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INFORMACION DE ANEXOS\"/>
    </mc:Choice>
  </mc:AlternateContent>
  <xr:revisionPtr revIDLastSave="0" documentId="13_ncr:1_{65F557EB-C081-4EB2-9B83-9C30E7E5408F}" xr6:coauthVersionLast="47" xr6:coauthVersionMax="47" xr10:uidLastSave="{00000000-0000-0000-0000-000000000000}"/>
  <bookViews>
    <workbookView xWindow="-120" yWindow="-120" windowWidth="29040" windowHeight="15720" xr2:uid="{6A1F771D-A8A7-4A8A-9DEC-ED3BE4062403}"/>
  </bookViews>
  <sheets>
    <sheet name="Edo Analit Ingr Calendariza ok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Analit Ingr Calendariza ok'!$A$7:$P$336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Print_Titles" localSheetId="0">'Edo Analit Ingr Calendariza ok'!$7:$7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'Edo Analit Ingr Calendariza ok'!$C:$C,'Edo Analit Ingr Calendariza ok'!$7:$7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1C9A9121_E977_4B7C_B9B8_1EE409452C9A_.wvu.PrintTitles" localSheetId="0" hidden="1">'Edo Analit Ingr Calendariza ok'!$7:$7</definedName>
    <definedName name="Z_B4154E39_D80D_4C70_B5BA_E2F4455703A0_.wvu.PrintTitles" localSheetId="0" hidden="1">'Edo Analit Ingr Calendariza ok'!$7:$7</definedName>
    <definedName name="Z_DAB10FE5_72A9_41F7_9074_75BA0A35D880_.wvu.PrintTitles" localSheetId="0" hidden="1">'Edo Analit Ingr Calendariza ok'!$7:$7</definedName>
    <definedName name="Z_E7094936_1F74_49C0_9A17_F7F2B6147DB4_.wvu.PrintTitles" localSheetId="0" hidden="1">'Edo Analit Ingr Calendariza ok'!$7:$7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6" i="1" l="1"/>
  <c r="P325" i="1"/>
  <c r="P324" i="1"/>
  <c r="P323" i="1"/>
  <c r="P322" i="1"/>
  <c r="P321" i="1"/>
  <c r="O320" i="1"/>
  <c r="N320" i="1"/>
  <c r="N312" i="1" s="1"/>
  <c r="M320" i="1"/>
  <c r="L320" i="1"/>
  <c r="K320" i="1"/>
  <c r="J320" i="1"/>
  <c r="I320" i="1"/>
  <c r="H320" i="1"/>
  <c r="G320" i="1"/>
  <c r="F320" i="1"/>
  <c r="F312" i="1" s="1"/>
  <c r="E320" i="1"/>
  <c r="D320" i="1"/>
  <c r="P319" i="1"/>
  <c r="P318" i="1"/>
  <c r="P317" i="1"/>
  <c r="P316" i="1"/>
  <c r="P315" i="1"/>
  <c r="P314" i="1"/>
  <c r="O313" i="1"/>
  <c r="N313" i="1"/>
  <c r="M313" i="1"/>
  <c r="L313" i="1"/>
  <c r="K313" i="1"/>
  <c r="K312" i="1" s="1"/>
  <c r="J313" i="1"/>
  <c r="J312" i="1" s="1"/>
  <c r="I313" i="1"/>
  <c r="H313" i="1"/>
  <c r="G313" i="1"/>
  <c r="F313" i="1"/>
  <c r="E313" i="1"/>
  <c r="D313" i="1"/>
  <c r="M312" i="1"/>
  <c r="L312" i="1"/>
  <c r="E312" i="1"/>
  <c r="D312" i="1"/>
  <c r="P311" i="1"/>
  <c r="P310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P308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P305" i="1"/>
  <c r="P304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O273" i="1"/>
  <c r="N273" i="1"/>
  <c r="M273" i="1"/>
  <c r="L273" i="1"/>
  <c r="K273" i="1"/>
  <c r="K272" i="1" s="1"/>
  <c r="J273" i="1"/>
  <c r="I273" i="1"/>
  <c r="H273" i="1"/>
  <c r="G273" i="1"/>
  <c r="F273" i="1"/>
  <c r="E273" i="1"/>
  <c r="D273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O256" i="1"/>
  <c r="O241" i="1" s="1"/>
  <c r="N256" i="1"/>
  <c r="N241" i="1" s="1"/>
  <c r="M256" i="1"/>
  <c r="M241" i="1" s="1"/>
  <c r="L256" i="1"/>
  <c r="L241" i="1" s="1"/>
  <c r="K256" i="1"/>
  <c r="K241" i="1" s="1"/>
  <c r="J256" i="1"/>
  <c r="J241" i="1" s="1"/>
  <c r="I256" i="1"/>
  <c r="I241" i="1" s="1"/>
  <c r="H256" i="1"/>
  <c r="H241" i="1" s="1"/>
  <c r="G256" i="1"/>
  <c r="G241" i="1" s="1"/>
  <c r="F256" i="1"/>
  <c r="F241" i="1" s="1"/>
  <c r="E256" i="1"/>
  <c r="E241" i="1" s="1"/>
  <c r="D256" i="1"/>
  <c r="D241" i="1" s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38" i="1"/>
  <c r="I237" i="1"/>
  <c r="H237" i="1"/>
  <c r="P236" i="1"/>
  <c r="O235" i="1"/>
  <c r="N235" i="1"/>
  <c r="M235" i="1"/>
  <c r="I235" i="1"/>
  <c r="H235" i="1"/>
  <c r="G235" i="1"/>
  <c r="F235" i="1"/>
  <c r="E235" i="1"/>
  <c r="D235" i="1"/>
  <c r="P234" i="1"/>
  <c r="P233" i="1"/>
  <c r="P232" i="1"/>
  <c r="P231" i="1"/>
  <c r="P230" i="1"/>
  <c r="P229" i="1"/>
  <c r="P228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P226" i="1"/>
  <c r="P225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P210" i="1"/>
  <c r="O209" i="1"/>
  <c r="N209" i="1"/>
  <c r="M209" i="1"/>
  <c r="F209" i="1"/>
  <c r="E209" i="1"/>
  <c r="D209" i="1"/>
  <c r="P208" i="1"/>
  <c r="P207" i="1"/>
  <c r="P206" i="1"/>
  <c r="P205" i="1"/>
  <c r="P204" i="1"/>
  <c r="P203" i="1"/>
  <c r="P202" i="1"/>
  <c r="P201" i="1"/>
  <c r="P200" i="1"/>
  <c r="P199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P197" i="1"/>
  <c r="P196" i="1"/>
  <c r="P195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P193" i="1"/>
  <c r="P192" i="1"/>
  <c r="P191" i="1"/>
  <c r="P190" i="1"/>
  <c r="P189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P187" i="1"/>
  <c r="P186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P162" i="1"/>
  <c r="P161" i="1"/>
  <c r="P160" i="1"/>
  <c r="P159" i="1"/>
  <c r="P158" i="1"/>
  <c r="P157" i="1"/>
  <c r="P156" i="1"/>
  <c r="P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P139" i="1"/>
  <c r="P138" i="1"/>
  <c r="P137" i="1"/>
  <c r="P136" i="1"/>
  <c r="P135" i="1"/>
  <c r="P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P132" i="1"/>
  <c r="O131" i="1"/>
  <c r="N131" i="1"/>
  <c r="I131" i="1"/>
  <c r="H131" i="1"/>
  <c r="G131" i="1"/>
  <c r="F131" i="1"/>
  <c r="E131" i="1"/>
  <c r="D131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P111" i="1"/>
  <c r="P110" i="1"/>
  <c r="P109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P107" i="1"/>
  <c r="P106" i="1"/>
  <c r="P105" i="1"/>
  <c r="P104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P102" i="1"/>
  <c r="P101" i="1"/>
  <c r="P100" i="1"/>
  <c r="P99" i="1"/>
  <c r="P98" i="1"/>
  <c r="P97" i="1"/>
  <c r="P96" i="1"/>
  <c r="O95" i="1"/>
  <c r="N95" i="1"/>
  <c r="M95" i="1"/>
  <c r="M90" i="1" s="1"/>
  <c r="L95" i="1"/>
  <c r="K95" i="1"/>
  <c r="J95" i="1"/>
  <c r="I95" i="1"/>
  <c r="H95" i="1"/>
  <c r="G95" i="1"/>
  <c r="F95" i="1"/>
  <c r="E95" i="1"/>
  <c r="D95" i="1"/>
  <c r="P94" i="1"/>
  <c r="P93" i="1"/>
  <c r="P92" i="1"/>
  <c r="P91" i="1"/>
  <c r="P89" i="1"/>
  <c r="P88" i="1"/>
  <c r="P87" i="1"/>
  <c r="P86" i="1"/>
  <c r="P85" i="1"/>
  <c r="P84" i="1"/>
  <c r="P83" i="1"/>
  <c r="P82" i="1"/>
  <c r="P81" i="1"/>
  <c r="P80" i="1"/>
  <c r="O79" i="1"/>
  <c r="N79" i="1"/>
  <c r="M79" i="1"/>
  <c r="L79" i="1"/>
  <c r="K79" i="1"/>
  <c r="J79" i="1"/>
  <c r="I79" i="1"/>
  <c r="H79" i="1"/>
  <c r="G79" i="1"/>
  <c r="F79" i="1"/>
  <c r="E79" i="1"/>
  <c r="D79" i="1"/>
  <c r="P76" i="1"/>
  <c r="P75" i="1"/>
  <c r="O74" i="1"/>
  <c r="N74" i="1"/>
  <c r="M74" i="1"/>
  <c r="L74" i="1"/>
  <c r="K74" i="1"/>
  <c r="J74" i="1"/>
  <c r="I74" i="1"/>
  <c r="H74" i="1"/>
  <c r="G74" i="1"/>
  <c r="F74" i="1"/>
  <c r="E74" i="1"/>
  <c r="D74" i="1"/>
  <c r="P73" i="1"/>
  <c r="O72" i="1"/>
  <c r="N72" i="1"/>
  <c r="M72" i="1"/>
  <c r="L72" i="1"/>
  <c r="K72" i="1"/>
  <c r="J72" i="1"/>
  <c r="I72" i="1"/>
  <c r="H72" i="1"/>
  <c r="G72" i="1"/>
  <c r="F72" i="1"/>
  <c r="E72" i="1"/>
  <c r="D72" i="1"/>
  <c r="P70" i="1"/>
  <c r="P69" i="1"/>
  <c r="P68" i="1"/>
  <c r="O67" i="1"/>
  <c r="N67" i="1"/>
  <c r="M67" i="1"/>
  <c r="L67" i="1"/>
  <c r="K67" i="1"/>
  <c r="J67" i="1"/>
  <c r="I67" i="1"/>
  <c r="H67" i="1"/>
  <c r="G67" i="1"/>
  <c r="F67" i="1"/>
  <c r="E67" i="1"/>
  <c r="D67" i="1"/>
  <c r="P66" i="1"/>
  <c r="P65" i="1"/>
  <c r="P64" i="1"/>
  <c r="P63" i="1"/>
  <c r="O62" i="1"/>
  <c r="N62" i="1"/>
  <c r="M62" i="1"/>
  <c r="L62" i="1"/>
  <c r="K62" i="1"/>
  <c r="J62" i="1"/>
  <c r="I62" i="1"/>
  <c r="H62" i="1"/>
  <c r="G62" i="1"/>
  <c r="F62" i="1"/>
  <c r="E62" i="1"/>
  <c r="D62" i="1"/>
  <c r="P61" i="1"/>
  <c r="O60" i="1"/>
  <c r="N60" i="1"/>
  <c r="M60" i="1"/>
  <c r="L60" i="1"/>
  <c r="K60" i="1"/>
  <c r="J60" i="1"/>
  <c r="I60" i="1"/>
  <c r="H60" i="1"/>
  <c r="G60" i="1"/>
  <c r="F60" i="1"/>
  <c r="E60" i="1"/>
  <c r="D60" i="1"/>
  <c r="P57" i="1"/>
  <c r="P56" i="1"/>
  <c r="P55" i="1"/>
  <c r="P54" i="1"/>
  <c r="O53" i="1"/>
  <c r="O52" i="1" s="1"/>
  <c r="N53" i="1"/>
  <c r="N52" i="1" s="1"/>
  <c r="M53" i="1"/>
  <c r="M52" i="1" s="1"/>
  <c r="L53" i="1"/>
  <c r="L52" i="1" s="1"/>
  <c r="K53" i="1"/>
  <c r="K52" i="1" s="1"/>
  <c r="J53" i="1"/>
  <c r="I53" i="1"/>
  <c r="I52" i="1" s="1"/>
  <c r="H53" i="1"/>
  <c r="H52" i="1" s="1"/>
  <c r="G53" i="1"/>
  <c r="G52" i="1" s="1"/>
  <c r="F53" i="1"/>
  <c r="F52" i="1" s="1"/>
  <c r="E53" i="1"/>
  <c r="D53" i="1"/>
  <c r="D52" i="1" s="1"/>
  <c r="J52" i="1"/>
  <c r="P51" i="1"/>
  <c r="P50" i="1"/>
  <c r="P49" i="1"/>
  <c r="P48" i="1"/>
  <c r="O47" i="1"/>
  <c r="N47" i="1"/>
  <c r="M47" i="1"/>
  <c r="L47" i="1"/>
  <c r="K47" i="1"/>
  <c r="J47" i="1"/>
  <c r="I47" i="1"/>
  <c r="H47" i="1"/>
  <c r="G47" i="1"/>
  <c r="F47" i="1"/>
  <c r="E47" i="1"/>
  <c r="D47" i="1"/>
  <c r="P46" i="1"/>
  <c r="O45" i="1"/>
  <c r="N45" i="1"/>
  <c r="M45" i="1"/>
  <c r="L45" i="1"/>
  <c r="K45" i="1"/>
  <c r="J45" i="1"/>
  <c r="I45" i="1"/>
  <c r="H45" i="1"/>
  <c r="G45" i="1"/>
  <c r="F45" i="1"/>
  <c r="E45" i="1"/>
  <c r="D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O31" i="1"/>
  <c r="N31" i="1"/>
  <c r="M31" i="1"/>
  <c r="L31" i="1"/>
  <c r="K31" i="1"/>
  <c r="J31" i="1"/>
  <c r="I31" i="1"/>
  <c r="H31" i="1"/>
  <c r="G31" i="1"/>
  <c r="F31" i="1"/>
  <c r="E31" i="1"/>
  <c r="D31" i="1"/>
  <c r="P29" i="1"/>
  <c r="O28" i="1"/>
  <c r="N28" i="1"/>
  <c r="M28" i="1"/>
  <c r="L28" i="1"/>
  <c r="K28" i="1"/>
  <c r="J28" i="1"/>
  <c r="I28" i="1"/>
  <c r="H28" i="1"/>
  <c r="G28" i="1"/>
  <c r="F28" i="1"/>
  <c r="E28" i="1"/>
  <c r="D28" i="1"/>
  <c r="P27" i="1"/>
  <c r="P26" i="1"/>
  <c r="P25" i="1"/>
  <c r="P24" i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O19" i="1"/>
  <c r="N19" i="1"/>
  <c r="M19" i="1"/>
  <c r="L19" i="1"/>
  <c r="K19" i="1"/>
  <c r="J19" i="1"/>
  <c r="I19" i="1"/>
  <c r="H19" i="1"/>
  <c r="G19" i="1"/>
  <c r="F19" i="1"/>
  <c r="E19" i="1"/>
  <c r="D19" i="1"/>
  <c r="P18" i="1"/>
  <c r="P17" i="1"/>
  <c r="O16" i="1"/>
  <c r="N16" i="1"/>
  <c r="M16" i="1"/>
  <c r="L16" i="1"/>
  <c r="K16" i="1"/>
  <c r="J16" i="1"/>
  <c r="I16" i="1"/>
  <c r="H16" i="1"/>
  <c r="G16" i="1"/>
  <c r="F16" i="1"/>
  <c r="E16" i="1"/>
  <c r="D16" i="1"/>
  <c r="P15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P12" i="1"/>
  <c r="P11" i="1"/>
  <c r="O10" i="1"/>
  <c r="N10" i="1"/>
  <c r="M10" i="1"/>
  <c r="L10" i="1"/>
  <c r="K10" i="1"/>
  <c r="J10" i="1"/>
  <c r="I10" i="1"/>
  <c r="H10" i="1"/>
  <c r="G10" i="1"/>
  <c r="F10" i="1"/>
  <c r="E10" i="1"/>
  <c r="D10" i="1"/>
  <c r="K90" i="1" l="1"/>
  <c r="H30" i="1"/>
  <c r="E71" i="1"/>
  <c r="I272" i="1"/>
  <c r="I240" i="1" s="1"/>
  <c r="H312" i="1"/>
  <c r="J272" i="1"/>
  <c r="J240" i="1" s="1"/>
  <c r="I312" i="1"/>
  <c r="D71" i="1"/>
  <c r="D59" i="1" s="1"/>
  <c r="P237" i="1"/>
  <c r="K71" i="1"/>
  <c r="K59" i="1" s="1"/>
  <c r="K58" i="1" s="1"/>
  <c r="E90" i="1"/>
  <c r="G71" i="1"/>
  <c r="K30" i="1"/>
  <c r="O71" i="1"/>
  <c r="O59" i="1"/>
  <c r="O58" i="1" s="1"/>
  <c r="I71" i="1"/>
  <c r="I59" i="1" s="1"/>
  <c r="I58" i="1" s="1"/>
  <c r="L71" i="1"/>
  <c r="L59" i="1" s="1"/>
  <c r="L58" i="1" s="1"/>
  <c r="P21" i="1"/>
  <c r="I30" i="1"/>
  <c r="P47" i="1"/>
  <c r="M71" i="1"/>
  <c r="M59" i="1" s="1"/>
  <c r="M58" i="1" s="1"/>
  <c r="E130" i="1"/>
  <c r="E112" i="1" s="1"/>
  <c r="M130" i="1"/>
  <c r="M112" i="1" s="1"/>
  <c r="P209" i="1"/>
  <c r="E9" i="1"/>
  <c r="M9" i="1"/>
  <c r="N130" i="1"/>
  <c r="N112" i="1" s="1"/>
  <c r="D130" i="1"/>
  <c r="D112" i="1" s="1"/>
  <c r="L130" i="1"/>
  <c r="L112" i="1" s="1"/>
  <c r="K240" i="1"/>
  <c r="G59" i="1"/>
  <c r="G58" i="1" s="1"/>
  <c r="H71" i="1"/>
  <c r="H59" i="1" s="1"/>
  <c r="H58" i="1" s="1"/>
  <c r="F90" i="1"/>
  <c r="N90" i="1"/>
  <c r="P113" i="1"/>
  <c r="O130" i="1"/>
  <c r="O112" i="1" s="1"/>
  <c r="P67" i="1"/>
  <c r="P227" i="1"/>
  <c r="P19" i="1"/>
  <c r="G130" i="1"/>
  <c r="G112" i="1" s="1"/>
  <c r="P154" i="1"/>
  <c r="P309" i="1"/>
  <c r="P10" i="1"/>
  <c r="E30" i="1"/>
  <c r="P45" i="1"/>
  <c r="J71" i="1"/>
  <c r="J59" i="1" s="1"/>
  <c r="J58" i="1" s="1"/>
  <c r="H130" i="1"/>
  <c r="H112" i="1" s="1"/>
  <c r="P224" i="1"/>
  <c r="F30" i="1"/>
  <c r="P60" i="1"/>
  <c r="G90" i="1"/>
  <c r="O90" i="1"/>
  <c r="I130" i="1"/>
  <c r="I112" i="1" s="1"/>
  <c r="P287" i="1"/>
  <c r="L272" i="1"/>
  <c r="L240" i="1" s="1"/>
  <c r="J9" i="1"/>
  <c r="G30" i="1"/>
  <c r="O30" i="1"/>
  <c r="P53" i="1"/>
  <c r="E59" i="1"/>
  <c r="E58" i="1" s="1"/>
  <c r="P103" i="1"/>
  <c r="J130" i="1"/>
  <c r="J112" i="1" s="1"/>
  <c r="P188" i="1"/>
  <c r="P198" i="1"/>
  <c r="P235" i="1"/>
  <c r="P273" i="1"/>
  <c r="N272" i="1"/>
  <c r="N240" i="1" s="1"/>
  <c r="E272" i="1"/>
  <c r="E240" i="1" s="1"/>
  <c r="M272" i="1"/>
  <c r="M240" i="1" s="1"/>
  <c r="P306" i="1"/>
  <c r="J30" i="1"/>
  <c r="P62" i="1"/>
  <c r="L30" i="1"/>
  <c r="F130" i="1"/>
  <c r="F112" i="1" s="1"/>
  <c r="P31" i="1"/>
  <c r="H9" i="1"/>
  <c r="P14" i="1"/>
  <c r="M30" i="1"/>
  <c r="P211" i="1"/>
  <c r="P303" i="1"/>
  <c r="I9" i="1"/>
  <c r="P16" i="1"/>
  <c r="N30" i="1"/>
  <c r="K9" i="1"/>
  <c r="P28" i="1"/>
  <c r="N9" i="1"/>
  <c r="P74" i="1"/>
  <c r="D90" i="1"/>
  <c r="L90" i="1"/>
  <c r="I90" i="1"/>
  <c r="P131" i="1"/>
  <c r="K130" i="1"/>
  <c r="P163" i="1"/>
  <c r="P194" i="1"/>
  <c r="G272" i="1"/>
  <c r="G240" i="1" s="1"/>
  <c r="O272" i="1"/>
  <c r="O240" i="1" s="1"/>
  <c r="P320" i="1"/>
  <c r="D9" i="1"/>
  <c r="L9" i="1"/>
  <c r="G9" i="1"/>
  <c r="O9" i="1"/>
  <c r="F71" i="1"/>
  <c r="F59" i="1" s="1"/>
  <c r="F58" i="1" s="1"/>
  <c r="N71" i="1"/>
  <c r="N59" i="1" s="1"/>
  <c r="N58" i="1" s="1"/>
  <c r="J90" i="1"/>
  <c r="P185" i="1"/>
  <c r="H272" i="1"/>
  <c r="H240" i="1" s="1"/>
  <c r="G312" i="1"/>
  <c r="O312" i="1"/>
  <c r="K112" i="1"/>
  <c r="F9" i="1"/>
  <c r="P108" i="1"/>
  <c r="P313" i="1"/>
  <c r="P23" i="1"/>
  <c r="P256" i="1"/>
  <c r="E52" i="1"/>
  <c r="F272" i="1"/>
  <c r="F240" i="1" s="1"/>
  <c r="P72" i="1"/>
  <c r="P133" i="1"/>
  <c r="H90" i="1"/>
  <c r="P95" i="1"/>
  <c r="P140" i="1"/>
  <c r="D30" i="1"/>
  <c r="P79" i="1"/>
  <c r="P241" i="1"/>
  <c r="D272" i="1"/>
  <c r="K77" i="1" l="1"/>
  <c r="P30" i="1"/>
  <c r="O77" i="1"/>
  <c r="O327" i="1" s="1"/>
  <c r="J77" i="1"/>
  <c r="J327" i="1" s="1"/>
  <c r="P71" i="1"/>
  <c r="E77" i="1"/>
  <c r="E327" i="1" s="1"/>
  <c r="L77" i="1"/>
  <c r="L327" i="1" s="1"/>
  <c r="M77" i="1"/>
  <c r="M327" i="1" s="1"/>
  <c r="G77" i="1"/>
  <c r="G327" i="1" s="1"/>
  <c r="P312" i="1"/>
  <c r="P9" i="1"/>
  <c r="N77" i="1"/>
  <c r="N327" i="1" s="1"/>
  <c r="P272" i="1"/>
  <c r="P52" i="1"/>
  <c r="P130" i="1"/>
  <c r="P90" i="1"/>
  <c r="K327" i="1"/>
  <c r="I77" i="1"/>
  <c r="I327" i="1" s="1"/>
  <c r="F77" i="1"/>
  <c r="F327" i="1" s="1"/>
  <c r="H77" i="1"/>
  <c r="H327" i="1" s="1"/>
  <c r="P59" i="1"/>
  <c r="D58" i="1"/>
  <c r="D240" i="1"/>
  <c r="P112" i="1"/>
  <c r="P240" i="1" l="1"/>
  <c r="D77" i="1"/>
  <c r="P77" i="1" s="1"/>
  <c r="P58" i="1"/>
  <c r="D327" i="1" l="1"/>
  <c r="P3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DEL CARMEN RODRIGUEZ MALDONADO</author>
  </authors>
  <commentList>
    <comment ref="M20" authorId="0" shapeId="0" xr:uid="{14DB356F-CB0D-4033-AD33-81798C113AB1}">
      <text>
        <r>
          <rPr>
            <b/>
            <sz val="9"/>
            <color indexed="81"/>
            <rFont val="Tahoma"/>
            <family val="2"/>
          </rPr>
          <t>MARIA DEL CARMEN RODRIGUEZ MALDONADO:</t>
        </r>
        <r>
          <rPr>
            <sz val="9"/>
            <color indexed="81"/>
            <rFont val="Tahoma"/>
            <family val="2"/>
          </rPr>
          <t xml:space="preserve">
SE AGREGO UN PESO PARA QUE CUADRE AL FINAL</t>
        </r>
      </text>
    </comment>
    <comment ref="O134" authorId="0" shapeId="0" xr:uid="{600E3CD8-4007-4883-A8D7-55AD91B6AF64}">
      <text>
        <r>
          <rPr>
            <b/>
            <sz val="9"/>
            <color indexed="81"/>
            <rFont val="Tahoma"/>
            <family val="2"/>
          </rPr>
          <t>MARIA DEL CARMEN RODRIGUEZ MALDONADO:</t>
        </r>
        <r>
          <rPr>
            <sz val="9"/>
            <color indexed="81"/>
            <rFont val="Tahoma"/>
            <family val="2"/>
          </rPr>
          <t xml:space="preserve">
SE SUBIO 1 PESO POR EL REDONDEO Y PARA QUE CUADRARA EL GRAN TATAL</t>
        </r>
      </text>
    </comment>
  </commentList>
</comments>
</file>

<file path=xl/sharedStrings.xml><?xml version="1.0" encoding="utf-8"?>
<sst xmlns="http://schemas.openxmlformats.org/spreadsheetml/2006/main" count="796" uniqueCount="635">
  <si>
    <t>Fondo</t>
  </si>
  <si>
    <t>Partida Presupuestal</t>
  </si>
  <si>
    <t>Fuente del 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</si>
  <si>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</si>
  <si>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</si>
  <si>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</si>
  <si>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</si>
  <si>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</si>
  <si>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</si>
  <si>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</si>
  <si>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</si>
  <si>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</si>
  <si>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</si>
  <si>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</si>
  <si>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</si>
  <si>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</si>
  <si>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</si>
  <si>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 xml:space="preserve">Impuestos Sobre los Ingresos </t>
  </si>
  <si>
    <t>2511000101</t>
  </si>
  <si>
    <t>1110001</t>
  </si>
  <si>
    <t xml:space="preserve">       Sobre Honorarios</t>
  </si>
  <si>
    <t>1120001</t>
  </si>
  <si>
    <t xml:space="preserve">       Sobre Juegos Permitidos</t>
  </si>
  <si>
    <t>1130001</t>
  </si>
  <si>
    <t>Sobre las Tarifas Efectivamente Cobradas por las Empresas de Redes de Transporte</t>
  </si>
  <si>
    <t>Impuestos Sobre el Patrimonio</t>
  </si>
  <si>
    <t>1220001</t>
  </si>
  <si>
    <t xml:space="preserve">      Sobre Actos y Operaciones Civiles</t>
  </si>
  <si>
    <t>Impuestos Sobre la Producción el Consumo y las Transacciones</t>
  </si>
  <si>
    <t>1310001</t>
  </si>
  <si>
    <t xml:space="preserve">      Sobre la Prestación de Servicios de Hospedaje</t>
  </si>
  <si>
    <t>1320001</t>
  </si>
  <si>
    <t xml:space="preserve">      Sobre la Enajenación de Bebidas con Contenido Alcohólico</t>
  </si>
  <si>
    <t>Impuestos Sobre Nominas y Asimilables</t>
  </si>
  <si>
    <t>1510001</t>
  </si>
  <si>
    <t xml:space="preserve">    Impuesto Sobre Remuneraciones al trabajo al Personal Subordinado</t>
  </si>
  <si>
    <t>Impuestos Ecológicos</t>
  </si>
  <si>
    <t>1610001</t>
  </si>
  <si>
    <t>Impuesto x Emisión de Compuest y gases de efecto inver AT</t>
  </si>
  <si>
    <t>Accesorios de Impuestos</t>
  </si>
  <si>
    <t>1710001</t>
  </si>
  <si>
    <t xml:space="preserve">     Recargos de Impuestos</t>
  </si>
  <si>
    <t>1720001</t>
  </si>
  <si>
    <t xml:space="preserve">     Multas de Impuestos</t>
  </si>
  <si>
    <t>1730001</t>
  </si>
  <si>
    <t xml:space="preserve">     Gastos de Ejecucion</t>
  </si>
  <si>
    <t>1750001</t>
  </si>
  <si>
    <t xml:space="preserve">     Honorarios</t>
  </si>
  <si>
    <t>Impuestos No Comprendidos en la Ley de Ingresos Vigente, Causados en Ejercicios Fiscales Anteriores Pendientes de Liquidación o Pago</t>
  </si>
  <si>
    <t>Rezago Tenencia Local</t>
  </si>
  <si>
    <t xml:space="preserve">DERECHOS </t>
  </si>
  <si>
    <t>Derechos por Prestación de Servicios</t>
  </si>
  <si>
    <t>4310001</t>
  </si>
  <si>
    <t xml:space="preserve">     Servicios Generales</t>
  </si>
  <si>
    <t>4311001</t>
  </si>
  <si>
    <t xml:space="preserve">     Servicios Diversos</t>
  </si>
  <si>
    <t xml:space="preserve">     Servicios Prestados por Organismos Publicos Descentralizados</t>
  </si>
  <si>
    <t xml:space="preserve">      Servicios de Expedición de Permiso e Inscripción en el Régimen Estatal de las Casas de Empeño </t>
  </si>
  <si>
    <t>4315001</t>
  </si>
  <si>
    <t xml:space="preserve">     Servicios de  Administración y Control en  Materia Agropecuaria </t>
  </si>
  <si>
    <t>4320001</t>
  </si>
  <si>
    <t xml:space="preserve">     Servicios de Registro Civil</t>
  </si>
  <si>
    <t>4330001</t>
  </si>
  <si>
    <t xml:space="preserve">     Servicios de Registro Publico de la Propiedad Inmueble</t>
  </si>
  <si>
    <t>4340001</t>
  </si>
  <si>
    <t xml:space="preserve">     Servicios de Registro Publico del Comercio</t>
  </si>
  <si>
    <t>4350001</t>
  </si>
  <si>
    <t xml:space="preserve">     Servicios Prestados por Autoridades Educativas del Estado</t>
  </si>
  <si>
    <t>4360001</t>
  </si>
  <si>
    <t xml:space="preserve">     Servicios Catastrales</t>
  </si>
  <si>
    <t>4370001</t>
  </si>
  <si>
    <t xml:space="preserve">     Servicios para el Control Vehicular</t>
  </si>
  <si>
    <t>4380001</t>
  </si>
  <si>
    <t xml:space="preserve">     Servicios de Prevención y Control de la Contaminación del Medio Ambiente</t>
  </si>
  <si>
    <t>4390001</t>
  </si>
  <si>
    <t xml:space="preserve">     Servicios de Administración y Control de Desarrollo Urbano</t>
  </si>
  <si>
    <t>Otros Derechos</t>
  </si>
  <si>
    <t>Por Operar Máquinas de Juegos</t>
  </si>
  <si>
    <t>Accesorios</t>
  </si>
  <si>
    <t>4510001</t>
  </si>
  <si>
    <t xml:space="preserve">    Recargos</t>
  </si>
  <si>
    <t>4520001</t>
  </si>
  <si>
    <t xml:space="preserve">    Multas </t>
  </si>
  <si>
    <t>4530001</t>
  </si>
  <si>
    <t xml:space="preserve">    Gastos de Ejecución</t>
  </si>
  <si>
    <t>4540001</t>
  </si>
  <si>
    <t xml:space="preserve">    Honorarios por Notificacion Estatal</t>
  </si>
  <si>
    <t xml:space="preserve">PRODUCTOS </t>
  </si>
  <si>
    <t xml:space="preserve">Productos </t>
  </si>
  <si>
    <t>Varios- Fondos</t>
  </si>
  <si>
    <t>5111001</t>
  </si>
  <si>
    <t xml:space="preserve">    Por Arrendamiento, Explotacion Uso de Bienes Propiedad del Estado</t>
  </si>
  <si>
    <t>5112001</t>
  </si>
  <si>
    <t xml:space="preserve">    Intereses Estatales</t>
  </si>
  <si>
    <t xml:space="preserve">    Intereses por Fideicomisos</t>
  </si>
  <si>
    <t>5113011-5114241</t>
  </si>
  <si>
    <t xml:space="preserve">    Intereses Federales</t>
  </si>
  <si>
    <t>APROVECHAMIENTOS</t>
  </si>
  <si>
    <t>Aprovechamientos</t>
  </si>
  <si>
    <t>Indemnizacion</t>
  </si>
  <si>
    <t>Otros Aprovechamientos</t>
  </si>
  <si>
    <t>6119001</t>
  </si>
  <si>
    <t xml:space="preserve">Remanentes de OPDS Y Dependencias </t>
  </si>
  <si>
    <t>2515280102</t>
  </si>
  <si>
    <t>Retenciones 1 al Millar Municipios</t>
  </si>
  <si>
    <t>varios fondos</t>
  </si>
  <si>
    <t xml:space="preserve">Otros Ingresos </t>
  </si>
  <si>
    <t>6119003-6119010</t>
  </si>
  <si>
    <t xml:space="preserve">Otros Ingresos por Fideicomisos </t>
  </si>
  <si>
    <t>Aprovechamientos Patrimoniales</t>
  </si>
  <si>
    <t>6210002</t>
  </si>
  <si>
    <t>Otros por venta de Activos</t>
  </si>
  <si>
    <t>6210003</t>
  </si>
  <si>
    <t>Recuperacion de Activos Siniestrados</t>
  </si>
  <si>
    <t>2515280101</t>
  </si>
  <si>
    <t>6210004</t>
  </si>
  <si>
    <t>Devolucion de Activo al Proveedor</t>
  </si>
  <si>
    <t>Recargos</t>
  </si>
  <si>
    <t>6310001</t>
  </si>
  <si>
    <t xml:space="preserve">   Otros recargos </t>
  </si>
  <si>
    <t>Multas</t>
  </si>
  <si>
    <t>6320001</t>
  </si>
  <si>
    <t xml:space="preserve">   Otras Multas</t>
  </si>
  <si>
    <t>6330001</t>
  </si>
  <si>
    <t xml:space="preserve"> Honorarios por Notificacion</t>
  </si>
  <si>
    <t xml:space="preserve">PARTICIPACIONES, APORTACIONES, CONVENIOS, INCENTIVOS DERIVADOS DE LA COLABORACIÓN FISCAL Y FONDOS DISTINTOS DE APORTACIONES  </t>
  </si>
  <si>
    <t>PARTICIPACIONES</t>
  </si>
  <si>
    <t>8101001</t>
  </si>
  <si>
    <t xml:space="preserve">    Fondo General de Participaciones</t>
  </si>
  <si>
    <t>2515280106</t>
  </si>
  <si>
    <t>8101002</t>
  </si>
  <si>
    <t xml:space="preserve">    Fondo General de Participaciones FEIEF</t>
  </si>
  <si>
    <t>8102001</t>
  </si>
  <si>
    <t xml:space="preserve">    Fondo Fomento Municipal</t>
  </si>
  <si>
    <t>8102002</t>
  </si>
  <si>
    <t xml:space="preserve">    Fondo Fomento Municipal FEIEF</t>
  </si>
  <si>
    <t>8103001</t>
  </si>
  <si>
    <t xml:space="preserve">    Impuesto Especial sobre Producción y Servicios</t>
  </si>
  <si>
    <t>8105001</t>
  </si>
  <si>
    <t xml:space="preserve">    Fondo de Fiscalización y Recaudación</t>
  </si>
  <si>
    <t>8105002</t>
  </si>
  <si>
    <t xml:space="preserve">    Fondo de Fiscalización y Recaudación FEIEF</t>
  </si>
  <si>
    <t>8106001</t>
  </si>
  <si>
    <t xml:space="preserve">    Fondo de Extracción de Hidrocarburos</t>
  </si>
  <si>
    <t>8107001</t>
  </si>
  <si>
    <t xml:space="preserve">    Incentivo a la Venta Final de Gasolina y Diesel</t>
  </si>
  <si>
    <t>8109001</t>
  </si>
  <si>
    <t xml:space="preserve">    Fondo del Impuesto sobre la Renta </t>
  </si>
  <si>
    <t>APORTACIONES</t>
  </si>
  <si>
    <t>2525332101</t>
  </si>
  <si>
    <t>8203001-8203010</t>
  </si>
  <si>
    <t>Fondo de Aportaciones para los Servicios de Salud (FASSA)</t>
  </si>
  <si>
    <t>2525333201</t>
  </si>
  <si>
    <t>8205001</t>
  </si>
  <si>
    <t>Fondo de Aportaciones para la Infraestructura Social Municipal</t>
  </si>
  <si>
    <t>2525333101</t>
  </si>
  <si>
    <t>8205002</t>
  </si>
  <si>
    <t>Fondo de Aportaciones para la Infraestructura Social Estatal</t>
  </si>
  <si>
    <t>2525334101</t>
  </si>
  <si>
    <t>8206001</t>
  </si>
  <si>
    <t>Fondo de Aportaciones para el Fortalecimiento de los Municipios</t>
  </si>
  <si>
    <t xml:space="preserve">Fondo de  Aportaciones Múltiples </t>
  </si>
  <si>
    <t>2525335101</t>
  </si>
  <si>
    <t>8207001</t>
  </si>
  <si>
    <t xml:space="preserve">          Asistencia Social</t>
  </si>
  <si>
    <t>2525335201</t>
  </si>
  <si>
    <t>8207002</t>
  </si>
  <si>
    <t xml:space="preserve">          Educación Básica</t>
  </si>
  <si>
    <t>2525335301</t>
  </si>
  <si>
    <t>8207003</t>
  </si>
  <si>
    <t xml:space="preserve">          Educación Superior</t>
  </si>
  <si>
    <t>2525335401</t>
  </si>
  <si>
    <t>8207004</t>
  </si>
  <si>
    <t xml:space="preserve">          Educación Media Superior</t>
  </si>
  <si>
    <t>8207005</t>
  </si>
  <si>
    <t xml:space="preserve">          Educación Básica FIDEICOMISO</t>
  </si>
  <si>
    <t>8207006</t>
  </si>
  <si>
    <t xml:space="preserve">          Educación Superior FIDEICOMISO</t>
  </si>
  <si>
    <t>8207007</t>
  </si>
  <si>
    <t xml:space="preserve">          Educación Media Superior FIDEICOMISO</t>
  </si>
  <si>
    <t xml:space="preserve">   Fondo de Aportaciones Para Educación Tecnológica y de Adultos</t>
  </si>
  <si>
    <t>2525336101</t>
  </si>
  <si>
    <t>8208001</t>
  </si>
  <si>
    <t xml:space="preserve">           Para la Educacion Tecnologica (CONALEP)</t>
  </si>
  <si>
    <t>2525336201</t>
  </si>
  <si>
    <t>8208002</t>
  </si>
  <si>
    <t xml:space="preserve">           Para la Educacion de Adultos (ITEA)</t>
  </si>
  <si>
    <t>2525337101</t>
  </si>
  <si>
    <t>8209001</t>
  </si>
  <si>
    <t xml:space="preserve">  Fondo de Aportaciones para la Seguridad Pública de los Estados </t>
  </si>
  <si>
    <t>2525338101</t>
  </si>
  <si>
    <t>8210001</t>
  </si>
  <si>
    <t xml:space="preserve">  Fondo de Aportaciones Para el Fortalecimiento a Entidades Federativas</t>
  </si>
  <si>
    <t>Fondo de Aportaciones Para la Nómina Educativa y Gasto Operativo (FONE):</t>
  </si>
  <si>
    <t>2525331301</t>
  </si>
  <si>
    <t>8211001</t>
  </si>
  <si>
    <t xml:space="preserve">             Servicios Personales</t>
  </si>
  <si>
    <t>2525331201</t>
  </si>
  <si>
    <t>8211002</t>
  </si>
  <si>
    <t xml:space="preserve">            Otros de Gasto Corriente</t>
  </si>
  <si>
    <t>2525331101</t>
  </si>
  <si>
    <t>8211003</t>
  </si>
  <si>
    <t xml:space="preserve">            Gasto de Operación</t>
  </si>
  <si>
    <t>CONVENIOS</t>
  </si>
  <si>
    <t>SECRETARÍA DE COMUNICACIONES Y TRANSPORTES</t>
  </si>
  <si>
    <t>2325090101</t>
  </si>
  <si>
    <t>8301011</t>
  </si>
  <si>
    <t>Fondo de Coordinación Fiscal del Municipio de Nuevo Laredo</t>
  </si>
  <si>
    <t>2325090102</t>
  </si>
  <si>
    <t>8301012</t>
  </si>
  <si>
    <t>Fondo de Coordinación Fiscal del Municipio de Miguel Aleman</t>
  </si>
  <si>
    <t>2325090103</t>
  </si>
  <si>
    <t>8301013</t>
  </si>
  <si>
    <t xml:space="preserve">Fondo de Coordinación Fiscal del Municipio de Camargo </t>
  </si>
  <si>
    <t>2325090104</t>
  </si>
  <si>
    <t>8301014</t>
  </si>
  <si>
    <t xml:space="preserve">Fondo de Coordinación Fiscal del Municipio de Reynosa </t>
  </si>
  <si>
    <t>2325090105</t>
  </si>
  <si>
    <t>8301015</t>
  </si>
  <si>
    <t xml:space="preserve">Fondo de Coordinación Fiscal del Municipio de Rio Bravo </t>
  </si>
  <si>
    <t>2325090106</t>
  </si>
  <si>
    <t>8301016</t>
  </si>
  <si>
    <t xml:space="preserve">Fondo de Coordinación Fiscal del Municipio de Matamoros Puente Nuevo </t>
  </si>
  <si>
    <t>2325090107</t>
  </si>
  <si>
    <t>8301017</t>
  </si>
  <si>
    <t>Fondo de Coordinación Fiscal del Municipio de Matamoros Puente Viejo</t>
  </si>
  <si>
    <t>2325090108</t>
  </si>
  <si>
    <t>8301018</t>
  </si>
  <si>
    <t xml:space="preserve">Fondo de Coordinación Fiscal del Municipio de Tampico </t>
  </si>
  <si>
    <t>2425090101</t>
  </si>
  <si>
    <t>2425090102</t>
  </si>
  <si>
    <t>2425090103</t>
  </si>
  <si>
    <t>2425090104</t>
  </si>
  <si>
    <t>2425090105</t>
  </si>
  <si>
    <t>2425090106</t>
  </si>
  <si>
    <t>2425090107</t>
  </si>
  <si>
    <t>2425090108</t>
  </si>
  <si>
    <t>SECRETARÍA DE EDUCACIÓN PÚBLICA</t>
  </si>
  <si>
    <t>Educacion Basica</t>
  </si>
  <si>
    <t>2525110201</t>
  </si>
  <si>
    <t>8303209</t>
  </si>
  <si>
    <t>Programa nacional de Ingles</t>
  </si>
  <si>
    <t>Para Educación Media Superior</t>
  </si>
  <si>
    <t>2525110302</t>
  </si>
  <si>
    <t>8303303</t>
  </si>
  <si>
    <t>Colegio de Bachilleres de Tamaulipas (COBAT)</t>
  </si>
  <si>
    <t>2525110303</t>
  </si>
  <si>
    <t>8303312</t>
  </si>
  <si>
    <t>Apoyo Telebachillerato Comunitario</t>
  </si>
  <si>
    <t>2525110207</t>
  </si>
  <si>
    <t>8303322</t>
  </si>
  <si>
    <t>ITEA Ramo 11</t>
  </si>
  <si>
    <t>2525110301</t>
  </si>
  <si>
    <t>8303323</t>
  </si>
  <si>
    <t>Itace Cecyte</t>
  </si>
  <si>
    <t>2525110305</t>
  </si>
  <si>
    <t>8303324</t>
  </si>
  <si>
    <t>Itace Icat</t>
  </si>
  <si>
    <t>8303325</t>
  </si>
  <si>
    <t xml:space="preserve"> Prg. Atenc Planteles Públc Ed Med Sup c Est Discap</t>
  </si>
  <si>
    <t>Para Educación Superior</t>
  </si>
  <si>
    <t>2525110401</t>
  </si>
  <si>
    <t>8303403</t>
  </si>
  <si>
    <t xml:space="preserve">Universidad Autónoma de Tamaulipas </t>
  </si>
  <si>
    <t>2525110408</t>
  </si>
  <si>
    <t>8303404</t>
  </si>
  <si>
    <t>Universidad Politécnica Victoria</t>
  </si>
  <si>
    <t>8303405</t>
  </si>
  <si>
    <t>Universidad Politécnica Altamira</t>
  </si>
  <si>
    <t>8303406</t>
  </si>
  <si>
    <t>Universidad Politécnica Ribereña</t>
  </si>
  <si>
    <t>2425110413</t>
  </si>
  <si>
    <t>8303411</t>
  </si>
  <si>
    <t>Uat PRODEP</t>
  </si>
  <si>
    <t>2525110409</t>
  </si>
  <si>
    <t>Universidad Tecnológica del Mar</t>
  </si>
  <si>
    <t>Universidad Tecnológica de Reynosa</t>
  </si>
  <si>
    <t>Universidad Tecnológica de Nuevo Laredo</t>
  </si>
  <si>
    <t>Universidad Tecnológica de Matamoros</t>
  </si>
  <si>
    <t>Universidad Tecnológica de Altamira</t>
  </si>
  <si>
    <t>2425110423</t>
  </si>
  <si>
    <t>8303442</t>
  </si>
  <si>
    <t>Prodep</t>
  </si>
  <si>
    <t>2425110432</t>
  </si>
  <si>
    <t>8303447</t>
  </si>
  <si>
    <t>Gimnasio Deportivo Inst.Tec de México (campus victoria)</t>
  </si>
  <si>
    <t>2425110431</t>
  </si>
  <si>
    <t>8303448</t>
  </si>
  <si>
    <t>Pgma U080 AP ctr y Org Edu (SUP)'24</t>
  </si>
  <si>
    <t>Otros Apoyos Complementarios</t>
  </si>
  <si>
    <t>2525110208</t>
  </si>
  <si>
    <t>8303018</t>
  </si>
  <si>
    <t>Programa Desarrollo Profesional Docente</t>
  </si>
  <si>
    <t>2525335501</t>
  </si>
  <si>
    <t>8303025</t>
  </si>
  <si>
    <t>Fam Remanentes (Escuelas al cien)</t>
  </si>
  <si>
    <t>2425110418</t>
  </si>
  <si>
    <t>8303030</t>
  </si>
  <si>
    <t xml:space="preserve">Convenio apoyo financieron U080 centro y org de educacion </t>
  </si>
  <si>
    <t>2425110106</t>
  </si>
  <si>
    <t>2525110211</t>
  </si>
  <si>
    <t>8303032</t>
  </si>
  <si>
    <t>Programa Expansion de la Educacion Inicial</t>
  </si>
  <si>
    <t>2425120102</t>
  </si>
  <si>
    <t>8303033</t>
  </si>
  <si>
    <t xml:space="preserve"> Programa Becas Fitabec </t>
  </si>
  <si>
    <t>2525110108</t>
  </si>
  <si>
    <t>8303036</t>
  </si>
  <si>
    <t xml:space="preserve">Programa de Fortalecimiento de los Servicios de Educación Especial </t>
  </si>
  <si>
    <t>2425110110</t>
  </si>
  <si>
    <t>8303037</t>
  </si>
  <si>
    <t>Programa S300 Fortalecimiento Excelencia Educativa</t>
  </si>
  <si>
    <t>SECRETARÍA DE SALUD Y ASISTENCIA SOCIAL</t>
  </si>
  <si>
    <t>2425120116</t>
  </si>
  <si>
    <t>INSABI Prestación Gratuita Serv Salud</t>
  </si>
  <si>
    <t>2425120109</t>
  </si>
  <si>
    <t>8306105</t>
  </si>
  <si>
    <t>Comision Federal Para La Protección Contra Riesgos Sanitarios (COFEPRIS) SALUD</t>
  </si>
  <si>
    <t>2525120104</t>
  </si>
  <si>
    <t>8306116</t>
  </si>
  <si>
    <t>Programa para la prevención y control de Adicciones</t>
  </si>
  <si>
    <t>2425120120</t>
  </si>
  <si>
    <t>Fideicomiso Hospital General de Cd Madero</t>
  </si>
  <si>
    <t>2425120121</t>
  </si>
  <si>
    <t>Fideicomiso Hospital General de Matamoros</t>
  </si>
  <si>
    <t>8306123</t>
  </si>
  <si>
    <t>Fortalecimiento a la Atención Médica</t>
  </si>
  <si>
    <t>2425120122</t>
  </si>
  <si>
    <t>8306127</t>
  </si>
  <si>
    <t>Proyecto Nuevo Hospital General de Matamoros</t>
  </si>
  <si>
    <t>8306134</t>
  </si>
  <si>
    <t>Insabi en Especie</t>
  </si>
  <si>
    <t>2425120131</t>
  </si>
  <si>
    <t>8306144</t>
  </si>
  <si>
    <t xml:space="preserve">Programa de Atencion a pesronas con discapacidad proyecto equipamiento de unidades basicas rehabilitacion a municipios de alta y muy alta marginacion </t>
  </si>
  <si>
    <t>2425120142</t>
  </si>
  <si>
    <t>8306146</t>
  </si>
  <si>
    <t>Fonsabi en Especie</t>
  </si>
  <si>
    <t>2425120145</t>
  </si>
  <si>
    <t>Programa Presupuestario E001 construccion at' a la Salud personas sin seguridad social</t>
  </si>
  <si>
    <t>2425120144</t>
  </si>
  <si>
    <t>8306148</t>
  </si>
  <si>
    <t>Programa Presupuestario E001 en la modalidad de conservación y mantenimiento at' a la Salud personas sin seguridad social</t>
  </si>
  <si>
    <t>2425120146</t>
  </si>
  <si>
    <t>Convenio de CoordInación subsidio para la adquisición de equipamiento nuevo hospital de Matamoros</t>
  </si>
  <si>
    <t>2525120143</t>
  </si>
  <si>
    <t>Sanas</t>
  </si>
  <si>
    <t>2525120147</t>
  </si>
  <si>
    <t>IMSS Bienestar Prestacion Gratuita de Servicios de Salud, Medicamentos y Demas Insumos Asociados 2025</t>
  </si>
  <si>
    <t>2425120148</t>
  </si>
  <si>
    <t xml:space="preserve"> Equipamento de Unidad médica del Estado </t>
  </si>
  <si>
    <t>2425120149</t>
  </si>
  <si>
    <t xml:space="preserve"> Ampliación y equipamento del centro Oncologico </t>
  </si>
  <si>
    <t>2425120150</t>
  </si>
  <si>
    <t>8306154</t>
  </si>
  <si>
    <t>Progr Atenc a Personas Discapacidad 2024</t>
  </si>
  <si>
    <t>2425120151</t>
  </si>
  <si>
    <t>8306155</t>
  </si>
  <si>
    <t>IMSS Bienestar Especie</t>
  </si>
  <si>
    <t>2425120153</t>
  </si>
  <si>
    <t>8306156</t>
  </si>
  <si>
    <t xml:space="preserve"> Progr. Pre E001 Área de Estl y Equi Hosp Canseco</t>
  </si>
  <si>
    <t>2425120152</t>
  </si>
  <si>
    <t>8306157</t>
  </si>
  <si>
    <t>Programa Presupuestario E001 Infra, Moda de Conser y Mat at' a la Salud personas sin seguridad social</t>
  </si>
  <si>
    <t xml:space="preserve"> TRABAJO Y PREVISION SOCIAL</t>
  </si>
  <si>
    <t>2425140104</t>
  </si>
  <si>
    <t>8308102</t>
  </si>
  <si>
    <t>Proyecto para la Creación Fortalcimiento y mejora de los centros de conciliación laboral</t>
  </si>
  <si>
    <t>2425140103</t>
  </si>
  <si>
    <t>8308103</t>
  </si>
  <si>
    <t>Fortalecimiento a Tribunales Laborales mediante equipamiento tecnologico y mobiliario</t>
  </si>
  <si>
    <t xml:space="preserve">SECRETARÍA DE GOBERNACIÓN </t>
  </si>
  <si>
    <t>2525040105</t>
  </si>
  <si>
    <t>8321111</t>
  </si>
  <si>
    <t>CNB Subsidio Federal</t>
  </si>
  <si>
    <t>2525150101</t>
  </si>
  <si>
    <t>8321112</t>
  </si>
  <si>
    <t>Proyecto Ejecutivo Modernizacion Integral</t>
  </si>
  <si>
    <t>2425230109</t>
  </si>
  <si>
    <t>8321113</t>
  </si>
  <si>
    <t>Regularización de Vehiculos de Procedencia Extranjera</t>
  </si>
  <si>
    <t>2525360101</t>
  </si>
  <si>
    <t>8321114</t>
  </si>
  <si>
    <t>Fondo p/ Fortalecimiento Inst Publicas (FOFISP)</t>
  </si>
  <si>
    <t>2525040109</t>
  </si>
  <si>
    <t>8321115</t>
  </si>
  <si>
    <t xml:space="preserve"> Pgm Foort Reg Civ FCR/Pgma Reg e Identi Pob Prip </t>
  </si>
  <si>
    <t>SECRETARÍA DE DESARROLLO SOCIAL</t>
  </si>
  <si>
    <t>2425470103</t>
  </si>
  <si>
    <t>8315123</t>
  </si>
  <si>
    <t>Fondo para el Bienestar y el Avance de las Mujeres</t>
  </si>
  <si>
    <t>2425200105</t>
  </si>
  <si>
    <t>8315124</t>
  </si>
  <si>
    <t>Programa para el Adelanto,Bienestar e Igualdad de las Mujeres (PRIABIM)</t>
  </si>
  <si>
    <t>2425040108</t>
  </si>
  <si>
    <t>8315125</t>
  </si>
  <si>
    <t>Fortalecimiento del Centro de Justicia para las Mujeres en Reynosa</t>
  </si>
  <si>
    <t>Desarrollo Integral de la Familia (DIF)</t>
  </si>
  <si>
    <t>2425200101</t>
  </si>
  <si>
    <t>8315204</t>
  </si>
  <si>
    <t>Programa PAIMEF</t>
  </si>
  <si>
    <t>2525120136</t>
  </si>
  <si>
    <t>Fortalecimiento para atención de niñas,niños y adolescente migrantes nuevo reynosa 1</t>
  </si>
  <si>
    <t>2525120135</t>
  </si>
  <si>
    <t>Fortalecimiento para atención de niñas,niños y adolescente migrantes nuevo reynosa 2</t>
  </si>
  <si>
    <t>2425120141</t>
  </si>
  <si>
    <t xml:space="preserve">Programa de apoyo para refugio especial para mujeres victimas de violencia de género, sus hijas e hijos </t>
  </si>
  <si>
    <t>2525120139</t>
  </si>
  <si>
    <t>Fortalecimiento para atención de niñas,niños y adolescente migrantes Cd.Madero</t>
  </si>
  <si>
    <t>2525120133</t>
  </si>
  <si>
    <t>Fortalecimiento para atención de niñas,niños y adolescente migrantes Victoria, Tam</t>
  </si>
  <si>
    <t>2525120134</t>
  </si>
  <si>
    <t>Fortalecimiento para atención de niñas,niños y adolescente migrantes Tampico</t>
  </si>
  <si>
    <t>2525120137</t>
  </si>
  <si>
    <t>Fortalecimiento para atención de niñas,niños y adolescente migrantes Nuevo Laredo</t>
  </si>
  <si>
    <t>2525120138</t>
  </si>
  <si>
    <t>Fortalecimiento para atención de niñas,niños y adolescente migrantes Matamoros</t>
  </si>
  <si>
    <t>2525120140</t>
  </si>
  <si>
    <t>Fortalecimiento para atención de niñas,niños y adolescente migrantes Altamira</t>
  </si>
  <si>
    <t>SECRETARÍA DE DESARROLLO URBANO Y MEDIO AMBIENTE</t>
  </si>
  <si>
    <t>2425160128</t>
  </si>
  <si>
    <t>Brigada para la prevención y combate de Incendios Forestales en Miquihuana</t>
  </si>
  <si>
    <t>SECRETARIA DE AGRICULTURA,GANADERIA,DESARROLLO,RURAL,PESCAY ALIMENTACION</t>
  </si>
  <si>
    <t>2425080107</t>
  </si>
  <si>
    <t>Campaña  Plaga de los Cítricos</t>
  </si>
  <si>
    <t>2425080108</t>
  </si>
  <si>
    <t>Campaña Mosca de la Fruta</t>
  </si>
  <si>
    <t>2425080109</t>
  </si>
  <si>
    <t xml:space="preserve">Campaña Langosta </t>
  </si>
  <si>
    <t>2425080110</t>
  </si>
  <si>
    <t>Campaña Plagas Reglamentadas del Algodonero</t>
  </si>
  <si>
    <t>2425080118</t>
  </si>
  <si>
    <t>Inocuidad Agrícola</t>
  </si>
  <si>
    <t>2425080119</t>
  </si>
  <si>
    <t xml:space="preserve">Vigilancia Epidemiologica de Riesgos Fitosanitarios </t>
  </si>
  <si>
    <t>2425080116</t>
  </si>
  <si>
    <t>Manejo Fitosanitario en apoyo a la Producción para el Bienestar Maíz</t>
  </si>
  <si>
    <t>2425080122</t>
  </si>
  <si>
    <t>Servicio Fitosanitario</t>
  </si>
  <si>
    <t>2425080124</t>
  </si>
  <si>
    <t>Campañas de Protección Fitosanitaria -Cancro de los Citricos</t>
  </si>
  <si>
    <t>2525160130</t>
  </si>
  <si>
    <t>8322128</t>
  </si>
  <si>
    <t xml:space="preserve"> Brigada Rural de Manejo dl Fuego Col.Agric la Peña</t>
  </si>
  <si>
    <t>2425080126</t>
  </si>
  <si>
    <t>8322129</t>
  </si>
  <si>
    <t xml:space="preserve"> Manejo Fitosanitario de cultivos basicos</t>
  </si>
  <si>
    <t>2411000407</t>
  </si>
  <si>
    <t>8322130</t>
  </si>
  <si>
    <t>Pry Emer Apoy Prod Pecuarios p Mitig Estrag Sequia</t>
  </si>
  <si>
    <t>CULTURA</t>
  </si>
  <si>
    <t>2425480101</t>
  </si>
  <si>
    <t>8305103</t>
  </si>
  <si>
    <t>Apoyo a Instituciones estatales de cultura AIEC</t>
  </si>
  <si>
    <t>2425480102</t>
  </si>
  <si>
    <t>8305109</t>
  </si>
  <si>
    <t>Prog de apoyo cultura multiples y comunidades PACMYC</t>
  </si>
  <si>
    <t xml:space="preserve">COMISIÓN NACIONAL DEL AGUA </t>
  </si>
  <si>
    <t>2525160122</t>
  </si>
  <si>
    <t>8311103</t>
  </si>
  <si>
    <t>Distrito de Riego 026</t>
  </si>
  <si>
    <t>2525160116</t>
  </si>
  <si>
    <t>8311126</t>
  </si>
  <si>
    <t>Rehabilitación,Modernizacion y Tecnificación de  Distrito de Riego</t>
  </si>
  <si>
    <t>2525160115</t>
  </si>
  <si>
    <t>8311127</t>
  </si>
  <si>
    <t>Rehabilitación,Modernizacion y Tecnificación y Equipamiento de unidades de riego</t>
  </si>
  <si>
    <t>2525160117</t>
  </si>
  <si>
    <t>8311128</t>
  </si>
  <si>
    <t xml:space="preserve">Equipamiento de Distrito de Riego </t>
  </si>
  <si>
    <t>2525160126</t>
  </si>
  <si>
    <t>8311132</t>
  </si>
  <si>
    <t xml:space="preserve">Programa de Agua Potable,Drenaje y tratamiento </t>
  </si>
  <si>
    <t>2525160127</t>
  </si>
  <si>
    <t>Organización y  Fortalec de  Unidades de  Riego</t>
  </si>
  <si>
    <t>2525160129</t>
  </si>
  <si>
    <t xml:space="preserve">  Brigada Rur. de Manej. del Fuego Miquih. (CONAGUA) </t>
  </si>
  <si>
    <t>OTROS PROGRAMAS</t>
  </si>
  <si>
    <t>2525230104</t>
  </si>
  <si>
    <t>8323102</t>
  </si>
  <si>
    <t>Convenio Capacitación y Profesionalización Armonización Contable</t>
  </si>
  <si>
    <t>MUJERES</t>
  </si>
  <si>
    <t>2525540101</t>
  </si>
  <si>
    <t>8326101</t>
  </si>
  <si>
    <t>Progr. d Aten. Integral p Bienestar d las Mujeres</t>
  </si>
  <si>
    <t xml:space="preserve">INCENTIVOS DERIVADOS DE LA COLABORACIÓN FISCAL </t>
  </si>
  <si>
    <t>Por Incentivos Derivados de la Ccolaboración Fiscal</t>
  </si>
  <si>
    <t>8401101</t>
  </si>
  <si>
    <t>Impuesto Sobre Tenencia y uso de  Vehiculos (rezago federal)</t>
  </si>
  <si>
    <t>2515280113</t>
  </si>
  <si>
    <t>8401102</t>
  </si>
  <si>
    <t>Impuesto  Sobre Automoviles  Nuevos</t>
  </si>
  <si>
    <t>8401103</t>
  </si>
  <si>
    <t>Impuesto al Valor Agregado  Actos  Fiscalización</t>
  </si>
  <si>
    <t>8401104</t>
  </si>
  <si>
    <t>Impuesto sobre la Renta  Actos  Fiscalización</t>
  </si>
  <si>
    <t>8401106</t>
  </si>
  <si>
    <t xml:space="preserve"> IEPS Gasolina y  Diesel Fiscalización</t>
  </si>
  <si>
    <t>8401107</t>
  </si>
  <si>
    <t xml:space="preserve">Impuesto Empresarial Tasa Unica Fiscalización (IETU)  </t>
  </si>
  <si>
    <t>8401108</t>
  </si>
  <si>
    <t>Regimen de  Pequeños Contribuyentes</t>
  </si>
  <si>
    <t>8401109</t>
  </si>
  <si>
    <t>Regimen de  Pequeños Contribuyentes (IETU)</t>
  </si>
  <si>
    <t>8401111</t>
  </si>
  <si>
    <t>Por Enajenación de  Bienes Inmuebles Retención ISR</t>
  </si>
  <si>
    <t>8401112</t>
  </si>
  <si>
    <t>9/11 IEPS por la Venta Final al Publico de Gasolina y Diesel</t>
  </si>
  <si>
    <t xml:space="preserve"> Incentivos Repecos, Intermedios, Multas.Admvas.Fed. Zona Federal</t>
  </si>
  <si>
    <t>8401114</t>
  </si>
  <si>
    <t xml:space="preserve">       Por Pagos por Excepción Fiscalización Concurrente</t>
  </si>
  <si>
    <t>8401115</t>
  </si>
  <si>
    <t xml:space="preserve">       ISR Enajenacion de Bienes Inmuebles Art 126</t>
  </si>
  <si>
    <t>2515280114</t>
  </si>
  <si>
    <t>8401116</t>
  </si>
  <si>
    <t xml:space="preserve">      Inspección Vigilancia y control 5 al  Millar Federal</t>
  </si>
  <si>
    <t>2511000104</t>
  </si>
  <si>
    <t>8401117</t>
  </si>
  <si>
    <t xml:space="preserve">      Inspección Vigilancia y control 5 al  Millar Estatal</t>
  </si>
  <si>
    <t>2511000105</t>
  </si>
  <si>
    <t>8401119</t>
  </si>
  <si>
    <t xml:space="preserve">      Multas  Administrativas Federales no Fiscales</t>
  </si>
  <si>
    <t xml:space="preserve">      Fondo de Compensación de ISAN</t>
  </si>
  <si>
    <t xml:space="preserve">      Fondo de Compensación de Repecos e Intermedios</t>
  </si>
  <si>
    <t>8401124</t>
  </si>
  <si>
    <t xml:space="preserve">      Vigilancia de Obligaciones</t>
  </si>
  <si>
    <t>8401126</t>
  </si>
  <si>
    <t xml:space="preserve">       Incentivo por el uso de medio de pago electronico</t>
  </si>
  <si>
    <t>8401127</t>
  </si>
  <si>
    <t xml:space="preserve">       Incentivo por el cobro de creditos fiscales federales </t>
  </si>
  <si>
    <t>8401128</t>
  </si>
  <si>
    <t xml:space="preserve">       Incentivo programa operativo anual</t>
  </si>
  <si>
    <t>8401129</t>
  </si>
  <si>
    <t xml:space="preserve">       CUMPLIMIENTO DEL INDICADOR VALOR DE INCENTIVO DE LA ENTIDAD DEL EJERCICIO FISCAL </t>
  </si>
  <si>
    <t xml:space="preserve">Accesorios </t>
  </si>
  <si>
    <t>Recargos de incentivos de la colaboración fiscal</t>
  </si>
  <si>
    <t>8402101</t>
  </si>
  <si>
    <t xml:space="preserve">   Recargos de  Rezago de Tenencia Federal</t>
  </si>
  <si>
    <t xml:space="preserve">   Recargos de Impuestos S/Automoviles Nuevos</t>
  </si>
  <si>
    <t>8402103</t>
  </si>
  <si>
    <t xml:space="preserve">   Recargos de IVA Fiscalización</t>
  </si>
  <si>
    <t>8402104</t>
  </si>
  <si>
    <t xml:space="preserve">   Recargos de ISR Fiscalización</t>
  </si>
  <si>
    <t xml:space="preserve">   Recargos de IETU Fiscalización</t>
  </si>
  <si>
    <t>8402108</t>
  </si>
  <si>
    <t xml:space="preserve">   Recargos de  IVA Repecos</t>
  </si>
  <si>
    <t>8402109</t>
  </si>
  <si>
    <t xml:space="preserve">   Recargos ISR Repecos</t>
  </si>
  <si>
    <t>8402110</t>
  </si>
  <si>
    <t xml:space="preserve">   Recargos de IETU Repecos</t>
  </si>
  <si>
    <t>8402112</t>
  </si>
  <si>
    <t xml:space="preserve">   Recargos por Enajenación de Bienes Inmuebles</t>
  </si>
  <si>
    <t>8402113</t>
  </si>
  <si>
    <t xml:space="preserve"> Recargos de  9/11 Diesel y Gasolina </t>
  </si>
  <si>
    <t>8402114</t>
  </si>
  <si>
    <t xml:space="preserve">   Falta u Omision de Documentos Ley Aduanera (anexo 8)</t>
  </si>
  <si>
    <t>8402115</t>
  </si>
  <si>
    <t xml:space="preserve">   Recargos Ley Aduanera (Anexo 8)</t>
  </si>
  <si>
    <t xml:space="preserve">Multas </t>
  </si>
  <si>
    <t>8402201</t>
  </si>
  <si>
    <t xml:space="preserve">   Multa de rezago de Tenencia Federal</t>
  </si>
  <si>
    <t>8402203</t>
  </si>
  <si>
    <t xml:space="preserve">   Multa de IVA Fiscalizacón</t>
  </si>
  <si>
    <t>8402204</t>
  </si>
  <si>
    <t xml:space="preserve">  Multa de ISR Fiscalizacón</t>
  </si>
  <si>
    <t>8402206</t>
  </si>
  <si>
    <t xml:space="preserve">  Multa IEPS Gasolina y  Diesel Fiscalización</t>
  </si>
  <si>
    <t>8402207</t>
  </si>
  <si>
    <t xml:space="preserve">  Multa de IETU Fiscalizacón</t>
  </si>
  <si>
    <t>8402212</t>
  </si>
  <si>
    <t xml:space="preserve"> Multa por Enajenacion de Bienes Muebles</t>
  </si>
  <si>
    <t>8402213</t>
  </si>
  <si>
    <t xml:space="preserve"> Multa de  9/11 Diesel y Gasolina </t>
  </si>
  <si>
    <t>8402214</t>
  </si>
  <si>
    <t xml:space="preserve"> Multa Ley Aduanera</t>
  </si>
  <si>
    <t xml:space="preserve"> Multa por incumplimiento al requerimiento ISR RIF </t>
  </si>
  <si>
    <t xml:space="preserve"> Multa por incumplimiento al requerimiento a la declaracion ISR RIF  </t>
  </si>
  <si>
    <t xml:space="preserve"> Multa por incumplimiento al requerimiento a la declaracion IVA RIF </t>
  </si>
  <si>
    <t>8402220</t>
  </si>
  <si>
    <t xml:space="preserve"> MULTA POR INCUMPL AL REQUER A LA DECLAR IEPS RIF </t>
  </si>
  <si>
    <t>Honorarios</t>
  </si>
  <si>
    <t xml:space="preserve">  Honorarios</t>
  </si>
  <si>
    <t xml:space="preserve">Gastos de ejecución fiscalización </t>
  </si>
  <si>
    <t>2415280113</t>
  </si>
  <si>
    <t xml:space="preserve">  Gastos de ejecución fiscalización </t>
  </si>
  <si>
    <t xml:space="preserve">FONDOS DISTINTOS DE APORTACIONES </t>
  </si>
  <si>
    <t>2425230101</t>
  </si>
  <si>
    <t>8501001</t>
  </si>
  <si>
    <t>Fondo para Entidades Federativas  Y Municipios Productores de Hidrocarburos 2024</t>
  </si>
  <si>
    <t>2525230101</t>
  </si>
  <si>
    <t>Fondo para Entidades Federativas  Y Municipios Productores de Hidrocarburos 2025</t>
  </si>
  <si>
    <t>INGRESOS DERIVADOS DE FINANCIAMIENTO</t>
  </si>
  <si>
    <t>Financiamiento a corto plazo</t>
  </si>
  <si>
    <t>2212000212</t>
  </si>
  <si>
    <t>0301011</t>
  </si>
  <si>
    <t xml:space="preserve"> Crédito Santander  1000 mdp  </t>
  </si>
  <si>
    <t>2312000218</t>
  </si>
  <si>
    <t>0301012</t>
  </si>
  <si>
    <t xml:space="preserve">   Scotiabank  Crédito.300' MDP</t>
  </si>
  <si>
    <t>2312000216</t>
  </si>
  <si>
    <t>0301013</t>
  </si>
  <si>
    <t xml:space="preserve">   HSBC -1- Crédito 500´MDP</t>
  </si>
  <si>
    <t>2312000217</t>
  </si>
  <si>
    <t>0301014</t>
  </si>
  <si>
    <t xml:space="preserve">   HSBC -2- Crédito 500´MDP</t>
  </si>
  <si>
    <t>2412000220</t>
  </si>
  <si>
    <t>0301015</t>
  </si>
  <si>
    <t>CREDITO 90252 HSBC 500 000 S/TASA .15%</t>
  </si>
  <si>
    <t>2412000221</t>
  </si>
  <si>
    <t>0301016</t>
  </si>
  <si>
    <t>CREDITO 90260 HSBC 500 000 S/TASA .18%</t>
  </si>
  <si>
    <t>Financiamiento a largo plazo</t>
  </si>
  <si>
    <t>2012000102</t>
  </si>
  <si>
    <t>0302002</t>
  </si>
  <si>
    <t xml:space="preserve"> Banorte-2CRD 1200 MDP </t>
  </si>
  <si>
    <t>2312000106</t>
  </si>
  <si>
    <t>0302003</t>
  </si>
  <si>
    <t xml:space="preserve"> Banamex 2,506 mdp </t>
  </si>
  <si>
    <t>2312000107</t>
  </si>
  <si>
    <t>0302004</t>
  </si>
  <si>
    <t xml:space="preserve"> BBVA Bancomer-3,000 mdp </t>
  </si>
  <si>
    <t>2312000110</t>
  </si>
  <si>
    <t>0302005</t>
  </si>
  <si>
    <t xml:space="preserve"> Banorte - 4,500 mdp </t>
  </si>
  <si>
    <t>2312000109</t>
  </si>
  <si>
    <t>0302006</t>
  </si>
  <si>
    <t xml:space="preserve"> Banorte - 2,000 mdp </t>
  </si>
  <si>
    <t>2312000108</t>
  </si>
  <si>
    <t>0302007</t>
  </si>
  <si>
    <t xml:space="preserve"> Banorte - 746 mdp </t>
  </si>
  <si>
    <t>TOTAL</t>
  </si>
  <si>
    <t>(Cifras en Pesos)</t>
  </si>
  <si>
    <t>Cédula Acumulativa por Rubro de Ingresos</t>
  </si>
  <si>
    <t>del 1 de Enero 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</si>
</sst>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Encode Sans Condensed Medium"/>
    </font>
    <font>
      <sz val="10"/>
      <name val="Arial"/>
      <family val="2"/>
    </font>
    <font>
      <sz val="10"/>
      <color theme="0"/>
      <name val="Encode Sans Condensed Medium"/>
    </font>
    <font>
      <sz val="9"/>
      <name val="DINPro-Regular"/>
      <family val="3"/>
    </font>
    <font>
      <sz val="11"/>
      <color indexed="8"/>
      <name val="Calibri"/>
      <family val="2"/>
    </font>
    <font>
      <sz val="10"/>
      <name val="Courier"/>
      <family val="3"/>
    </font>
    <font>
      <sz val="9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i/>
      <sz val="9"/>
      <name val="Calibri"/>
      <family val="2"/>
    </font>
    <font>
      <i/>
      <sz val="9"/>
      <color indexed="63"/>
      <name val="Calibri"/>
      <family val="2"/>
    </font>
    <font>
      <b/>
      <i/>
      <sz val="9"/>
      <name val="Calibri"/>
      <family val="2"/>
    </font>
    <font>
      <b/>
      <i/>
      <sz val="9"/>
      <color indexed="63"/>
      <name val="Calibri"/>
      <family val="2"/>
    </font>
    <font>
      <i/>
      <sz val="9"/>
      <color rgb="FFFF0000"/>
      <name val="Calibri"/>
      <family val="2"/>
    </font>
    <font>
      <i/>
      <sz val="8"/>
      <name val="Calibri"/>
      <family val="2"/>
    </font>
    <font>
      <i/>
      <sz val="8"/>
      <color indexed="63"/>
      <name val="Calibri"/>
      <family val="2"/>
    </font>
    <font>
      <i/>
      <sz val="10"/>
      <color indexed="63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8"/>
      <color theme="1"/>
      <name val="DINPro-Regular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Encode Sans Expanded SemiBold"/>
    </font>
    <font>
      <b/>
      <sz val="7"/>
      <color rgb="FF000000"/>
      <name val="Encode Sans Expanded SemiBold"/>
    </font>
  </fonts>
  <fills count="5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37" fontId="7" fillId="0" borderId="0"/>
  </cellStyleXfs>
  <cellXfs count="8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 applyProtection="1">
      <alignment horizontal="center" vertical="center" wrapText="1"/>
    </xf>
    <xf numFmtId="0" fontId="4" fillId="0" borderId="0" xfId="2" applyFont="1" applyAlignment="1">
      <alignment vertical="center"/>
    </xf>
    <xf numFmtId="0" fontId="5" fillId="0" borderId="2" xfId="2" applyFont="1" applyBorder="1" applyAlignment="1">
      <alignment horizontal="center"/>
    </xf>
    <xf numFmtId="43" fontId="5" fillId="3" borderId="2" xfId="3" applyFont="1" applyFill="1" applyBorder="1" applyAlignment="1">
      <alignment wrapText="1"/>
    </xf>
    <xf numFmtId="3" fontId="5" fillId="3" borderId="2" xfId="4" applyNumberFormat="1" applyFont="1" applyFill="1" applyBorder="1"/>
    <xf numFmtId="0" fontId="8" fillId="0" borderId="0" xfId="2" applyFont="1"/>
    <xf numFmtId="49" fontId="9" fillId="0" borderId="2" xfId="3" applyNumberFormat="1" applyFont="1" applyFill="1" applyBorder="1" applyAlignment="1">
      <alignment horizontal="center" vertical="center"/>
    </xf>
    <xf numFmtId="43" fontId="10" fillId="0" borderId="2" xfId="3" applyFont="1" applyFill="1" applyBorder="1" applyAlignment="1">
      <alignment vertical="center" wrapText="1"/>
    </xf>
    <xf numFmtId="3" fontId="10" fillId="0" borderId="2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49" fontId="9" fillId="0" borderId="2" xfId="3" applyNumberFormat="1" applyFont="1" applyFill="1" applyBorder="1" applyAlignment="1">
      <alignment horizontal="center"/>
    </xf>
    <xf numFmtId="43" fontId="11" fillId="0" borderId="2" xfId="3" applyFont="1" applyFill="1" applyBorder="1" applyAlignment="1">
      <alignment wrapText="1"/>
    </xf>
    <xf numFmtId="3" fontId="12" fillId="0" borderId="2" xfId="2" applyNumberFormat="1" applyFont="1" applyBorder="1"/>
    <xf numFmtId="3" fontId="13" fillId="0" borderId="2" xfId="2" applyNumberFormat="1" applyFont="1" applyBorder="1"/>
    <xf numFmtId="0" fontId="9" fillId="0" borderId="0" xfId="2" applyFont="1"/>
    <xf numFmtId="49" fontId="14" fillId="0" borderId="2" xfId="3" applyNumberFormat="1" applyFont="1" applyFill="1" applyBorder="1" applyAlignment="1">
      <alignment horizontal="center"/>
    </xf>
    <xf numFmtId="43" fontId="14" fillId="0" borderId="2" xfId="3" applyFont="1" applyFill="1" applyBorder="1" applyAlignment="1">
      <alignment wrapText="1"/>
    </xf>
    <xf numFmtId="0" fontId="15" fillId="0" borderId="0" xfId="2" applyFont="1"/>
    <xf numFmtId="49" fontId="14" fillId="0" borderId="2" xfId="3" applyNumberFormat="1" applyFont="1" applyFill="1" applyBorder="1" applyAlignment="1">
      <alignment horizontal="center" vertical="center"/>
    </xf>
    <xf numFmtId="43" fontId="14" fillId="0" borderId="2" xfId="3" applyFont="1" applyFill="1" applyBorder="1" applyAlignment="1">
      <alignment vertical="center" wrapText="1"/>
    </xf>
    <xf numFmtId="3" fontId="13" fillId="0" borderId="2" xfId="2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49" fontId="16" fillId="0" borderId="2" xfId="3" applyNumberFormat="1" applyFont="1" applyFill="1" applyBorder="1" applyAlignment="1">
      <alignment horizontal="center"/>
    </xf>
    <xf numFmtId="0" fontId="17" fillId="0" borderId="0" xfId="2" applyFont="1"/>
    <xf numFmtId="43" fontId="14" fillId="0" borderId="2" xfId="3" applyFont="1" applyFill="1" applyBorder="1" applyAlignment="1">
      <alignment horizontal="left" wrapText="1"/>
    </xf>
    <xf numFmtId="49" fontId="16" fillId="0" borderId="2" xfId="3" applyNumberFormat="1" applyFont="1" applyFill="1" applyBorder="1" applyAlignment="1">
      <alignment horizontal="center" vertical="center"/>
    </xf>
    <xf numFmtId="43" fontId="16" fillId="0" borderId="2" xfId="3" applyFont="1" applyFill="1" applyBorder="1" applyAlignment="1">
      <alignment vertical="center" wrapText="1"/>
    </xf>
    <xf numFmtId="3" fontId="12" fillId="0" borderId="2" xfId="2" applyNumberFormat="1" applyFont="1" applyBorder="1" applyAlignment="1">
      <alignment vertical="center"/>
    </xf>
    <xf numFmtId="0" fontId="17" fillId="0" borderId="0" xfId="2" applyFont="1" applyAlignment="1">
      <alignment vertical="center"/>
    </xf>
    <xf numFmtId="43" fontId="16" fillId="0" borderId="2" xfId="3" applyFont="1" applyFill="1" applyBorder="1" applyAlignment="1">
      <alignment wrapText="1"/>
    </xf>
    <xf numFmtId="43" fontId="15" fillId="0" borderId="0" xfId="1" applyFont="1" applyFill="1" applyBorder="1"/>
    <xf numFmtId="0" fontId="18" fillId="0" borderId="0" xfId="2" applyFont="1"/>
    <xf numFmtId="43" fontId="9" fillId="0" borderId="2" xfId="3" applyFont="1" applyFill="1" applyBorder="1" applyAlignment="1">
      <alignment wrapText="1"/>
    </xf>
    <xf numFmtId="3" fontId="9" fillId="0" borderId="0" xfId="2" applyNumberFormat="1" applyFont="1" applyAlignment="1">
      <alignment vertical="center"/>
    </xf>
    <xf numFmtId="43" fontId="8" fillId="0" borderId="2" xfId="3" applyFont="1" applyFill="1" applyBorder="1" applyAlignment="1">
      <alignment wrapText="1"/>
    </xf>
    <xf numFmtId="3" fontId="11" fillId="0" borderId="2" xfId="2" applyNumberFormat="1" applyFont="1" applyBorder="1"/>
    <xf numFmtId="43" fontId="15" fillId="0" borderId="0" xfId="2" applyNumberFormat="1" applyFont="1"/>
    <xf numFmtId="43" fontId="16" fillId="0" borderId="2" xfId="3" applyFont="1" applyFill="1" applyBorder="1" applyAlignment="1">
      <alignment horizontal="left" vertical="center" wrapText="1"/>
    </xf>
    <xf numFmtId="49" fontId="16" fillId="0" borderId="2" xfId="3" applyNumberFormat="1" applyFont="1" applyFill="1" applyBorder="1" applyAlignment="1">
      <alignment horizontal="center" vertical="center" wrapText="1"/>
    </xf>
    <xf numFmtId="0" fontId="16" fillId="0" borderId="0" xfId="2" applyFont="1"/>
    <xf numFmtId="0" fontId="14" fillId="0" borderId="0" xfId="2" applyFont="1"/>
    <xf numFmtId="43" fontId="14" fillId="0" borderId="0" xfId="1" applyFont="1" applyFill="1" applyBorder="1"/>
    <xf numFmtId="43" fontId="9" fillId="0" borderId="2" xfId="3" applyFont="1" applyFill="1" applyBorder="1" applyAlignment="1">
      <alignment horizontal="left" vertical="center" wrapText="1"/>
    </xf>
    <xf numFmtId="0" fontId="19" fillId="0" borderId="0" xfId="2" applyFont="1"/>
    <xf numFmtId="43" fontId="10" fillId="0" borderId="2" xfId="3" applyFont="1" applyFill="1" applyBorder="1" applyAlignment="1">
      <alignment horizontal="left" vertical="center" wrapText="1"/>
    </xf>
    <xf numFmtId="49" fontId="9" fillId="0" borderId="2" xfId="3" applyNumberFormat="1" applyFont="1" applyFill="1" applyBorder="1" applyAlignment="1">
      <alignment horizontal="center" wrapText="1"/>
    </xf>
    <xf numFmtId="49" fontId="10" fillId="0" borderId="2" xfId="3" applyNumberFormat="1" applyFont="1" applyFill="1" applyBorder="1" applyAlignment="1">
      <alignment horizontal="center"/>
    </xf>
    <xf numFmtId="3" fontId="10" fillId="0" borderId="2" xfId="2" applyNumberFormat="1" applyFont="1" applyBorder="1"/>
    <xf numFmtId="3" fontId="11" fillId="0" borderId="2" xfId="2" applyNumberFormat="1" applyFont="1" applyBorder="1" applyAlignment="1">
      <alignment vertical="center"/>
    </xf>
    <xf numFmtId="0" fontId="20" fillId="0" borderId="0" xfId="2" applyFont="1"/>
    <xf numFmtId="43" fontId="14" fillId="0" borderId="2" xfId="3" applyFont="1" applyFill="1" applyBorder="1" applyAlignment="1">
      <alignment horizontal="left" vertical="center" wrapText="1"/>
    </xf>
    <xf numFmtId="43" fontId="9" fillId="0" borderId="0" xfId="2" applyNumberFormat="1" applyFont="1"/>
    <xf numFmtId="43" fontId="13" fillId="0" borderId="2" xfId="3" applyFont="1" applyFill="1" applyBorder="1" applyAlignment="1">
      <alignment horizontal="left" vertical="center" wrapText="1"/>
    </xf>
    <xf numFmtId="43" fontId="13" fillId="0" borderId="2" xfId="3" applyFont="1" applyFill="1" applyBorder="1" applyAlignment="1">
      <alignment horizontal="left" wrapText="1"/>
    </xf>
    <xf numFmtId="43" fontId="14" fillId="0" borderId="2" xfId="3" applyFont="1" applyFill="1" applyBorder="1" applyAlignment="1">
      <alignment horizontal="left" vertical="top" wrapText="1"/>
    </xf>
    <xf numFmtId="43" fontId="13" fillId="0" borderId="2" xfId="3" applyFont="1" applyFill="1" applyBorder="1" applyAlignment="1">
      <alignment horizontal="left" vertical="top" wrapText="1"/>
    </xf>
    <xf numFmtId="3" fontId="20" fillId="0" borderId="0" xfId="2" applyNumberFormat="1" applyFont="1"/>
    <xf numFmtId="49" fontId="14" fillId="0" borderId="2" xfId="3" applyNumberFormat="1" applyFont="1" applyFill="1" applyBorder="1" applyAlignment="1">
      <alignment horizontal="center" vertical="top"/>
    </xf>
    <xf numFmtId="43" fontId="11" fillId="0" borderId="2" xfId="3" applyFont="1" applyFill="1" applyBorder="1" applyAlignment="1">
      <alignment horizontal="left" wrapText="1"/>
    </xf>
    <xf numFmtId="43" fontId="11" fillId="0" borderId="2" xfId="3" applyFont="1" applyFill="1" applyBorder="1" applyAlignment="1">
      <alignment horizontal="left" vertical="top" wrapText="1"/>
    </xf>
    <xf numFmtId="43" fontId="16" fillId="0" borderId="2" xfId="3" applyFont="1" applyFill="1" applyBorder="1" applyAlignment="1">
      <alignment horizontal="left" vertical="top" wrapText="1"/>
    </xf>
    <xf numFmtId="43" fontId="19" fillId="0" borderId="2" xfId="3" applyFont="1" applyFill="1" applyBorder="1" applyAlignment="1">
      <alignment horizontal="left" vertical="top" wrapText="1"/>
    </xf>
    <xf numFmtId="43" fontId="17" fillId="0" borderId="0" xfId="2" applyNumberFormat="1" applyFont="1"/>
    <xf numFmtId="4" fontId="13" fillId="0" borderId="2" xfId="2" applyNumberFormat="1" applyFont="1" applyBorder="1"/>
    <xf numFmtId="49" fontId="14" fillId="0" borderId="2" xfId="3" quotePrefix="1" applyNumberFormat="1" applyFont="1" applyFill="1" applyBorder="1" applyAlignment="1">
      <alignment horizontal="center"/>
    </xf>
    <xf numFmtId="49" fontId="14" fillId="4" borderId="2" xfId="3" applyNumberFormat="1" applyFont="1" applyFill="1" applyBorder="1" applyAlignment="1">
      <alignment horizontal="center"/>
    </xf>
    <xf numFmtId="43" fontId="11" fillId="4" borderId="2" xfId="3" applyFont="1" applyFill="1" applyBorder="1" applyAlignment="1">
      <alignment horizontal="left" vertical="center" wrapText="1"/>
    </xf>
    <xf numFmtId="3" fontId="11" fillId="4" borderId="2" xfId="2" applyNumberFormat="1" applyFont="1" applyFill="1" applyBorder="1" applyAlignment="1">
      <alignment vertical="center"/>
    </xf>
    <xf numFmtId="0" fontId="23" fillId="0" borderId="1" xfId="0" applyFont="1" applyBorder="1" applyAlignment="1">
      <alignment vertical="top"/>
    </xf>
    <xf numFmtId="0" fontId="24" fillId="0" borderId="1" xfId="0" applyFont="1" applyBorder="1"/>
    <xf numFmtId="0" fontId="24" fillId="0" borderId="1" xfId="0" applyFont="1" applyBorder="1" applyAlignment="1">
      <alignment wrapText="1"/>
    </xf>
    <xf numFmtId="43" fontId="13" fillId="0" borderId="1" xfId="1" applyFont="1" applyFill="1" applyBorder="1"/>
    <xf numFmtId="0" fontId="25" fillId="0" borderId="0" xfId="0" applyFont="1" applyAlignment="1">
      <alignment vertical="center"/>
    </xf>
    <xf numFmtId="0" fontId="0" fillId="0" borderId="0" xfId="0" applyAlignment="1">
      <alignment wrapText="1"/>
    </xf>
    <xf numFmtId="3" fontId="12" fillId="0" borderId="0" xfId="0" applyNumberFormat="1" applyFont="1"/>
    <xf numFmtId="0" fontId="2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3" fontId="15" fillId="0" borderId="0" xfId="2" applyNumberFormat="1" applyFont="1" applyAlignment="1">
      <alignment horizontal="center"/>
    </xf>
    <xf numFmtId="43" fontId="21" fillId="0" borderId="0" xfId="3" applyFont="1" applyFill="1" applyBorder="1" applyAlignment="1">
      <alignment horizontal="center" wrapText="1"/>
    </xf>
    <xf numFmtId="0" fontId="22" fillId="0" borderId="0" xfId="0" applyFont="1" applyAlignment="1">
      <alignment horizontal="center" vertical="center"/>
    </xf>
  </cellXfs>
  <cellStyles count="5">
    <cellStyle name="Millares" xfId="1" builtinId="3"/>
    <cellStyle name="Millares 10" xfId="3" xr:uid="{6EF3C46E-E2DB-469F-A38B-BB912129F4F6}"/>
    <cellStyle name="Normal" xfId="0" builtinId="0"/>
    <cellStyle name="Normal 2" xfId="2" xr:uid="{11C7C4A7-25E1-410B-A2C5-B1AD69ADA110}"/>
    <cellStyle name="Normal_OCT-2000" xfId="4" xr:uid="{A5DBE80A-27E2-4A0E-82AA-F172C399D4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123825</xdr:rowOff>
    </xdr:from>
    <xdr:to>
      <xdr:col>2</xdr:col>
      <xdr:colOff>1005838</xdr:colOff>
      <xdr:row>5</xdr:row>
      <xdr:rowOff>81825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87ACB3-310C-4233-943C-EF8D3DED11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923925" y="123825"/>
          <a:ext cx="1939288" cy="720000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0</xdr:row>
      <xdr:rowOff>28575</xdr:rowOff>
    </xdr:from>
    <xdr:to>
      <xdr:col>15</xdr:col>
      <xdr:colOff>31158</xdr:colOff>
      <xdr:row>5</xdr:row>
      <xdr:rowOff>130575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F27BE16-11C8-453D-8E4E-B389BA4FE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9525" y="28575"/>
          <a:ext cx="783633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A27F1-9464-457A-A13C-2A3166A14477}">
  <sheetPr>
    <tabColor rgb="FF92D050"/>
  </sheetPr>
  <dimension ref="A2:U329"/>
  <sheetViews>
    <sheetView showGridLines="0" tabSelected="1" zoomScaleNormal="100" zoomScaleSheetLayoutView="100" workbookViewId="0">
      <selection activeCell="C17" sqref="C17"/>
    </sheetView>
  </sheetViews>
  <sheetFormatPr baseColWidth="10" defaultColWidth="11.42578125" defaultRowHeight="12" customHeight="1"/>
  <cols>
    <col min="1" max="1" width="13.42578125" bestFit="1" customWidth="1"/>
    <col min="2" max="2" width="14.42578125" customWidth="1"/>
    <col min="3" max="3" width="51" style="75" customWidth="1"/>
    <col min="4" max="4" width="17.7109375" customWidth="1"/>
    <col min="5" max="5" width="16.85546875" customWidth="1"/>
    <col min="6" max="6" width="17.28515625" customWidth="1"/>
    <col min="7" max="7" width="16.85546875" customWidth="1"/>
    <col min="8" max="8" width="17.7109375" customWidth="1"/>
    <col min="9" max="9" width="17.5703125" customWidth="1"/>
    <col min="10" max="10" width="17.5703125" hidden="1" customWidth="1"/>
    <col min="11" max="11" width="15.42578125" hidden="1" customWidth="1"/>
    <col min="12" max="12" width="14.5703125" hidden="1" customWidth="1"/>
    <col min="13" max="13" width="12.140625" hidden="1" customWidth="1"/>
    <col min="14" max="14" width="10.5703125" hidden="1" customWidth="1"/>
    <col min="15" max="15" width="4" hidden="1" customWidth="1"/>
    <col min="16" max="16" width="18.5703125" customWidth="1"/>
    <col min="17" max="17" width="12.5703125" bestFit="1" customWidth="1"/>
  </cols>
  <sheetData>
    <row r="2" spans="1:16" ht="12" customHeight="1">
      <c r="A2" s="78" t="s">
        <v>633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2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12" customHeight="1">
      <c r="A4" s="78" t="s">
        <v>634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12" customHeight="1">
      <c r="A5" s="79" t="s">
        <v>632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7" spans="1:16" s="3" customFormat="1" ht="40.5" customHeight="1">
      <c r="A7" s="1" t="s">
        <v>0</v>
      </c>
      <c r="B7" s="1" t="s">
        <v>1</v>
      </c>
      <c r="C7" s="1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  <c r="P7" s="2" t="s">
        <v>15</v>
      </c>
    </row>
    <row r="8" spans="1:16" s="7" customFormat="1" ht="5.0999999999999996" customHeight="1">
      <c r="A8" s="4"/>
      <c r="B8" s="4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s="11" customFormat="1" ht="15.75" customHeight="1">
      <c r="A9" s="8"/>
      <c r="B9" s="8"/>
      <c r="C9" s="9" t="s">
        <v>16</v>
      </c>
      <c r="D9" s="10">
        <f>D10+D14+D16+D19+D21+D23+D28</f>
        <v>810971100</v>
      </c>
      <c r="E9" s="10">
        <f t="shared" ref="E9:O9" si="0">E10+E14+E16+E19+E21+E23+E28</f>
        <v>656458120</v>
      </c>
      <c r="F9" s="10">
        <f t="shared" si="0"/>
        <v>550651240</v>
      </c>
      <c r="G9" s="10">
        <f t="shared" si="0"/>
        <v>569217270</v>
      </c>
      <c r="H9" s="10">
        <f t="shared" si="0"/>
        <v>610152761</v>
      </c>
      <c r="I9" s="10">
        <f t="shared" si="0"/>
        <v>692772676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 t="shared" si="0"/>
        <v>0</v>
      </c>
      <c r="O9" s="10">
        <f t="shared" si="0"/>
        <v>0</v>
      </c>
      <c r="P9" s="10">
        <f t="shared" ref="P9:P14" si="1">SUM(D9:O9)</f>
        <v>3890223167</v>
      </c>
    </row>
    <row r="10" spans="1:16" s="16" customFormat="1" ht="12.75">
      <c r="A10" s="12"/>
      <c r="B10" s="12"/>
      <c r="C10" s="13" t="s">
        <v>17</v>
      </c>
      <c r="D10" s="14">
        <f>SUM(D11:D13)</f>
        <v>23876326</v>
      </c>
      <c r="E10" s="14">
        <f>SUM(E11:E13)</f>
        <v>25098237</v>
      </c>
      <c r="F10" s="14">
        <f t="shared" ref="F10:O10" si="2">SUM(F11:F13)</f>
        <v>21752574</v>
      </c>
      <c r="G10" s="14">
        <f t="shared" si="2"/>
        <v>23156498</v>
      </c>
      <c r="H10" s="14">
        <f t="shared" si="2"/>
        <v>21760195</v>
      </c>
      <c r="I10" s="14">
        <f t="shared" si="2"/>
        <v>23392066</v>
      </c>
      <c r="J10" s="14">
        <f t="shared" si="2"/>
        <v>0</v>
      </c>
      <c r="K10" s="14">
        <f t="shared" si="2"/>
        <v>0</v>
      </c>
      <c r="L10" s="14">
        <f t="shared" si="2"/>
        <v>0</v>
      </c>
      <c r="M10" s="14">
        <f t="shared" si="2"/>
        <v>0</v>
      </c>
      <c r="N10" s="14">
        <f t="shared" si="2"/>
        <v>0</v>
      </c>
      <c r="O10" s="14">
        <f t="shared" si="2"/>
        <v>0</v>
      </c>
      <c r="P10" s="15">
        <f t="shared" si="1"/>
        <v>139035896</v>
      </c>
    </row>
    <row r="11" spans="1:16" s="19" customFormat="1" ht="12.75">
      <c r="A11" s="17" t="s">
        <v>18</v>
      </c>
      <c r="B11" s="17" t="s">
        <v>19</v>
      </c>
      <c r="C11" s="18" t="s">
        <v>20</v>
      </c>
      <c r="D11" s="15">
        <v>3725321</v>
      </c>
      <c r="E11" s="15">
        <v>3801494</v>
      </c>
      <c r="F11" s="15">
        <v>3721899</v>
      </c>
      <c r="G11" s="15">
        <v>3790283</v>
      </c>
      <c r="H11" s="15">
        <v>3902802</v>
      </c>
      <c r="I11" s="15">
        <v>4071733</v>
      </c>
      <c r="J11" s="15"/>
      <c r="K11" s="15"/>
      <c r="L11" s="15"/>
      <c r="M11" s="15"/>
      <c r="N11" s="15"/>
      <c r="O11" s="15"/>
      <c r="P11" s="15">
        <f t="shared" si="1"/>
        <v>23013532</v>
      </c>
    </row>
    <row r="12" spans="1:16" s="19" customFormat="1" ht="12.75">
      <c r="A12" s="17" t="s">
        <v>18</v>
      </c>
      <c r="B12" s="17" t="s">
        <v>21</v>
      </c>
      <c r="C12" s="18" t="s">
        <v>22</v>
      </c>
      <c r="D12" s="15">
        <v>19136627</v>
      </c>
      <c r="E12" s="15">
        <v>20455436</v>
      </c>
      <c r="F12" s="15">
        <v>17179167</v>
      </c>
      <c r="G12" s="15">
        <v>18389643</v>
      </c>
      <c r="H12" s="15">
        <v>16951003</v>
      </c>
      <c r="I12" s="15">
        <v>18293879</v>
      </c>
      <c r="J12" s="15"/>
      <c r="K12" s="15"/>
      <c r="L12" s="15"/>
      <c r="M12" s="15"/>
      <c r="N12" s="15"/>
      <c r="O12" s="15"/>
      <c r="P12" s="15">
        <f>SUM(D12:O12)</f>
        <v>110405755</v>
      </c>
    </row>
    <row r="13" spans="1:16" s="23" customFormat="1" ht="24">
      <c r="A13" s="20" t="s">
        <v>18</v>
      </c>
      <c r="B13" s="20" t="s">
        <v>23</v>
      </c>
      <c r="C13" s="21" t="s">
        <v>24</v>
      </c>
      <c r="D13" s="22">
        <v>1014378</v>
      </c>
      <c r="E13" s="22">
        <v>841307</v>
      </c>
      <c r="F13" s="22">
        <v>851508</v>
      </c>
      <c r="G13" s="22">
        <v>976572</v>
      </c>
      <c r="H13" s="22">
        <v>906390</v>
      </c>
      <c r="I13" s="22">
        <v>1026454</v>
      </c>
      <c r="J13" s="22"/>
      <c r="K13" s="22"/>
      <c r="L13" s="22"/>
      <c r="M13" s="22"/>
      <c r="N13" s="22"/>
      <c r="O13" s="22"/>
      <c r="P13" s="22">
        <f t="shared" si="1"/>
        <v>5616609</v>
      </c>
    </row>
    <row r="14" spans="1:16" s="16" customFormat="1" ht="12.75">
      <c r="A14" s="17"/>
      <c r="B14" s="12"/>
      <c r="C14" s="13" t="s">
        <v>25</v>
      </c>
      <c r="D14" s="14">
        <f>SUM(D15:D15)</f>
        <v>6791885</v>
      </c>
      <c r="E14" s="14">
        <f t="shared" ref="E14:O14" si="3">SUM(E15:E15)</f>
        <v>7354985</v>
      </c>
      <c r="F14" s="14">
        <f t="shared" si="3"/>
        <v>7626528</v>
      </c>
      <c r="G14" s="14">
        <f t="shared" si="3"/>
        <v>6447015</v>
      </c>
      <c r="H14" s="14">
        <f t="shared" si="3"/>
        <v>6137276</v>
      </c>
      <c r="I14" s="14">
        <f t="shared" si="3"/>
        <v>6134482</v>
      </c>
      <c r="J14" s="14">
        <f t="shared" si="3"/>
        <v>0</v>
      </c>
      <c r="K14" s="14">
        <f t="shared" si="3"/>
        <v>0</v>
      </c>
      <c r="L14" s="14">
        <f t="shared" si="3"/>
        <v>0</v>
      </c>
      <c r="M14" s="14">
        <f t="shared" si="3"/>
        <v>0</v>
      </c>
      <c r="N14" s="14">
        <f t="shared" si="3"/>
        <v>0</v>
      </c>
      <c r="O14" s="14">
        <f t="shared" si="3"/>
        <v>0</v>
      </c>
      <c r="P14" s="15">
        <f t="shared" si="1"/>
        <v>40492171</v>
      </c>
    </row>
    <row r="15" spans="1:16" s="19" customFormat="1" ht="12.75">
      <c r="A15" s="17" t="s">
        <v>18</v>
      </c>
      <c r="B15" s="17" t="s">
        <v>26</v>
      </c>
      <c r="C15" s="18" t="s">
        <v>27</v>
      </c>
      <c r="D15" s="15">
        <v>6791885</v>
      </c>
      <c r="E15" s="15">
        <v>7354985</v>
      </c>
      <c r="F15" s="15">
        <v>7626528</v>
      </c>
      <c r="G15" s="15">
        <v>6447015</v>
      </c>
      <c r="H15" s="15">
        <v>6137276</v>
      </c>
      <c r="I15" s="15">
        <v>6134482</v>
      </c>
      <c r="J15" s="15"/>
      <c r="K15" s="15"/>
      <c r="L15" s="15"/>
      <c r="M15" s="15"/>
      <c r="N15" s="15"/>
      <c r="O15" s="15"/>
      <c r="P15" s="15">
        <f t="shared" ref="P15:P26" si="4">SUM(D15:O15)</f>
        <v>40492171</v>
      </c>
    </row>
    <row r="16" spans="1:16" s="25" customFormat="1" ht="12.75">
      <c r="A16" s="17"/>
      <c r="B16" s="24"/>
      <c r="C16" s="13" t="s">
        <v>28</v>
      </c>
      <c r="D16" s="14">
        <f>D17+D18</f>
        <v>13970898</v>
      </c>
      <c r="E16" s="14">
        <f t="shared" ref="E16:I16" si="5">E17+E18</f>
        <v>7629302</v>
      </c>
      <c r="F16" s="14">
        <f t="shared" si="5"/>
        <v>7708453</v>
      </c>
      <c r="G16" s="14">
        <f t="shared" si="5"/>
        <v>9068911</v>
      </c>
      <c r="H16" s="14">
        <f t="shared" si="5"/>
        <v>9315183</v>
      </c>
      <c r="I16" s="14">
        <f t="shared" si="5"/>
        <v>9251528</v>
      </c>
      <c r="J16" s="14">
        <f>J17+J18</f>
        <v>0</v>
      </c>
      <c r="K16" s="14">
        <f>K17+K18</f>
        <v>0</v>
      </c>
      <c r="L16" s="14">
        <f>L17+L18</f>
        <v>0</v>
      </c>
      <c r="M16" s="14">
        <f>SUM(M17:M18)</f>
        <v>0</v>
      </c>
      <c r="N16" s="14">
        <f>SUM(N17:N18)</f>
        <v>0</v>
      </c>
      <c r="O16" s="14">
        <f>SUM(O17:O18)</f>
        <v>0</v>
      </c>
      <c r="P16" s="15">
        <f t="shared" si="4"/>
        <v>56944275</v>
      </c>
    </row>
    <row r="17" spans="1:16" s="19" customFormat="1" ht="12.75">
      <c r="A17" s="17" t="s">
        <v>18</v>
      </c>
      <c r="B17" s="17" t="s">
        <v>29</v>
      </c>
      <c r="C17" s="18" t="s">
        <v>30</v>
      </c>
      <c r="D17" s="15">
        <v>4544665</v>
      </c>
      <c r="E17" s="15">
        <v>4192478</v>
      </c>
      <c r="F17" s="15">
        <v>4441172</v>
      </c>
      <c r="G17" s="15">
        <v>5436324</v>
      </c>
      <c r="H17" s="15">
        <v>5620969</v>
      </c>
      <c r="I17" s="15">
        <v>5078592</v>
      </c>
      <c r="J17" s="15"/>
      <c r="K17" s="15"/>
      <c r="L17" s="15"/>
      <c r="M17" s="15"/>
      <c r="N17" s="15"/>
      <c r="O17" s="15"/>
      <c r="P17" s="15">
        <f t="shared" si="4"/>
        <v>29314200</v>
      </c>
    </row>
    <row r="18" spans="1:16" s="23" customFormat="1" ht="12.75">
      <c r="A18" s="20" t="s">
        <v>18</v>
      </c>
      <c r="B18" s="20" t="s">
        <v>31</v>
      </c>
      <c r="C18" s="21" t="s">
        <v>32</v>
      </c>
      <c r="D18" s="22">
        <v>9426233</v>
      </c>
      <c r="E18" s="22">
        <v>3436824</v>
      </c>
      <c r="F18" s="22">
        <v>3267281</v>
      </c>
      <c r="G18" s="22">
        <v>3632587</v>
      </c>
      <c r="H18" s="22">
        <v>3694214</v>
      </c>
      <c r="I18" s="22">
        <v>4172936</v>
      </c>
      <c r="J18" s="22"/>
      <c r="K18" s="22"/>
      <c r="L18" s="22"/>
      <c r="M18" s="22"/>
      <c r="N18" s="22"/>
      <c r="O18" s="22"/>
      <c r="P18" s="22">
        <f t="shared" si="4"/>
        <v>27630075</v>
      </c>
    </row>
    <row r="19" spans="1:16" s="16" customFormat="1" ht="12.75">
      <c r="A19" s="17"/>
      <c r="B19" s="12"/>
      <c r="C19" s="13" t="s">
        <v>33</v>
      </c>
      <c r="D19" s="14">
        <f>D20</f>
        <v>764248754</v>
      </c>
      <c r="E19" s="14">
        <f t="shared" ref="E19:J19" si="6">E20</f>
        <v>591586126</v>
      </c>
      <c r="F19" s="14">
        <f t="shared" si="6"/>
        <v>501119904</v>
      </c>
      <c r="G19" s="14">
        <f t="shared" si="6"/>
        <v>518375028</v>
      </c>
      <c r="H19" s="14">
        <f t="shared" si="6"/>
        <v>563775167</v>
      </c>
      <c r="I19" s="14">
        <f t="shared" si="6"/>
        <v>638569464</v>
      </c>
      <c r="J19" s="14">
        <f t="shared" si="6"/>
        <v>0</v>
      </c>
      <c r="K19" s="14">
        <f>K20</f>
        <v>0</v>
      </c>
      <c r="L19" s="14">
        <f>L20</f>
        <v>0</v>
      </c>
      <c r="M19" s="14">
        <f>M20</f>
        <v>0</v>
      </c>
      <c r="N19" s="14">
        <f>N20</f>
        <v>0</v>
      </c>
      <c r="O19" s="14">
        <f>O20</f>
        <v>0</v>
      </c>
      <c r="P19" s="14">
        <f t="shared" si="4"/>
        <v>3577674443</v>
      </c>
    </row>
    <row r="20" spans="1:16" s="23" customFormat="1" ht="15" customHeight="1">
      <c r="A20" s="20" t="s">
        <v>18</v>
      </c>
      <c r="B20" s="20" t="s">
        <v>34</v>
      </c>
      <c r="C20" s="21" t="s">
        <v>35</v>
      </c>
      <c r="D20" s="22">
        <v>764248754</v>
      </c>
      <c r="E20" s="22">
        <v>591586126</v>
      </c>
      <c r="F20" s="22">
        <v>501119904</v>
      </c>
      <c r="G20" s="22">
        <v>518375028</v>
      </c>
      <c r="H20" s="22">
        <v>563775167</v>
      </c>
      <c r="I20" s="22">
        <v>638569464</v>
      </c>
      <c r="J20" s="22"/>
      <c r="K20" s="22"/>
      <c r="L20" s="22"/>
      <c r="M20" s="22"/>
      <c r="N20" s="22"/>
      <c r="O20" s="22"/>
      <c r="P20" s="22">
        <f t="shared" si="4"/>
        <v>3577674443</v>
      </c>
    </row>
    <row r="21" spans="1:16" s="19" customFormat="1" ht="12.75">
      <c r="A21" s="17"/>
      <c r="B21" s="17"/>
      <c r="C21" s="13" t="s">
        <v>36</v>
      </c>
      <c r="D21" s="14">
        <f>SUM(D22)</f>
        <v>76875</v>
      </c>
      <c r="E21" s="14">
        <f t="shared" ref="E21:O21" si="7">SUM(E22)</f>
        <v>19100729</v>
      </c>
      <c r="F21" s="15">
        <f t="shared" si="7"/>
        <v>7922012</v>
      </c>
      <c r="G21" s="15">
        <f>SUM(G22)</f>
        <v>9913763</v>
      </c>
      <c r="H21" s="14">
        <f t="shared" si="7"/>
        <v>6227051</v>
      </c>
      <c r="I21" s="15">
        <f t="shared" si="7"/>
        <v>7989063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7"/>
        <v>0</v>
      </c>
      <c r="O21" s="14">
        <f t="shared" si="7"/>
        <v>0</v>
      </c>
      <c r="P21" s="15">
        <f t="shared" si="4"/>
        <v>51229493</v>
      </c>
    </row>
    <row r="22" spans="1:16" s="19" customFormat="1" ht="12.75">
      <c r="A22" s="17" t="s">
        <v>18</v>
      </c>
      <c r="B22" s="17" t="s">
        <v>37</v>
      </c>
      <c r="C22" s="18" t="s">
        <v>38</v>
      </c>
      <c r="D22" s="15">
        <v>76875</v>
      </c>
      <c r="E22" s="15">
        <v>19100729</v>
      </c>
      <c r="F22" s="15">
        <v>7922012</v>
      </c>
      <c r="G22" s="15">
        <v>9913763</v>
      </c>
      <c r="H22" s="15">
        <v>6227051</v>
      </c>
      <c r="I22" s="15">
        <v>7989063</v>
      </c>
      <c r="J22" s="15"/>
      <c r="K22" s="15"/>
      <c r="L22" s="15"/>
      <c r="M22" s="15"/>
      <c r="N22" s="15"/>
      <c r="O22" s="15"/>
      <c r="P22" s="15">
        <f t="shared" si="4"/>
        <v>51229493</v>
      </c>
    </row>
    <row r="23" spans="1:16" s="16" customFormat="1" ht="12.75">
      <c r="A23" s="17"/>
      <c r="B23" s="12"/>
      <c r="C23" s="13" t="s">
        <v>39</v>
      </c>
      <c r="D23" s="14">
        <f>SUM(D24:D27)</f>
        <v>2003639</v>
      </c>
      <c r="E23" s="14">
        <f>SUM(E24:E27)</f>
        <v>5688137</v>
      </c>
      <c r="F23" s="14">
        <f t="shared" ref="F23:H23" si="8">SUM(F24:F27)</f>
        <v>4504037</v>
      </c>
      <c r="G23" s="14">
        <f t="shared" si="8"/>
        <v>2256055</v>
      </c>
      <c r="H23" s="14">
        <f t="shared" si="8"/>
        <v>2937514</v>
      </c>
      <c r="I23" s="14">
        <f>SUM(I24:I27)</f>
        <v>7435482</v>
      </c>
      <c r="J23" s="14">
        <f t="shared" ref="J23:O23" si="9">SUM(J24:J27)</f>
        <v>0</v>
      </c>
      <c r="K23" s="14">
        <f>SUM(K24:K27)</f>
        <v>0</v>
      </c>
      <c r="L23" s="14">
        <f t="shared" si="9"/>
        <v>0</v>
      </c>
      <c r="M23" s="14">
        <f t="shared" si="9"/>
        <v>0</v>
      </c>
      <c r="N23" s="14">
        <f t="shared" si="9"/>
        <v>0</v>
      </c>
      <c r="O23" s="14">
        <f t="shared" si="9"/>
        <v>0</v>
      </c>
      <c r="P23" s="14">
        <f t="shared" si="4"/>
        <v>24824864</v>
      </c>
    </row>
    <row r="24" spans="1:16" s="19" customFormat="1" ht="12.75">
      <c r="A24" s="17" t="s">
        <v>18</v>
      </c>
      <c r="B24" s="17" t="s">
        <v>40</v>
      </c>
      <c r="C24" s="26" t="s">
        <v>41</v>
      </c>
      <c r="D24" s="15">
        <v>1775393</v>
      </c>
      <c r="E24" s="15">
        <v>4821590</v>
      </c>
      <c r="F24" s="15">
        <v>3929617</v>
      </c>
      <c r="G24" s="15">
        <v>1900328</v>
      </c>
      <c r="H24" s="15">
        <v>2668053</v>
      </c>
      <c r="I24" s="15">
        <v>5727707</v>
      </c>
      <c r="J24" s="15"/>
      <c r="K24" s="15"/>
      <c r="L24" s="15"/>
      <c r="M24" s="15"/>
      <c r="N24" s="15"/>
      <c r="O24" s="15"/>
      <c r="P24" s="15">
        <f t="shared" si="4"/>
        <v>20822688</v>
      </c>
    </row>
    <row r="25" spans="1:16" s="19" customFormat="1" ht="12.75">
      <c r="A25" s="17" t="s">
        <v>18</v>
      </c>
      <c r="B25" s="17" t="s">
        <v>42</v>
      </c>
      <c r="C25" s="26" t="s">
        <v>43</v>
      </c>
      <c r="D25" s="15">
        <v>205423</v>
      </c>
      <c r="E25" s="15">
        <v>818555</v>
      </c>
      <c r="F25" s="15">
        <v>525175</v>
      </c>
      <c r="G25" s="15">
        <v>313712</v>
      </c>
      <c r="H25" s="15">
        <v>218459</v>
      </c>
      <c r="I25" s="15">
        <v>1655054</v>
      </c>
      <c r="J25" s="15"/>
      <c r="K25" s="15"/>
      <c r="L25" s="15"/>
      <c r="M25" s="15"/>
      <c r="N25" s="15"/>
      <c r="O25" s="15"/>
      <c r="P25" s="15">
        <f t="shared" si="4"/>
        <v>3736378</v>
      </c>
    </row>
    <row r="26" spans="1:16" s="19" customFormat="1" ht="12.75">
      <c r="A26" s="17" t="s">
        <v>18</v>
      </c>
      <c r="B26" s="17" t="s">
        <v>44</v>
      </c>
      <c r="C26" s="26" t="s">
        <v>45</v>
      </c>
      <c r="D26" s="15">
        <v>179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/>
      <c r="K26" s="15"/>
      <c r="L26" s="15"/>
      <c r="M26" s="15"/>
      <c r="N26" s="15"/>
      <c r="O26" s="15"/>
      <c r="P26" s="15">
        <f t="shared" si="4"/>
        <v>179</v>
      </c>
    </row>
    <row r="27" spans="1:16" s="19" customFormat="1" ht="12.75">
      <c r="A27" s="17" t="s">
        <v>18</v>
      </c>
      <c r="B27" s="17" t="s">
        <v>46</v>
      </c>
      <c r="C27" s="26" t="s">
        <v>47</v>
      </c>
      <c r="D27" s="15">
        <v>22644</v>
      </c>
      <c r="E27" s="15">
        <v>47992</v>
      </c>
      <c r="F27" s="15">
        <v>49245</v>
      </c>
      <c r="G27" s="15">
        <v>42015</v>
      </c>
      <c r="H27" s="15">
        <v>51002</v>
      </c>
      <c r="I27" s="15">
        <v>52721</v>
      </c>
      <c r="J27" s="15"/>
      <c r="K27" s="15"/>
      <c r="L27" s="15"/>
      <c r="M27" s="15"/>
      <c r="N27" s="15"/>
      <c r="O27" s="15"/>
      <c r="P27" s="15">
        <f>SUM(D27:O27)</f>
        <v>265619</v>
      </c>
    </row>
    <row r="28" spans="1:16" s="30" customFormat="1" ht="36">
      <c r="A28" s="27"/>
      <c r="B28" s="27"/>
      <c r="C28" s="28" t="s">
        <v>48</v>
      </c>
      <c r="D28" s="29">
        <f>SUM(D29)</f>
        <v>2723</v>
      </c>
      <c r="E28" s="29">
        <f t="shared" ref="E28:L28" si="10">SUM(E29)</f>
        <v>604</v>
      </c>
      <c r="F28" s="29">
        <f t="shared" si="10"/>
        <v>17732</v>
      </c>
      <c r="G28" s="29">
        <f>SUM(G29)</f>
        <v>0</v>
      </c>
      <c r="H28" s="29">
        <f t="shared" si="10"/>
        <v>375</v>
      </c>
      <c r="I28" s="29">
        <f t="shared" si="10"/>
        <v>591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14">
        <f>SUM(M29)</f>
        <v>0</v>
      </c>
      <c r="N28" s="14">
        <f>SUM(N29)</f>
        <v>0</v>
      </c>
      <c r="O28" s="14">
        <f>SUM(O29)</f>
        <v>0</v>
      </c>
      <c r="P28" s="29">
        <f>SUM(D28:O28)</f>
        <v>22025</v>
      </c>
    </row>
    <row r="29" spans="1:16" s="19" customFormat="1" ht="12.75">
      <c r="A29" s="17" t="s">
        <v>18</v>
      </c>
      <c r="B29" s="17">
        <v>1910002</v>
      </c>
      <c r="C29" s="26" t="s">
        <v>49</v>
      </c>
      <c r="D29" s="15">
        <v>2723</v>
      </c>
      <c r="E29" s="15">
        <v>604</v>
      </c>
      <c r="F29" s="15">
        <v>17732</v>
      </c>
      <c r="G29" s="15"/>
      <c r="H29" s="15">
        <v>375</v>
      </c>
      <c r="I29" s="15">
        <v>591</v>
      </c>
      <c r="J29" s="15"/>
      <c r="K29" s="15"/>
      <c r="L29" s="15"/>
      <c r="M29" s="15"/>
      <c r="N29" s="15"/>
      <c r="O29" s="15"/>
      <c r="P29" s="15">
        <f>SUM(D29:O29)</f>
        <v>22025</v>
      </c>
    </row>
    <row r="30" spans="1:16" s="11" customFormat="1" ht="12.75">
      <c r="A30" s="8"/>
      <c r="B30" s="8"/>
      <c r="C30" s="9" t="s">
        <v>50</v>
      </c>
      <c r="D30" s="10">
        <f>SUM(D31+D45+D47)</f>
        <v>882152819</v>
      </c>
      <c r="E30" s="10">
        <f t="shared" ref="E30:O30" si="11">SUM(E31+E45+E47)</f>
        <v>513015568</v>
      </c>
      <c r="F30" s="10">
        <f t="shared" si="11"/>
        <v>432730829</v>
      </c>
      <c r="G30" s="10">
        <f t="shared" si="11"/>
        <v>274964395</v>
      </c>
      <c r="H30" s="10">
        <f t="shared" si="11"/>
        <v>254078544</v>
      </c>
      <c r="I30" s="10">
        <f t="shared" si="11"/>
        <v>207079070</v>
      </c>
      <c r="J30" s="10">
        <f t="shared" si="11"/>
        <v>0</v>
      </c>
      <c r="K30" s="10">
        <f t="shared" si="11"/>
        <v>0</v>
      </c>
      <c r="L30" s="10">
        <f t="shared" si="11"/>
        <v>0</v>
      </c>
      <c r="M30" s="10">
        <f t="shared" si="11"/>
        <v>0</v>
      </c>
      <c r="N30" s="10">
        <f t="shared" si="11"/>
        <v>0</v>
      </c>
      <c r="O30" s="10">
        <f t="shared" si="11"/>
        <v>0</v>
      </c>
      <c r="P30" s="10">
        <f>SUM(D30:O30)</f>
        <v>2564021225</v>
      </c>
    </row>
    <row r="31" spans="1:16" s="16" customFormat="1" ht="12.75">
      <c r="A31" s="12"/>
      <c r="B31" s="12"/>
      <c r="C31" s="31" t="s">
        <v>51</v>
      </c>
      <c r="D31" s="15">
        <f>SUM(D32:D44)</f>
        <v>878476866</v>
      </c>
      <c r="E31" s="15">
        <f>SUM(E32:E44)</f>
        <v>508300363</v>
      </c>
      <c r="F31" s="15">
        <f t="shared" ref="F31:O31" si="12">SUM(F32:F44)</f>
        <v>425355449</v>
      </c>
      <c r="G31" s="15">
        <f t="shared" si="12"/>
        <v>267104342</v>
      </c>
      <c r="H31" s="15">
        <f t="shared" si="12"/>
        <v>247740659</v>
      </c>
      <c r="I31" s="15">
        <f t="shared" si="12"/>
        <v>201322413</v>
      </c>
      <c r="J31" s="15">
        <f t="shared" si="12"/>
        <v>0</v>
      </c>
      <c r="K31" s="15">
        <f t="shared" si="12"/>
        <v>0</v>
      </c>
      <c r="L31" s="15">
        <f t="shared" si="12"/>
        <v>0</v>
      </c>
      <c r="M31" s="14">
        <f t="shared" si="12"/>
        <v>0</v>
      </c>
      <c r="N31" s="14">
        <f t="shared" si="12"/>
        <v>0</v>
      </c>
      <c r="O31" s="14">
        <f t="shared" si="12"/>
        <v>0</v>
      </c>
      <c r="P31" s="15">
        <f t="shared" ref="P31:P50" si="13">SUM(D31:O31)</f>
        <v>2528300092</v>
      </c>
    </row>
    <row r="32" spans="1:16" s="19" customFormat="1" ht="12.75">
      <c r="A32" s="17" t="s">
        <v>18</v>
      </c>
      <c r="B32" s="17" t="s">
        <v>52</v>
      </c>
      <c r="C32" s="18" t="s">
        <v>53</v>
      </c>
      <c r="D32" s="15">
        <v>3361495</v>
      </c>
      <c r="E32" s="15">
        <v>2437674</v>
      </c>
      <c r="F32" s="15">
        <v>17724477</v>
      </c>
      <c r="G32" s="15">
        <v>2307544</v>
      </c>
      <c r="H32" s="15">
        <v>8909592</v>
      </c>
      <c r="I32" s="15">
        <v>2610954</v>
      </c>
      <c r="J32" s="15"/>
      <c r="K32" s="15"/>
      <c r="L32" s="15"/>
      <c r="M32" s="15"/>
      <c r="N32" s="15"/>
      <c r="O32" s="15"/>
      <c r="P32" s="15">
        <f t="shared" si="13"/>
        <v>37351736</v>
      </c>
    </row>
    <row r="33" spans="1:16" s="19" customFormat="1" ht="12.75">
      <c r="A33" s="17" t="s">
        <v>18</v>
      </c>
      <c r="B33" s="17" t="s">
        <v>54</v>
      </c>
      <c r="C33" s="18" t="s">
        <v>55</v>
      </c>
      <c r="D33" s="15">
        <v>185572333</v>
      </c>
      <c r="E33" s="15">
        <v>50585510</v>
      </c>
      <c r="F33" s="15">
        <v>17183329</v>
      </c>
      <c r="G33" s="15">
        <v>8725246</v>
      </c>
      <c r="H33" s="15">
        <v>4517771</v>
      </c>
      <c r="I33" s="15">
        <v>5286687</v>
      </c>
      <c r="J33" s="15"/>
      <c r="K33" s="15"/>
      <c r="L33" s="15"/>
      <c r="M33" s="15"/>
      <c r="N33" s="15"/>
      <c r="O33" s="15"/>
      <c r="P33" s="15">
        <f t="shared" si="13"/>
        <v>271870876</v>
      </c>
    </row>
    <row r="34" spans="1:16" s="19" customFormat="1" ht="12.75">
      <c r="A34" s="17" t="s">
        <v>18</v>
      </c>
      <c r="B34" s="17">
        <v>4313001</v>
      </c>
      <c r="C34" s="21" t="s">
        <v>56</v>
      </c>
      <c r="D34" s="15">
        <v>72748407</v>
      </c>
      <c r="E34" s="15">
        <v>50944144</v>
      </c>
      <c r="F34" s="15">
        <v>17594672</v>
      </c>
      <c r="G34" s="15">
        <v>16591410</v>
      </c>
      <c r="H34" s="15">
        <v>34180476</v>
      </c>
      <c r="I34" s="15">
        <v>15306361</v>
      </c>
      <c r="J34" s="15"/>
      <c r="K34" s="15"/>
      <c r="L34" s="15"/>
      <c r="M34" s="15"/>
      <c r="N34" s="15"/>
      <c r="O34" s="15"/>
      <c r="P34" s="15">
        <f t="shared" si="13"/>
        <v>207365470</v>
      </c>
    </row>
    <row r="35" spans="1:16" s="23" customFormat="1" ht="24">
      <c r="A35" s="20" t="s">
        <v>18</v>
      </c>
      <c r="B35" s="20">
        <v>4314001</v>
      </c>
      <c r="C35" s="21" t="s">
        <v>57</v>
      </c>
      <c r="D35" s="22">
        <v>705705</v>
      </c>
      <c r="E35" s="22">
        <v>1212295</v>
      </c>
      <c r="F35" s="22">
        <v>75138</v>
      </c>
      <c r="G35" s="22">
        <v>1697</v>
      </c>
      <c r="H35" s="22">
        <v>0</v>
      </c>
      <c r="I35" s="22">
        <v>11450</v>
      </c>
      <c r="J35" s="22"/>
      <c r="K35" s="22"/>
      <c r="L35" s="22"/>
      <c r="M35" s="22"/>
      <c r="N35" s="22"/>
      <c r="O35" s="22"/>
      <c r="P35" s="22">
        <f t="shared" si="13"/>
        <v>2006285</v>
      </c>
    </row>
    <row r="36" spans="1:16" s="23" customFormat="1" ht="12.75">
      <c r="A36" s="20" t="s">
        <v>18</v>
      </c>
      <c r="B36" s="20" t="s">
        <v>58</v>
      </c>
      <c r="C36" s="21" t="s">
        <v>59</v>
      </c>
      <c r="D36" s="22">
        <v>1072976</v>
      </c>
      <c r="E36" s="22">
        <v>815176</v>
      </c>
      <c r="F36" s="22">
        <v>1075098</v>
      </c>
      <c r="G36" s="22">
        <v>1133501</v>
      </c>
      <c r="H36" s="22">
        <v>1127073</v>
      </c>
      <c r="I36" s="22">
        <v>1227119</v>
      </c>
      <c r="J36" s="22"/>
      <c r="K36" s="22"/>
      <c r="L36" s="22"/>
      <c r="M36" s="22"/>
      <c r="N36" s="22"/>
      <c r="O36" s="22"/>
      <c r="P36" s="22">
        <f t="shared" si="13"/>
        <v>6450943</v>
      </c>
    </row>
    <row r="37" spans="1:16" s="19" customFormat="1" ht="12.75">
      <c r="A37" s="17" t="s">
        <v>18</v>
      </c>
      <c r="B37" s="17" t="s">
        <v>60</v>
      </c>
      <c r="C37" s="21" t="s">
        <v>61</v>
      </c>
      <c r="D37" s="15">
        <v>10582003</v>
      </c>
      <c r="E37" s="15">
        <v>14623087</v>
      </c>
      <c r="F37" s="15">
        <v>12168811</v>
      </c>
      <c r="G37" s="15">
        <v>9744447</v>
      </c>
      <c r="H37" s="15">
        <v>10910202</v>
      </c>
      <c r="I37" s="15">
        <v>10577227</v>
      </c>
      <c r="J37" s="15"/>
      <c r="K37" s="15"/>
      <c r="L37" s="15"/>
      <c r="M37" s="15"/>
      <c r="N37" s="15"/>
      <c r="O37" s="15"/>
      <c r="P37" s="15">
        <f t="shared" si="13"/>
        <v>68605777</v>
      </c>
    </row>
    <row r="38" spans="1:16" s="19" customFormat="1" ht="12.75">
      <c r="A38" s="17" t="s">
        <v>18</v>
      </c>
      <c r="B38" s="17" t="s">
        <v>62</v>
      </c>
      <c r="C38" s="21" t="s">
        <v>63</v>
      </c>
      <c r="D38" s="15">
        <v>41314613</v>
      </c>
      <c r="E38" s="15">
        <v>37440148</v>
      </c>
      <c r="F38" s="15">
        <v>38918465</v>
      </c>
      <c r="G38" s="15">
        <v>40352775</v>
      </c>
      <c r="H38" s="15">
        <v>45261878</v>
      </c>
      <c r="I38" s="15">
        <v>45695774</v>
      </c>
      <c r="J38" s="15"/>
      <c r="K38" s="15"/>
      <c r="L38" s="15"/>
      <c r="M38" s="15"/>
      <c r="N38" s="15"/>
      <c r="O38" s="15"/>
      <c r="P38" s="15">
        <f t="shared" si="13"/>
        <v>248983653</v>
      </c>
    </row>
    <row r="39" spans="1:16" s="19" customFormat="1" ht="12.75">
      <c r="A39" s="17" t="s">
        <v>18</v>
      </c>
      <c r="B39" s="17" t="s">
        <v>64</v>
      </c>
      <c r="C39" s="21" t="s">
        <v>65</v>
      </c>
      <c r="D39" s="15">
        <v>1620850</v>
      </c>
      <c r="E39" s="15">
        <v>3170466</v>
      </c>
      <c r="F39" s="15">
        <v>2585873</v>
      </c>
      <c r="G39" s="15">
        <v>1423654</v>
      </c>
      <c r="H39" s="15">
        <v>554393</v>
      </c>
      <c r="I39" s="15">
        <v>641495</v>
      </c>
      <c r="J39" s="15"/>
      <c r="K39" s="15"/>
      <c r="L39" s="15"/>
      <c r="M39" s="15"/>
      <c r="N39" s="15"/>
      <c r="O39" s="15"/>
      <c r="P39" s="15">
        <f t="shared" si="13"/>
        <v>9996731</v>
      </c>
    </row>
    <row r="40" spans="1:16" s="19" customFormat="1" ht="12.75">
      <c r="A40" s="17" t="s">
        <v>18</v>
      </c>
      <c r="B40" s="17" t="s">
        <v>66</v>
      </c>
      <c r="C40" s="21" t="s">
        <v>67</v>
      </c>
      <c r="D40" s="15">
        <v>1171851</v>
      </c>
      <c r="E40" s="15">
        <v>5607126</v>
      </c>
      <c r="F40" s="15">
        <v>3207222</v>
      </c>
      <c r="G40" s="15">
        <v>1190438</v>
      </c>
      <c r="H40" s="15">
        <v>2618383</v>
      </c>
      <c r="I40" s="15">
        <v>4670230</v>
      </c>
      <c r="J40" s="15"/>
      <c r="K40" s="15"/>
      <c r="L40" s="15"/>
      <c r="M40" s="15"/>
      <c r="N40" s="15"/>
      <c r="O40" s="15"/>
      <c r="P40" s="15">
        <f t="shared" si="13"/>
        <v>18465250</v>
      </c>
    </row>
    <row r="41" spans="1:16" s="19" customFormat="1" ht="12.75">
      <c r="A41" s="17" t="s">
        <v>18</v>
      </c>
      <c r="B41" s="17" t="s">
        <v>68</v>
      </c>
      <c r="C41" s="21" t="s">
        <v>69</v>
      </c>
      <c r="D41" s="15">
        <v>217761</v>
      </c>
      <c r="E41" s="15">
        <v>263649</v>
      </c>
      <c r="F41" s="15">
        <v>275396</v>
      </c>
      <c r="G41" s="15">
        <v>369192</v>
      </c>
      <c r="H41" s="15">
        <v>332011</v>
      </c>
      <c r="I41" s="15">
        <v>289527</v>
      </c>
      <c r="J41" s="15"/>
      <c r="K41" s="15"/>
      <c r="L41" s="15"/>
      <c r="M41" s="15"/>
      <c r="N41" s="15"/>
      <c r="O41" s="15"/>
      <c r="P41" s="15">
        <f t="shared" si="13"/>
        <v>1747536</v>
      </c>
    </row>
    <row r="42" spans="1:16" s="19" customFormat="1" ht="12.75">
      <c r="A42" s="17" t="s">
        <v>18</v>
      </c>
      <c r="B42" s="17" t="s">
        <v>70</v>
      </c>
      <c r="C42" s="21" t="s">
        <v>71</v>
      </c>
      <c r="D42" s="15">
        <v>559154786</v>
      </c>
      <c r="E42" s="15">
        <v>339843130</v>
      </c>
      <c r="F42" s="15">
        <v>313003864</v>
      </c>
      <c r="G42" s="15">
        <v>183699468</v>
      </c>
      <c r="H42" s="15">
        <v>138198740</v>
      </c>
      <c r="I42" s="15">
        <v>113080611</v>
      </c>
      <c r="J42" s="15"/>
      <c r="K42" s="15"/>
      <c r="L42" s="15"/>
      <c r="M42" s="15"/>
      <c r="N42" s="15"/>
      <c r="O42" s="15"/>
      <c r="P42" s="15">
        <f t="shared" si="13"/>
        <v>1646980599</v>
      </c>
    </row>
    <row r="43" spans="1:16" s="19" customFormat="1" ht="24">
      <c r="A43" s="17" t="s">
        <v>18</v>
      </c>
      <c r="B43" s="17" t="s">
        <v>72</v>
      </c>
      <c r="C43" s="21" t="s">
        <v>73</v>
      </c>
      <c r="D43" s="15">
        <v>490256</v>
      </c>
      <c r="E43" s="15">
        <v>1001873</v>
      </c>
      <c r="F43" s="15">
        <v>1321803</v>
      </c>
      <c r="G43" s="15">
        <v>1440482</v>
      </c>
      <c r="H43" s="15">
        <v>932900</v>
      </c>
      <c r="I43" s="15">
        <v>1495486</v>
      </c>
      <c r="J43" s="15"/>
      <c r="K43" s="15"/>
      <c r="L43" s="15"/>
      <c r="M43" s="15"/>
      <c r="N43" s="15"/>
      <c r="O43" s="15"/>
      <c r="P43" s="15">
        <f t="shared" si="13"/>
        <v>6682800</v>
      </c>
    </row>
    <row r="44" spans="1:16" s="33" customFormat="1" ht="12.75">
      <c r="A44" s="17" t="s">
        <v>18</v>
      </c>
      <c r="B44" s="17" t="s">
        <v>74</v>
      </c>
      <c r="C44" s="21" t="s">
        <v>75</v>
      </c>
      <c r="D44" s="15">
        <v>463830</v>
      </c>
      <c r="E44" s="15">
        <v>356085</v>
      </c>
      <c r="F44" s="15">
        <v>221301</v>
      </c>
      <c r="G44" s="15">
        <v>124488</v>
      </c>
      <c r="H44" s="15">
        <v>197240</v>
      </c>
      <c r="I44" s="15">
        <v>429492</v>
      </c>
      <c r="J44" s="15"/>
      <c r="K44" s="15"/>
      <c r="L44" s="15"/>
      <c r="M44" s="15"/>
      <c r="N44" s="15"/>
      <c r="O44" s="15"/>
      <c r="P44" s="15">
        <f t="shared" si="13"/>
        <v>1792436</v>
      </c>
    </row>
    <row r="45" spans="1:16" s="25" customFormat="1" ht="12.75">
      <c r="A45" s="24"/>
      <c r="B45" s="24"/>
      <c r="C45" s="34" t="s">
        <v>76</v>
      </c>
      <c r="D45" s="15">
        <f>D46</f>
        <v>0</v>
      </c>
      <c r="E45" s="15">
        <f>E46</f>
        <v>0</v>
      </c>
      <c r="F45" s="15">
        <f t="shared" ref="F45:O45" si="14">F46</f>
        <v>0</v>
      </c>
      <c r="G45" s="15">
        <f t="shared" si="14"/>
        <v>0</v>
      </c>
      <c r="H45" s="15">
        <f t="shared" si="14"/>
        <v>0</v>
      </c>
      <c r="I45" s="15">
        <f t="shared" si="14"/>
        <v>0</v>
      </c>
      <c r="J45" s="15">
        <f t="shared" si="14"/>
        <v>0</v>
      </c>
      <c r="K45" s="15">
        <f t="shared" si="14"/>
        <v>0</v>
      </c>
      <c r="L45" s="15">
        <f t="shared" si="14"/>
        <v>0</v>
      </c>
      <c r="M45" s="15">
        <f t="shared" si="14"/>
        <v>0</v>
      </c>
      <c r="N45" s="15">
        <f t="shared" si="14"/>
        <v>0</v>
      </c>
      <c r="O45" s="15">
        <f t="shared" si="14"/>
        <v>0</v>
      </c>
      <c r="P45" s="15">
        <f t="shared" si="13"/>
        <v>0</v>
      </c>
    </row>
    <row r="46" spans="1:16" s="19" customFormat="1" ht="12.75">
      <c r="A46" s="17" t="s">
        <v>18</v>
      </c>
      <c r="B46" s="17">
        <v>4410001</v>
      </c>
      <c r="C46" s="18" t="s">
        <v>77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/>
      <c r="K46" s="15"/>
      <c r="L46" s="15"/>
      <c r="M46" s="15"/>
      <c r="N46" s="15"/>
      <c r="O46" s="15"/>
      <c r="P46" s="15">
        <f t="shared" si="13"/>
        <v>0</v>
      </c>
    </row>
    <row r="47" spans="1:16" s="16" customFormat="1" ht="12.75">
      <c r="A47" s="24"/>
      <c r="B47" s="12"/>
      <c r="C47" s="34" t="s">
        <v>78</v>
      </c>
      <c r="D47" s="15">
        <f>SUM(D48:D51)</f>
        <v>3675953</v>
      </c>
      <c r="E47" s="15">
        <f>SUM(E48:E51)</f>
        <v>4715205</v>
      </c>
      <c r="F47" s="15">
        <f t="shared" ref="F47:N47" si="15">SUM(F48:F51)</f>
        <v>7375380</v>
      </c>
      <c r="G47" s="15">
        <f>SUM(G48:G51)</f>
        <v>7860053</v>
      </c>
      <c r="H47" s="15">
        <f t="shared" si="15"/>
        <v>6337885</v>
      </c>
      <c r="I47" s="15">
        <f t="shared" si="15"/>
        <v>5756657</v>
      </c>
      <c r="J47" s="15">
        <f t="shared" si="15"/>
        <v>0</v>
      </c>
      <c r="K47" s="15">
        <f t="shared" si="15"/>
        <v>0</v>
      </c>
      <c r="L47" s="15">
        <f t="shared" si="15"/>
        <v>0</v>
      </c>
      <c r="M47" s="14">
        <f t="shared" si="15"/>
        <v>0</v>
      </c>
      <c r="N47" s="14">
        <f t="shared" si="15"/>
        <v>0</v>
      </c>
      <c r="O47" s="14">
        <f>SUM(O48:O51)</f>
        <v>0</v>
      </c>
      <c r="P47" s="15">
        <f t="shared" si="13"/>
        <v>35721133</v>
      </c>
    </row>
    <row r="48" spans="1:16" s="19" customFormat="1" ht="12.75">
      <c r="A48" s="17" t="s">
        <v>18</v>
      </c>
      <c r="B48" s="17" t="s">
        <v>79</v>
      </c>
      <c r="C48" s="18" t="s">
        <v>80</v>
      </c>
      <c r="D48" s="15">
        <v>2736081</v>
      </c>
      <c r="E48" s="15">
        <v>4025790</v>
      </c>
      <c r="F48" s="15">
        <v>5536556</v>
      </c>
      <c r="G48" s="15">
        <v>5382783</v>
      </c>
      <c r="H48" s="15">
        <v>4667626</v>
      </c>
      <c r="I48" s="15">
        <v>4269055</v>
      </c>
      <c r="J48" s="15"/>
      <c r="K48" s="15"/>
      <c r="L48" s="15"/>
      <c r="M48" s="15"/>
      <c r="N48" s="15"/>
      <c r="O48" s="15"/>
      <c r="P48" s="15">
        <f t="shared" si="13"/>
        <v>26617891</v>
      </c>
    </row>
    <row r="49" spans="1:18" s="19" customFormat="1" ht="12.75">
      <c r="A49" s="17" t="s">
        <v>18</v>
      </c>
      <c r="B49" s="17" t="s">
        <v>81</v>
      </c>
      <c r="C49" s="18" t="s">
        <v>82</v>
      </c>
      <c r="D49" s="15">
        <v>908959</v>
      </c>
      <c r="E49" s="15">
        <v>653507</v>
      </c>
      <c r="F49" s="15">
        <v>1790137</v>
      </c>
      <c r="G49" s="15">
        <v>2398187</v>
      </c>
      <c r="H49" s="15">
        <v>1626313</v>
      </c>
      <c r="I49" s="15">
        <v>1428512</v>
      </c>
      <c r="J49" s="15"/>
      <c r="K49" s="15"/>
      <c r="L49" s="15"/>
      <c r="M49" s="15"/>
      <c r="N49" s="15"/>
      <c r="O49" s="15"/>
      <c r="P49" s="15">
        <f t="shared" si="13"/>
        <v>8805615</v>
      </c>
    </row>
    <row r="50" spans="1:18" s="19" customFormat="1" ht="12.75">
      <c r="A50" s="17" t="s">
        <v>18</v>
      </c>
      <c r="B50" s="17" t="s">
        <v>83</v>
      </c>
      <c r="C50" s="18" t="s">
        <v>84</v>
      </c>
      <c r="D50" s="15">
        <v>20137</v>
      </c>
      <c r="E50" s="15">
        <v>31956</v>
      </c>
      <c r="F50" s="15">
        <v>43142</v>
      </c>
      <c r="G50" s="15">
        <v>75331</v>
      </c>
      <c r="H50" s="15">
        <v>38696</v>
      </c>
      <c r="I50" s="15">
        <v>57027</v>
      </c>
      <c r="J50" s="15"/>
      <c r="K50" s="15"/>
      <c r="L50" s="15"/>
      <c r="M50" s="15"/>
      <c r="N50" s="15"/>
      <c r="O50" s="15"/>
      <c r="P50" s="15">
        <f t="shared" si="13"/>
        <v>266289</v>
      </c>
    </row>
    <row r="51" spans="1:18" s="19" customFormat="1" ht="12.75">
      <c r="A51" s="17" t="s">
        <v>18</v>
      </c>
      <c r="B51" s="17" t="s">
        <v>85</v>
      </c>
      <c r="C51" s="18" t="s">
        <v>86</v>
      </c>
      <c r="D51" s="15">
        <v>10776</v>
      </c>
      <c r="E51" s="15">
        <v>3952</v>
      </c>
      <c r="F51" s="15">
        <v>5545</v>
      </c>
      <c r="G51" s="15">
        <v>3752</v>
      </c>
      <c r="H51" s="15">
        <v>5250</v>
      </c>
      <c r="I51" s="15">
        <v>2063</v>
      </c>
      <c r="J51" s="15"/>
      <c r="K51" s="15"/>
      <c r="L51" s="15"/>
      <c r="M51" s="15"/>
      <c r="N51" s="15"/>
      <c r="O51" s="15"/>
      <c r="P51" s="15">
        <f>SUM(D51:O51)</f>
        <v>31338</v>
      </c>
    </row>
    <row r="52" spans="1:18" s="11" customFormat="1" ht="12.75">
      <c r="A52" s="8"/>
      <c r="B52" s="8"/>
      <c r="C52" s="9" t="s">
        <v>87</v>
      </c>
      <c r="D52" s="10">
        <f>SUM(D53)</f>
        <v>39948747</v>
      </c>
      <c r="E52" s="10">
        <f>SUM(E53)</f>
        <v>46735201</v>
      </c>
      <c r="F52" s="10">
        <f>SUM(F53)</f>
        <v>66244721</v>
      </c>
      <c r="G52" s="10">
        <f t="shared" ref="G52:K52" si="16">SUM(G53)</f>
        <v>58694550</v>
      </c>
      <c r="H52" s="10">
        <f t="shared" si="16"/>
        <v>74049037</v>
      </c>
      <c r="I52" s="10">
        <f>SUM(I53)</f>
        <v>74409186</v>
      </c>
      <c r="J52" s="10">
        <f t="shared" si="16"/>
        <v>0</v>
      </c>
      <c r="K52" s="10">
        <f t="shared" si="16"/>
        <v>0</v>
      </c>
      <c r="L52" s="10">
        <f>SUM(L53)</f>
        <v>0</v>
      </c>
      <c r="M52" s="10">
        <f>SUM(M53)</f>
        <v>0</v>
      </c>
      <c r="N52" s="10">
        <f>SUM(N53)</f>
        <v>0</v>
      </c>
      <c r="O52" s="10">
        <f>SUM(O53)</f>
        <v>0</v>
      </c>
      <c r="P52" s="10">
        <f>SUM(D52:O52)</f>
        <v>360081442</v>
      </c>
      <c r="Q52" s="35"/>
    </row>
    <row r="53" spans="1:18" s="16" customFormat="1" ht="12.75">
      <c r="A53" s="12"/>
      <c r="B53" s="12"/>
      <c r="C53" s="36" t="s">
        <v>88</v>
      </c>
      <c r="D53" s="14">
        <f>SUM(D54:D57)</f>
        <v>39948747</v>
      </c>
      <c r="E53" s="14">
        <f>SUM(E54:E57)</f>
        <v>46735201</v>
      </c>
      <c r="F53" s="14">
        <f>SUM(F54:F57)</f>
        <v>66244721</v>
      </c>
      <c r="G53" s="14">
        <f t="shared" ref="G53:O53" si="17">SUM(G54:G57)</f>
        <v>58694550</v>
      </c>
      <c r="H53" s="14">
        <f t="shared" si="17"/>
        <v>74049037</v>
      </c>
      <c r="I53" s="14">
        <f>SUM(I54:I57)</f>
        <v>74409186</v>
      </c>
      <c r="J53" s="14">
        <f t="shared" si="17"/>
        <v>0</v>
      </c>
      <c r="K53" s="14">
        <f t="shared" si="17"/>
        <v>0</v>
      </c>
      <c r="L53" s="14">
        <f t="shared" si="17"/>
        <v>0</v>
      </c>
      <c r="M53" s="14">
        <f t="shared" si="17"/>
        <v>0</v>
      </c>
      <c r="N53" s="14">
        <f t="shared" si="17"/>
        <v>0</v>
      </c>
      <c r="O53" s="14">
        <f t="shared" si="17"/>
        <v>0</v>
      </c>
      <c r="P53" s="14">
        <f t="shared" ref="P53:P77" si="18">SUM(D53:O53)</f>
        <v>360081442</v>
      </c>
    </row>
    <row r="54" spans="1:18" s="19" customFormat="1" ht="24">
      <c r="A54" s="17" t="s">
        <v>89</v>
      </c>
      <c r="B54" s="17" t="s">
        <v>90</v>
      </c>
      <c r="C54" s="18" t="s">
        <v>91</v>
      </c>
      <c r="D54" s="15">
        <v>149826</v>
      </c>
      <c r="E54" s="15">
        <v>212651</v>
      </c>
      <c r="F54" s="15">
        <v>269690</v>
      </c>
      <c r="G54" s="15">
        <v>534456</v>
      </c>
      <c r="H54" s="15">
        <v>197095</v>
      </c>
      <c r="I54" s="15">
        <v>233957</v>
      </c>
      <c r="J54" s="15"/>
      <c r="K54" s="15"/>
      <c r="L54" s="15"/>
      <c r="M54" s="15"/>
      <c r="N54" s="15"/>
      <c r="O54" s="15"/>
      <c r="P54" s="14">
        <f t="shared" si="18"/>
        <v>1597675</v>
      </c>
    </row>
    <row r="55" spans="1:18" s="19" customFormat="1" ht="12.75">
      <c r="A55" s="17" t="s">
        <v>89</v>
      </c>
      <c r="B55" s="17" t="s">
        <v>92</v>
      </c>
      <c r="C55" s="18" t="s">
        <v>93</v>
      </c>
      <c r="D55" s="15">
        <v>21504530</v>
      </c>
      <c r="E55" s="15">
        <v>30794518</v>
      </c>
      <c r="F55" s="15">
        <v>50227042</v>
      </c>
      <c r="G55" s="15">
        <v>46158328</v>
      </c>
      <c r="H55" s="15">
        <v>59274653</v>
      </c>
      <c r="I55" s="15">
        <v>57958673</v>
      </c>
      <c r="J55" s="15"/>
      <c r="K55" s="15"/>
      <c r="L55" s="15"/>
      <c r="M55" s="15"/>
      <c r="N55" s="15"/>
      <c r="O55" s="15"/>
      <c r="P55" s="14">
        <f t="shared" si="18"/>
        <v>265917744</v>
      </c>
    </row>
    <row r="56" spans="1:18" s="19" customFormat="1" ht="12.75">
      <c r="A56" s="17" t="s">
        <v>89</v>
      </c>
      <c r="B56" s="17">
        <v>5112002</v>
      </c>
      <c r="C56" s="18" t="s">
        <v>94</v>
      </c>
      <c r="D56" s="15">
        <v>9822411</v>
      </c>
      <c r="E56" s="15">
        <v>8322866</v>
      </c>
      <c r="F56" s="15">
        <v>9410574</v>
      </c>
      <c r="G56" s="15">
        <v>7618633</v>
      </c>
      <c r="H56" s="15">
        <v>8669587</v>
      </c>
      <c r="I56" s="15">
        <v>9231041</v>
      </c>
      <c r="J56" s="15"/>
      <c r="K56" s="15"/>
      <c r="L56" s="15"/>
      <c r="M56" s="15"/>
      <c r="N56" s="15"/>
      <c r="O56" s="15"/>
      <c r="P56" s="14">
        <f t="shared" si="18"/>
        <v>53075112</v>
      </c>
    </row>
    <row r="57" spans="1:18" s="19" customFormat="1" ht="12.75">
      <c r="A57" s="17" t="s">
        <v>89</v>
      </c>
      <c r="B57" s="17" t="s">
        <v>95</v>
      </c>
      <c r="C57" s="18" t="s">
        <v>96</v>
      </c>
      <c r="D57" s="15">
        <v>8471980</v>
      </c>
      <c r="E57" s="15">
        <v>7405166</v>
      </c>
      <c r="F57" s="15">
        <v>6337415</v>
      </c>
      <c r="G57" s="15">
        <v>4383133</v>
      </c>
      <c r="H57" s="15">
        <v>5907702</v>
      </c>
      <c r="I57" s="15">
        <v>6985515</v>
      </c>
      <c r="J57" s="37"/>
      <c r="K57" s="37"/>
      <c r="L57" s="15"/>
      <c r="M57" s="15"/>
      <c r="N57" s="15"/>
      <c r="O57" s="37"/>
      <c r="P57" s="14">
        <f>SUM(D57:O57)</f>
        <v>39490911</v>
      </c>
      <c r="Q57" s="32"/>
      <c r="R57" s="38"/>
    </row>
    <row r="58" spans="1:18" s="11" customFormat="1" ht="12.75">
      <c r="A58" s="8"/>
      <c r="B58" s="8"/>
      <c r="C58" s="9" t="s">
        <v>97</v>
      </c>
      <c r="D58" s="10">
        <f>D59</f>
        <v>24981545</v>
      </c>
      <c r="E58" s="10">
        <f>E59</f>
        <v>40592638</v>
      </c>
      <c r="F58" s="10">
        <f>F59</f>
        <v>29528327</v>
      </c>
      <c r="G58" s="10">
        <f>G59</f>
        <v>86795995</v>
      </c>
      <c r="H58" s="10">
        <f t="shared" ref="H58:J58" si="19">H59</f>
        <v>26919067</v>
      </c>
      <c r="I58" s="10">
        <f t="shared" si="19"/>
        <v>56329157</v>
      </c>
      <c r="J58" s="10">
        <f t="shared" si="19"/>
        <v>0</v>
      </c>
      <c r="K58" s="10">
        <f>K59</f>
        <v>0</v>
      </c>
      <c r="L58" s="10">
        <f>L59</f>
        <v>0</v>
      </c>
      <c r="M58" s="10">
        <f>M59</f>
        <v>0</v>
      </c>
      <c r="N58" s="10">
        <f>N59</f>
        <v>0</v>
      </c>
      <c r="O58" s="10">
        <f>O59</f>
        <v>0</v>
      </c>
      <c r="P58" s="10">
        <f>SUM(D58:O58)</f>
        <v>265146729</v>
      </c>
    </row>
    <row r="59" spans="1:18" s="16" customFormat="1" ht="12.75">
      <c r="A59" s="12"/>
      <c r="B59" s="12"/>
      <c r="C59" s="34" t="s">
        <v>98</v>
      </c>
      <c r="D59" s="14">
        <f>D60+D62+D67+D71</f>
        <v>24981545</v>
      </c>
      <c r="E59" s="14">
        <f t="shared" ref="E59:J59" si="20">E60+E62+E67+E71</f>
        <v>40592638</v>
      </c>
      <c r="F59" s="14">
        <f t="shared" si="20"/>
        <v>29528327</v>
      </c>
      <c r="G59" s="14">
        <f t="shared" si="20"/>
        <v>86795995</v>
      </c>
      <c r="H59" s="14">
        <f>H60+H62+H67+H71</f>
        <v>26919067</v>
      </c>
      <c r="I59" s="14">
        <f t="shared" si="20"/>
        <v>56329157</v>
      </c>
      <c r="J59" s="14">
        <f t="shared" si="20"/>
        <v>0</v>
      </c>
      <c r="K59" s="14">
        <f>K60+K62+K67+K71</f>
        <v>0</v>
      </c>
      <c r="L59" s="14">
        <f t="shared" ref="L59:O59" si="21">L60+L62+L67+L71</f>
        <v>0</v>
      </c>
      <c r="M59" s="14">
        <f t="shared" si="21"/>
        <v>0</v>
      </c>
      <c r="N59" s="14">
        <f>N60+N62+N67+N71</f>
        <v>0</v>
      </c>
      <c r="O59" s="14">
        <f t="shared" si="21"/>
        <v>0</v>
      </c>
      <c r="P59" s="14">
        <f>SUM(D59:O59)</f>
        <v>265146729</v>
      </c>
    </row>
    <row r="60" spans="1:18" s="16" customFormat="1" ht="12.75">
      <c r="A60" s="12"/>
      <c r="B60" s="12"/>
      <c r="C60" s="39" t="s">
        <v>99</v>
      </c>
      <c r="D60" s="14">
        <f>D61</f>
        <v>0</v>
      </c>
      <c r="E60" s="14">
        <f t="shared" ref="E60:O60" si="22">E61</f>
        <v>0</v>
      </c>
      <c r="F60" s="14">
        <f t="shared" si="22"/>
        <v>0</v>
      </c>
      <c r="G60" s="14">
        <f t="shared" si="22"/>
        <v>0</v>
      </c>
      <c r="H60" s="14">
        <f t="shared" si="22"/>
        <v>0</v>
      </c>
      <c r="I60" s="14">
        <f t="shared" si="22"/>
        <v>0</v>
      </c>
      <c r="J60" s="14">
        <f t="shared" si="22"/>
        <v>0</v>
      </c>
      <c r="K60" s="14">
        <f>K61</f>
        <v>0</v>
      </c>
      <c r="L60" s="14">
        <f t="shared" si="22"/>
        <v>0</v>
      </c>
      <c r="M60" s="14">
        <f t="shared" si="22"/>
        <v>0</v>
      </c>
      <c r="N60" s="14">
        <f t="shared" si="22"/>
        <v>0</v>
      </c>
      <c r="O60" s="14">
        <f t="shared" si="22"/>
        <v>0</v>
      </c>
      <c r="P60" s="14">
        <f t="shared" si="18"/>
        <v>0</v>
      </c>
    </row>
    <row r="61" spans="1:18" s="16" customFormat="1" ht="12.75">
      <c r="A61" s="12"/>
      <c r="B61" s="12"/>
      <c r="C61" s="18" t="s">
        <v>99</v>
      </c>
      <c r="D61" s="14">
        <v>0</v>
      </c>
      <c r="E61" s="14">
        <v>0</v>
      </c>
      <c r="F61" s="14">
        <v>0</v>
      </c>
      <c r="G61" s="14">
        <v>0</v>
      </c>
      <c r="H61" s="14"/>
      <c r="I61" s="14"/>
      <c r="J61" s="14"/>
      <c r="K61" s="14"/>
      <c r="L61" s="14"/>
      <c r="M61" s="15"/>
      <c r="N61" s="15"/>
      <c r="O61" s="15"/>
      <c r="P61" s="14">
        <f t="shared" si="18"/>
        <v>0</v>
      </c>
    </row>
    <row r="62" spans="1:18" s="41" customFormat="1" ht="12.75">
      <c r="A62" s="40"/>
      <c r="B62" s="40"/>
      <c r="C62" s="39" t="s">
        <v>100</v>
      </c>
      <c r="D62" s="15">
        <f>SUM(D63:D66)</f>
        <v>24939732</v>
      </c>
      <c r="E62" s="15">
        <f>SUM(E63:E66)</f>
        <v>40530206</v>
      </c>
      <c r="F62" s="15">
        <f>SUM(F63:F66)</f>
        <v>29381105</v>
      </c>
      <c r="G62" s="15">
        <f>SUM(G63:G66)</f>
        <v>86748050</v>
      </c>
      <c r="H62" s="15">
        <f t="shared" ref="H62:N62" si="23">SUM(H63:H66)</f>
        <v>26879756</v>
      </c>
      <c r="I62" s="15">
        <f t="shared" si="23"/>
        <v>56301214</v>
      </c>
      <c r="J62" s="15">
        <f t="shared" si="23"/>
        <v>0</v>
      </c>
      <c r="K62" s="15">
        <f>SUM(K63:K66)</f>
        <v>0</v>
      </c>
      <c r="L62" s="15">
        <f t="shared" si="23"/>
        <v>0</v>
      </c>
      <c r="M62" s="15">
        <f t="shared" si="23"/>
        <v>0</v>
      </c>
      <c r="N62" s="15">
        <f t="shared" si="23"/>
        <v>0</v>
      </c>
      <c r="O62" s="15">
        <f>SUM(O63:O66)</f>
        <v>0</v>
      </c>
      <c r="P62" s="14">
        <f t="shared" si="18"/>
        <v>264780063</v>
      </c>
    </row>
    <row r="63" spans="1:18" s="42" customFormat="1" ht="12.75">
      <c r="A63" s="17" t="s">
        <v>18</v>
      </c>
      <c r="B63" s="17" t="s">
        <v>101</v>
      </c>
      <c r="C63" s="18" t="s">
        <v>102</v>
      </c>
      <c r="D63" s="15">
        <v>0</v>
      </c>
      <c r="E63" s="15">
        <v>0</v>
      </c>
      <c r="F63" s="15">
        <v>0</v>
      </c>
      <c r="G63" s="15">
        <v>0</v>
      </c>
      <c r="H63" s="15"/>
      <c r="I63" s="15"/>
      <c r="J63" s="15"/>
      <c r="K63" s="15"/>
      <c r="L63" s="15"/>
      <c r="M63" s="15"/>
      <c r="N63" s="15"/>
      <c r="O63" s="15"/>
      <c r="P63" s="14">
        <f t="shared" si="18"/>
        <v>0</v>
      </c>
    </row>
    <row r="64" spans="1:18" s="42" customFormat="1" ht="12.75">
      <c r="A64" s="17" t="s">
        <v>103</v>
      </c>
      <c r="B64" s="17" t="s">
        <v>101</v>
      </c>
      <c r="C64" s="18" t="s">
        <v>104</v>
      </c>
      <c r="D64" s="15">
        <v>0</v>
      </c>
      <c r="E64" s="15">
        <v>0</v>
      </c>
      <c r="F64" s="15">
        <v>0</v>
      </c>
      <c r="G64" s="15">
        <v>0</v>
      </c>
      <c r="H64" s="15"/>
      <c r="I64" s="15"/>
      <c r="J64" s="15"/>
      <c r="K64" s="15"/>
      <c r="L64" s="15"/>
      <c r="M64" s="15"/>
      <c r="N64" s="15"/>
      <c r="O64" s="15"/>
      <c r="P64" s="14">
        <f t="shared" si="18"/>
        <v>0</v>
      </c>
    </row>
    <row r="65" spans="1:17" s="42" customFormat="1" ht="12.75">
      <c r="A65" s="17" t="s">
        <v>105</v>
      </c>
      <c r="B65" s="17" t="s">
        <v>101</v>
      </c>
      <c r="C65" s="18" t="s">
        <v>106</v>
      </c>
      <c r="D65" s="15">
        <v>4186702</v>
      </c>
      <c r="E65" s="15">
        <v>20501557</v>
      </c>
      <c r="F65" s="15">
        <v>6744903</v>
      </c>
      <c r="G65" s="15">
        <v>6769974</v>
      </c>
      <c r="H65" s="15">
        <v>5300690</v>
      </c>
      <c r="I65" s="15">
        <v>8757429</v>
      </c>
      <c r="J65" s="15"/>
      <c r="K65" s="15"/>
      <c r="L65" s="15"/>
      <c r="M65" s="15"/>
      <c r="N65" s="15"/>
      <c r="O65" s="15"/>
      <c r="P65" s="14">
        <f t="shared" si="18"/>
        <v>52261255</v>
      </c>
      <c r="Q65" s="43"/>
    </row>
    <row r="66" spans="1:17" s="42" customFormat="1" ht="12.75">
      <c r="A66" s="17" t="s">
        <v>105</v>
      </c>
      <c r="B66" s="17" t="s">
        <v>107</v>
      </c>
      <c r="C66" s="18" t="s">
        <v>108</v>
      </c>
      <c r="D66" s="15">
        <v>20753030</v>
      </c>
      <c r="E66" s="15">
        <v>20028649</v>
      </c>
      <c r="F66" s="15">
        <v>22636202</v>
      </c>
      <c r="G66" s="15">
        <v>79978076</v>
      </c>
      <c r="H66" s="15">
        <v>21579066</v>
      </c>
      <c r="I66" s="15">
        <v>47543785</v>
      </c>
      <c r="J66" s="15"/>
      <c r="K66" s="15"/>
      <c r="L66" s="15"/>
      <c r="M66" s="15"/>
      <c r="N66" s="15"/>
      <c r="O66" s="15"/>
      <c r="P66" s="14">
        <f t="shared" si="18"/>
        <v>212518808</v>
      </c>
    </row>
    <row r="67" spans="1:17" s="41" customFormat="1" ht="12.75">
      <c r="A67" s="40"/>
      <c r="B67" s="40"/>
      <c r="C67" s="39" t="s">
        <v>109</v>
      </c>
      <c r="D67" s="15">
        <f>SUM(D68:D70)</f>
        <v>0</v>
      </c>
      <c r="E67" s="15">
        <f>SUM(E68:E70)</f>
        <v>0</v>
      </c>
      <c r="F67" s="15">
        <f t="shared" ref="F67:O67" si="24">SUM(F68:F70)</f>
        <v>0</v>
      </c>
      <c r="G67" s="15">
        <f t="shared" si="24"/>
        <v>0</v>
      </c>
      <c r="H67" s="15">
        <f t="shared" si="24"/>
        <v>0</v>
      </c>
      <c r="I67" s="15">
        <f t="shared" si="24"/>
        <v>0</v>
      </c>
      <c r="J67" s="15">
        <f>SUM(J68:J70)</f>
        <v>0</v>
      </c>
      <c r="K67" s="15">
        <f t="shared" si="24"/>
        <v>0</v>
      </c>
      <c r="L67" s="15">
        <f t="shared" si="24"/>
        <v>0</v>
      </c>
      <c r="M67" s="15">
        <f t="shared" si="24"/>
        <v>0</v>
      </c>
      <c r="N67" s="15">
        <f t="shared" si="24"/>
        <v>0</v>
      </c>
      <c r="O67" s="15">
        <f t="shared" si="24"/>
        <v>0</v>
      </c>
      <c r="P67" s="14">
        <f t="shared" si="18"/>
        <v>0</v>
      </c>
    </row>
    <row r="68" spans="1:17" s="41" customFormat="1" ht="12.75">
      <c r="A68" s="17"/>
      <c r="B68" s="17" t="s">
        <v>110</v>
      </c>
      <c r="C68" s="18" t="s">
        <v>111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/>
      <c r="K68" s="15"/>
      <c r="L68" s="15"/>
      <c r="M68" s="14"/>
      <c r="N68" s="15"/>
      <c r="O68" s="15"/>
      <c r="P68" s="14">
        <f t="shared" si="18"/>
        <v>0</v>
      </c>
    </row>
    <row r="69" spans="1:17" s="42" customFormat="1" ht="12.75">
      <c r="A69" s="17" t="s">
        <v>18</v>
      </c>
      <c r="B69" s="17" t="s">
        <v>112</v>
      </c>
      <c r="C69" s="18" t="s">
        <v>113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/>
      <c r="K69" s="15"/>
      <c r="L69" s="15"/>
      <c r="M69" s="15"/>
      <c r="N69" s="15"/>
      <c r="O69" s="15"/>
      <c r="P69" s="14">
        <f t="shared" si="18"/>
        <v>0</v>
      </c>
    </row>
    <row r="70" spans="1:17" s="42" customFormat="1" ht="12.75">
      <c r="A70" s="17" t="s">
        <v>114</v>
      </c>
      <c r="B70" s="17" t="s">
        <v>115</v>
      </c>
      <c r="C70" s="18" t="s">
        <v>116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/>
      <c r="K70" s="15"/>
      <c r="L70" s="15"/>
      <c r="M70" s="15"/>
      <c r="N70" s="15"/>
      <c r="O70" s="15"/>
      <c r="P70" s="14">
        <f t="shared" si="18"/>
        <v>0</v>
      </c>
    </row>
    <row r="71" spans="1:17" s="41" customFormat="1" ht="12.75">
      <c r="A71" s="24"/>
      <c r="B71" s="24"/>
      <c r="C71" s="44" t="s">
        <v>78</v>
      </c>
      <c r="D71" s="14">
        <f t="shared" ref="D71:O71" si="25">D72+D74+D76</f>
        <v>41813</v>
      </c>
      <c r="E71" s="14">
        <f t="shared" si="25"/>
        <v>62432</v>
      </c>
      <c r="F71" s="14">
        <f t="shared" si="25"/>
        <v>147222</v>
      </c>
      <c r="G71" s="14">
        <f t="shared" si="25"/>
        <v>47945</v>
      </c>
      <c r="H71" s="14">
        <f t="shared" si="25"/>
        <v>39311</v>
      </c>
      <c r="I71" s="14">
        <f t="shared" si="25"/>
        <v>27943</v>
      </c>
      <c r="J71" s="14">
        <f t="shared" si="25"/>
        <v>0</v>
      </c>
      <c r="K71" s="14">
        <f t="shared" si="25"/>
        <v>0</v>
      </c>
      <c r="L71" s="14">
        <f t="shared" si="25"/>
        <v>0</v>
      </c>
      <c r="M71" s="14">
        <f t="shared" si="25"/>
        <v>0</v>
      </c>
      <c r="N71" s="14">
        <f t="shared" si="25"/>
        <v>0</v>
      </c>
      <c r="O71" s="14">
        <f t="shared" si="25"/>
        <v>0</v>
      </c>
      <c r="P71" s="14">
        <f t="shared" si="18"/>
        <v>366666</v>
      </c>
    </row>
    <row r="72" spans="1:17" s="41" customFormat="1" ht="12.75">
      <c r="A72" s="24"/>
      <c r="B72" s="24"/>
      <c r="C72" s="18" t="s">
        <v>117</v>
      </c>
      <c r="D72" s="15">
        <f>SUM(D73:D73)</f>
        <v>0</v>
      </c>
      <c r="E72" s="15">
        <f t="shared" ref="E72:J72" si="26">SUM(E73:E73)</f>
        <v>530</v>
      </c>
      <c r="F72" s="15">
        <f t="shared" si="26"/>
        <v>2914</v>
      </c>
      <c r="G72" s="15">
        <f>SUM(G73)</f>
        <v>0</v>
      </c>
      <c r="H72" s="15">
        <f t="shared" si="26"/>
        <v>0</v>
      </c>
      <c r="I72" s="15">
        <f t="shared" si="26"/>
        <v>0</v>
      </c>
      <c r="J72" s="15">
        <f t="shared" si="26"/>
        <v>0</v>
      </c>
      <c r="K72" s="15">
        <f>SUM(K73:K73)</f>
        <v>0</v>
      </c>
      <c r="L72" s="15">
        <f t="shared" ref="L72:O72" si="27">SUM(L73:L73)</f>
        <v>0</v>
      </c>
      <c r="M72" s="15">
        <f t="shared" si="27"/>
        <v>0</v>
      </c>
      <c r="N72" s="15">
        <f t="shared" si="27"/>
        <v>0</v>
      </c>
      <c r="O72" s="15">
        <f t="shared" si="27"/>
        <v>0</v>
      </c>
      <c r="P72" s="14">
        <f t="shared" si="18"/>
        <v>3444</v>
      </c>
    </row>
    <row r="73" spans="1:17" s="42" customFormat="1" ht="12.75">
      <c r="A73" s="17" t="s">
        <v>18</v>
      </c>
      <c r="B73" s="17" t="s">
        <v>118</v>
      </c>
      <c r="C73" s="18" t="s">
        <v>119</v>
      </c>
      <c r="D73" s="15">
        <v>0</v>
      </c>
      <c r="E73" s="15">
        <v>530</v>
      </c>
      <c r="F73" s="15">
        <v>2914</v>
      </c>
      <c r="G73" s="15">
        <v>0</v>
      </c>
      <c r="H73" s="15"/>
      <c r="I73" s="15"/>
      <c r="J73" s="15"/>
      <c r="K73" s="15"/>
      <c r="L73" s="15"/>
      <c r="M73" s="15"/>
      <c r="N73" s="15"/>
      <c r="O73" s="15"/>
      <c r="P73" s="14">
        <f t="shared" si="18"/>
        <v>3444</v>
      </c>
    </row>
    <row r="74" spans="1:17" s="41" customFormat="1" ht="12.75">
      <c r="A74" s="24"/>
      <c r="B74" s="24"/>
      <c r="C74" s="18" t="s">
        <v>120</v>
      </c>
      <c r="D74" s="15">
        <f>SUM(D75)</f>
        <v>39118</v>
      </c>
      <c r="E74" s="15">
        <f>SUM(E75)</f>
        <v>61902</v>
      </c>
      <c r="F74" s="15">
        <f>SUM(F75)</f>
        <v>142691</v>
      </c>
      <c r="G74" s="15">
        <f>G75</f>
        <v>47945</v>
      </c>
      <c r="H74" s="15">
        <f>H75</f>
        <v>38233</v>
      </c>
      <c r="I74" s="15">
        <f t="shared" ref="I74" si="28">I75</f>
        <v>27404</v>
      </c>
      <c r="J74" s="15">
        <f t="shared" ref="J74:N74" si="29">SUM(J75)</f>
        <v>0</v>
      </c>
      <c r="K74" s="15">
        <f t="shared" si="29"/>
        <v>0</v>
      </c>
      <c r="L74" s="15">
        <f t="shared" si="29"/>
        <v>0</v>
      </c>
      <c r="M74" s="14">
        <f t="shared" si="29"/>
        <v>0</v>
      </c>
      <c r="N74" s="14">
        <f t="shared" si="29"/>
        <v>0</v>
      </c>
      <c r="O74" s="14">
        <f>SUM(O75)</f>
        <v>0</v>
      </c>
      <c r="P74" s="14">
        <f t="shared" si="18"/>
        <v>357293</v>
      </c>
    </row>
    <row r="75" spans="1:17" s="42" customFormat="1" ht="12.75">
      <c r="A75" s="17" t="s">
        <v>18</v>
      </c>
      <c r="B75" s="17" t="s">
        <v>121</v>
      </c>
      <c r="C75" s="18" t="s">
        <v>122</v>
      </c>
      <c r="D75" s="15">
        <v>39118</v>
      </c>
      <c r="E75" s="15">
        <v>61902</v>
      </c>
      <c r="F75" s="15">
        <v>142691</v>
      </c>
      <c r="G75" s="15">
        <v>47945</v>
      </c>
      <c r="H75" s="15">
        <v>38233</v>
      </c>
      <c r="I75" s="15">
        <v>27404</v>
      </c>
      <c r="J75" s="15"/>
      <c r="K75" s="15"/>
      <c r="L75" s="15"/>
      <c r="M75" s="15"/>
      <c r="N75" s="15"/>
      <c r="O75" s="15"/>
      <c r="P75" s="14">
        <f t="shared" si="18"/>
        <v>357293</v>
      </c>
    </row>
    <row r="76" spans="1:17" s="45" customFormat="1" ht="12.75">
      <c r="A76" s="17" t="s">
        <v>18</v>
      </c>
      <c r="B76" s="17" t="s">
        <v>123</v>
      </c>
      <c r="C76" s="18" t="s">
        <v>124</v>
      </c>
      <c r="D76" s="15">
        <v>2695</v>
      </c>
      <c r="E76" s="15">
        <v>0</v>
      </c>
      <c r="F76" s="15">
        <v>1617</v>
      </c>
      <c r="G76" s="15">
        <v>0</v>
      </c>
      <c r="H76" s="15">
        <v>1078</v>
      </c>
      <c r="I76" s="15">
        <v>539</v>
      </c>
      <c r="J76" s="15"/>
      <c r="K76" s="15"/>
      <c r="L76" s="15"/>
      <c r="M76" s="15"/>
      <c r="N76" s="15"/>
      <c r="O76" s="15"/>
      <c r="P76" s="14">
        <f t="shared" si="18"/>
        <v>5929</v>
      </c>
    </row>
    <row r="77" spans="1:17" s="16" customFormat="1" ht="42" customHeight="1">
      <c r="A77" s="12"/>
      <c r="B77" s="12"/>
      <c r="C77" s="46" t="s">
        <v>125</v>
      </c>
      <c r="D77" s="10">
        <f t="shared" ref="D77:O77" si="30">SUM(D79+D90+D112+D240+D309)</f>
        <v>6689326723.4399996</v>
      </c>
      <c r="E77" s="10">
        <f t="shared" si="30"/>
        <v>6076178799.8400002</v>
      </c>
      <c r="F77" s="10">
        <f t="shared" si="30"/>
        <v>5830376379</v>
      </c>
      <c r="G77" s="10">
        <f t="shared" si="30"/>
        <v>6461418338.0299997</v>
      </c>
      <c r="H77" s="10">
        <f t="shared" si="30"/>
        <v>5779733177.46</v>
      </c>
      <c r="I77" s="10">
        <f t="shared" si="30"/>
        <v>5621231765</v>
      </c>
      <c r="J77" s="10">
        <f t="shared" si="30"/>
        <v>0</v>
      </c>
      <c r="K77" s="10">
        <f t="shared" si="30"/>
        <v>0</v>
      </c>
      <c r="L77" s="10">
        <f t="shared" si="30"/>
        <v>0</v>
      </c>
      <c r="M77" s="10">
        <f t="shared" si="30"/>
        <v>0</v>
      </c>
      <c r="N77" s="10">
        <f t="shared" si="30"/>
        <v>0</v>
      </c>
      <c r="O77" s="10">
        <f t="shared" si="30"/>
        <v>0</v>
      </c>
      <c r="P77" s="10">
        <f t="shared" si="18"/>
        <v>36458265182.769997</v>
      </c>
    </row>
    <row r="78" spans="1:17" s="16" customFormat="1" ht="8.25" customHeight="1">
      <c r="A78" s="12"/>
      <c r="B78" s="12"/>
      <c r="C78" s="47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9"/>
    </row>
    <row r="79" spans="1:17" s="11" customFormat="1" ht="18.75" customHeight="1">
      <c r="A79" s="8"/>
      <c r="B79" s="8"/>
      <c r="C79" s="9" t="s">
        <v>126</v>
      </c>
      <c r="D79" s="10">
        <f>SUM(D80:D89)</f>
        <v>2873585429</v>
      </c>
      <c r="E79" s="10">
        <f>SUM(E80:E89)</f>
        <v>3211282359</v>
      </c>
      <c r="F79" s="10">
        <f>SUM(F80:F89)</f>
        <v>2798006846</v>
      </c>
      <c r="G79" s="10">
        <f>SUM(G80:G89)</f>
        <v>3553113519</v>
      </c>
      <c r="H79" s="10">
        <f t="shared" ref="H79:O79" si="31">SUM(H80:H89)</f>
        <v>2865002631</v>
      </c>
      <c r="I79" s="10">
        <f t="shared" si="31"/>
        <v>2989329123</v>
      </c>
      <c r="J79" s="10">
        <f t="shared" si="31"/>
        <v>0</v>
      </c>
      <c r="K79" s="10">
        <f t="shared" si="31"/>
        <v>0</v>
      </c>
      <c r="L79" s="10">
        <f t="shared" si="31"/>
        <v>0</v>
      </c>
      <c r="M79" s="10">
        <f t="shared" si="31"/>
        <v>0</v>
      </c>
      <c r="N79" s="10">
        <f t="shared" si="31"/>
        <v>0</v>
      </c>
      <c r="O79" s="10">
        <f t="shared" si="31"/>
        <v>0</v>
      </c>
      <c r="P79" s="50">
        <f t="shared" ref="P79:P142" si="32">SUM(D79:O79)</f>
        <v>18290319907</v>
      </c>
    </row>
    <row r="80" spans="1:17" s="19" customFormat="1" ht="12.75">
      <c r="A80" s="17" t="s">
        <v>114</v>
      </c>
      <c r="B80" s="17" t="s">
        <v>127</v>
      </c>
      <c r="C80" s="26" t="s">
        <v>128</v>
      </c>
      <c r="D80" s="15">
        <v>1931603107</v>
      </c>
      <c r="E80" s="15">
        <v>2529619791</v>
      </c>
      <c r="F80" s="15">
        <v>2133223420</v>
      </c>
      <c r="G80" s="15">
        <v>2801930571</v>
      </c>
      <c r="H80" s="15">
        <v>2274086977</v>
      </c>
      <c r="I80" s="15">
        <v>2410275351</v>
      </c>
      <c r="J80" s="15"/>
      <c r="K80" s="15"/>
      <c r="L80" s="15"/>
      <c r="M80" s="15"/>
      <c r="N80" s="15"/>
      <c r="O80" s="15"/>
      <c r="P80" s="15">
        <f t="shared" si="32"/>
        <v>14080739217</v>
      </c>
    </row>
    <row r="81" spans="1:16" s="19" customFormat="1" ht="12.75">
      <c r="A81" s="17" t="s">
        <v>129</v>
      </c>
      <c r="B81" s="17" t="s">
        <v>130</v>
      </c>
      <c r="C81" s="26" t="s">
        <v>131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/>
      <c r="K81" s="15"/>
      <c r="L81" s="15"/>
      <c r="M81" s="15"/>
      <c r="N81" s="15"/>
      <c r="O81" s="15"/>
      <c r="P81" s="15">
        <f t="shared" si="32"/>
        <v>0</v>
      </c>
    </row>
    <row r="82" spans="1:16" s="19" customFormat="1" ht="12.75">
      <c r="A82" s="17" t="s">
        <v>114</v>
      </c>
      <c r="B82" s="17" t="s">
        <v>132</v>
      </c>
      <c r="C82" s="26" t="s">
        <v>133</v>
      </c>
      <c r="D82" s="15">
        <v>105281548</v>
      </c>
      <c r="E82" s="15">
        <v>143168705</v>
      </c>
      <c r="F82" s="15">
        <v>116970802</v>
      </c>
      <c r="G82" s="15">
        <v>155676606</v>
      </c>
      <c r="H82" s="15">
        <v>135551693</v>
      </c>
      <c r="I82" s="15">
        <v>135712680</v>
      </c>
      <c r="J82" s="15"/>
      <c r="K82" s="15"/>
      <c r="L82" s="15"/>
      <c r="M82" s="15"/>
      <c r="N82" s="15"/>
      <c r="O82" s="15"/>
      <c r="P82" s="15">
        <f t="shared" si="32"/>
        <v>792362034</v>
      </c>
    </row>
    <row r="83" spans="1:16" s="19" customFormat="1" ht="12.75">
      <c r="A83" s="17" t="s">
        <v>129</v>
      </c>
      <c r="B83" s="17" t="s">
        <v>134</v>
      </c>
      <c r="C83" s="26" t="s">
        <v>135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/>
      <c r="K83" s="15"/>
      <c r="L83" s="15"/>
      <c r="M83" s="15"/>
      <c r="N83" s="15"/>
      <c r="O83" s="15"/>
      <c r="P83" s="15">
        <f t="shared" si="32"/>
        <v>0</v>
      </c>
    </row>
    <row r="84" spans="1:16" s="19" customFormat="1" ht="12.75">
      <c r="A84" s="17" t="s">
        <v>114</v>
      </c>
      <c r="B84" s="17" t="s">
        <v>136</v>
      </c>
      <c r="C84" s="26" t="s">
        <v>137</v>
      </c>
      <c r="D84" s="15">
        <v>35055869</v>
      </c>
      <c r="E84" s="15">
        <v>80293423</v>
      </c>
      <c r="F84" s="15">
        <v>34692134</v>
      </c>
      <c r="G84" s="15">
        <v>34108015</v>
      </c>
      <c r="H84" s="15">
        <v>34177484</v>
      </c>
      <c r="I84" s="15">
        <v>25193068</v>
      </c>
      <c r="J84" s="15"/>
      <c r="K84" s="15"/>
      <c r="L84" s="15"/>
      <c r="M84" s="15"/>
      <c r="N84" s="15"/>
      <c r="O84" s="15"/>
      <c r="P84" s="15">
        <f t="shared" si="32"/>
        <v>243519993</v>
      </c>
    </row>
    <row r="85" spans="1:16" s="19" customFormat="1" ht="12.75">
      <c r="A85" s="17" t="s">
        <v>114</v>
      </c>
      <c r="B85" s="17" t="s">
        <v>138</v>
      </c>
      <c r="C85" s="26" t="s">
        <v>139</v>
      </c>
      <c r="D85" s="15">
        <v>192847735</v>
      </c>
      <c r="E85" s="15">
        <v>45753610</v>
      </c>
      <c r="F85" s="15">
        <v>45753610</v>
      </c>
      <c r="G85" s="15">
        <v>256858244</v>
      </c>
      <c r="H85" s="15">
        <v>45753610</v>
      </c>
      <c r="I85" s="15">
        <v>40932468</v>
      </c>
      <c r="J85" s="15"/>
      <c r="K85" s="15"/>
      <c r="L85" s="15"/>
      <c r="M85" s="15"/>
      <c r="N85" s="15"/>
      <c r="O85" s="15"/>
      <c r="P85" s="15">
        <f t="shared" si="32"/>
        <v>627899277</v>
      </c>
    </row>
    <row r="86" spans="1:16" s="19" customFormat="1" ht="12.75">
      <c r="A86" s="17" t="s">
        <v>129</v>
      </c>
      <c r="B86" s="17" t="s">
        <v>140</v>
      </c>
      <c r="C86" s="26" t="s">
        <v>141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/>
      <c r="K86" s="15"/>
      <c r="L86" s="15"/>
      <c r="M86" s="15"/>
      <c r="N86" s="15"/>
      <c r="O86" s="15"/>
      <c r="P86" s="15">
        <f t="shared" si="32"/>
        <v>0</v>
      </c>
    </row>
    <row r="87" spans="1:16" s="19" customFormat="1" ht="12.75">
      <c r="A87" s="17" t="s">
        <v>114</v>
      </c>
      <c r="B87" s="17" t="s">
        <v>142</v>
      </c>
      <c r="C87" s="26" t="s">
        <v>143</v>
      </c>
      <c r="D87" s="15">
        <v>12072178</v>
      </c>
      <c r="E87" s="15">
        <v>10532848</v>
      </c>
      <c r="F87" s="15">
        <v>9840701</v>
      </c>
      <c r="G87" s="15">
        <v>10594653</v>
      </c>
      <c r="H87" s="15">
        <v>9927398</v>
      </c>
      <c r="I87" s="15">
        <v>8567423</v>
      </c>
      <c r="J87" s="15"/>
      <c r="K87" s="15"/>
      <c r="L87" s="15"/>
      <c r="M87" s="15"/>
      <c r="N87" s="15"/>
      <c r="O87" s="15"/>
      <c r="P87" s="15">
        <f t="shared" si="32"/>
        <v>61535201</v>
      </c>
    </row>
    <row r="88" spans="1:16" s="19" customFormat="1" ht="12.75">
      <c r="A88" s="17" t="s">
        <v>114</v>
      </c>
      <c r="B88" s="17" t="s">
        <v>144</v>
      </c>
      <c r="C88" s="26" t="s">
        <v>145</v>
      </c>
      <c r="D88" s="15">
        <v>85595494</v>
      </c>
      <c r="E88" s="15">
        <v>86645649</v>
      </c>
      <c r="F88" s="15">
        <v>82113045</v>
      </c>
      <c r="G88" s="15">
        <v>80807929</v>
      </c>
      <c r="H88" s="15">
        <v>77378832</v>
      </c>
      <c r="I88" s="15">
        <v>93330502</v>
      </c>
      <c r="J88" s="15"/>
      <c r="K88" s="15"/>
      <c r="L88" s="15"/>
      <c r="M88" s="15"/>
      <c r="N88" s="15"/>
      <c r="O88" s="15"/>
      <c r="P88" s="15">
        <f t="shared" si="32"/>
        <v>505871451</v>
      </c>
    </row>
    <row r="89" spans="1:16" s="19" customFormat="1" ht="12.75">
      <c r="A89" s="17" t="s">
        <v>114</v>
      </c>
      <c r="B89" s="17" t="s">
        <v>146</v>
      </c>
      <c r="C89" s="26" t="s">
        <v>147</v>
      </c>
      <c r="D89" s="15">
        <v>511129498</v>
      </c>
      <c r="E89" s="15">
        <v>315268333</v>
      </c>
      <c r="F89" s="15">
        <v>375413134</v>
      </c>
      <c r="G89" s="15">
        <v>213137501</v>
      </c>
      <c r="H89" s="15">
        <v>288126637</v>
      </c>
      <c r="I89" s="15">
        <v>275317631</v>
      </c>
      <c r="J89" s="15"/>
      <c r="K89" s="15"/>
      <c r="L89" s="15"/>
      <c r="M89" s="15"/>
      <c r="N89" s="15"/>
      <c r="O89" s="15"/>
      <c r="P89" s="15">
        <f t="shared" si="32"/>
        <v>1978392734</v>
      </c>
    </row>
    <row r="90" spans="1:16" s="11" customFormat="1" ht="16.5" customHeight="1">
      <c r="A90" s="8"/>
      <c r="B90" s="8"/>
      <c r="C90" s="9" t="s">
        <v>148</v>
      </c>
      <c r="D90" s="50">
        <f>D91+D92+D93+D94+D95+D103+D108+D106+D107</f>
        <v>3610437057</v>
      </c>
      <c r="E90" s="50">
        <f t="shared" ref="E90:O90" si="33">E91+E92+E93+E94+E95+E103+E108+E106+E107</f>
        <v>1841337431</v>
      </c>
      <c r="F90" s="50">
        <f t="shared" si="33"/>
        <v>2039806473</v>
      </c>
      <c r="G90" s="50">
        <f t="shared" si="33"/>
        <v>2099445897.03</v>
      </c>
      <c r="H90" s="50">
        <f t="shared" si="33"/>
        <v>2278932176</v>
      </c>
      <c r="I90" s="50">
        <f t="shared" si="33"/>
        <v>1999534627</v>
      </c>
      <c r="J90" s="50">
        <f t="shared" si="33"/>
        <v>0</v>
      </c>
      <c r="K90" s="50">
        <f t="shared" si="33"/>
        <v>0</v>
      </c>
      <c r="L90" s="50">
        <f t="shared" si="33"/>
        <v>0</v>
      </c>
      <c r="M90" s="50">
        <f t="shared" si="33"/>
        <v>0</v>
      </c>
      <c r="N90" s="50">
        <f t="shared" si="33"/>
        <v>0</v>
      </c>
      <c r="O90" s="50">
        <f t="shared" si="33"/>
        <v>0</v>
      </c>
      <c r="P90" s="50">
        <f t="shared" si="32"/>
        <v>13869493661.030001</v>
      </c>
    </row>
    <row r="91" spans="1:16" s="19" customFormat="1" ht="18.75" customHeight="1">
      <c r="A91" s="17" t="s">
        <v>149</v>
      </c>
      <c r="B91" s="17" t="s">
        <v>150</v>
      </c>
      <c r="C91" s="26" t="s">
        <v>151</v>
      </c>
      <c r="D91" s="15">
        <v>130497919</v>
      </c>
      <c r="E91" s="15">
        <v>135715697</v>
      </c>
      <c r="F91" s="15">
        <v>197538819</v>
      </c>
      <c r="G91" s="15">
        <v>148480484</v>
      </c>
      <c r="H91" s="15">
        <v>162276777</v>
      </c>
      <c r="I91" s="15">
        <v>145064897</v>
      </c>
      <c r="J91" s="15"/>
      <c r="K91" s="15"/>
      <c r="L91" s="15"/>
      <c r="M91" s="15"/>
      <c r="N91" s="15"/>
      <c r="O91" s="15"/>
      <c r="P91" s="15">
        <f t="shared" si="32"/>
        <v>919574593</v>
      </c>
    </row>
    <row r="92" spans="1:16" s="19" customFormat="1" ht="12.75">
      <c r="A92" s="17" t="s">
        <v>152</v>
      </c>
      <c r="B92" s="17" t="s">
        <v>153</v>
      </c>
      <c r="C92" s="26" t="s">
        <v>154</v>
      </c>
      <c r="D92" s="15">
        <v>146980035</v>
      </c>
      <c r="E92" s="15">
        <v>130632573</v>
      </c>
      <c r="F92" s="15">
        <v>130632573</v>
      </c>
      <c r="G92" s="15">
        <v>130632573</v>
      </c>
      <c r="H92" s="15">
        <v>130632573</v>
      </c>
      <c r="I92" s="15">
        <v>130632573</v>
      </c>
      <c r="J92" s="15"/>
      <c r="K92" s="15"/>
      <c r="L92" s="15"/>
      <c r="M92" s="15"/>
      <c r="N92" s="15"/>
      <c r="O92" s="15"/>
      <c r="P92" s="15">
        <f t="shared" si="32"/>
        <v>800142900</v>
      </c>
    </row>
    <row r="93" spans="1:16" s="19" customFormat="1" ht="12.75">
      <c r="A93" s="17" t="s">
        <v>155</v>
      </c>
      <c r="B93" s="17" t="s">
        <v>156</v>
      </c>
      <c r="C93" s="26" t="s">
        <v>157</v>
      </c>
      <c r="D93" s="15">
        <v>20273564</v>
      </c>
      <c r="E93" s="15">
        <v>18018691</v>
      </c>
      <c r="F93" s="15">
        <v>18018691</v>
      </c>
      <c r="G93" s="15">
        <v>18018691</v>
      </c>
      <c r="H93" s="15">
        <v>18018691</v>
      </c>
      <c r="I93" s="15">
        <v>18018691</v>
      </c>
      <c r="J93" s="15"/>
      <c r="K93" s="15"/>
      <c r="L93" s="15"/>
      <c r="M93" s="15"/>
      <c r="N93" s="15"/>
      <c r="O93" s="15"/>
      <c r="P93" s="15">
        <f t="shared" si="32"/>
        <v>110367019</v>
      </c>
    </row>
    <row r="94" spans="1:16" s="19" customFormat="1" ht="17.25" customHeight="1">
      <c r="A94" s="17" t="s">
        <v>158</v>
      </c>
      <c r="B94" s="17" t="s">
        <v>159</v>
      </c>
      <c r="C94" s="26" t="s">
        <v>160</v>
      </c>
      <c r="D94" s="15">
        <v>283144662</v>
      </c>
      <c r="E94" s="15">
        <v>283144662</v>
      </c>
      <c r="F94" s="15">
        <v>283144662</v>
      </c>
      <c r="G94" s="15">
        <v>283144662</v>
      </c>
      <c r="H94" s="15">
        <v>283144662</v>
      </c>
      <c r="I94" s="15">
        <v>283144662</v>
      </c>
      <c r="J94" s="15"/>
      <c r="K94" s="15"/>
      <c r="L94" s="15"/>
      <c r="M94" s="15"/>
      <c r="N94" s="15"/>
      <c r="O94" s="15"/>
      <c r="P94" s="15">
        <f t="shared" si="32"/>
        <v>1698867972</v>
      </c>
    </row>
    <row r="95" spans="1:16" s="30" customFormat="1" ht="12.75">
      <c r="A95" s="27"/>
      <c r="B95" s="27"/>
      <c r="C95" s="39" t="s">
        <v>161</v>
      </c>
      <c r="D95" s="50">
        <f>SUM(D96:D102)</f>
        <v>74508307</v>
      </c>
      <c r="E95" s="50">
        <f t="shared" ref="E95:O95" si="34">SUM(E96:E102)</f>
        <v>74508307</v>
      </c>
      <c r="F95" s="50">
        <f t="shared" si="34"/>
        <v>74508307</v>
      </c>
      <c r="G95" s="50">
        <f t="shared" si="34"/>
        <v>74508307</v>
      </c>
      <c r="H95" s="50">
        <f t="shared" si="34"/>
        <v>74508307</v>
      </c>
      <c r="I95" s="50">
        <f t="shared" si="34"/>
        <v>74508307</v>
      </c>
      <c r="J95" s="50">
        <f t="shared" si="34"/>
        <v>0</v>
      </c>
      <c r="K95" s="50">
        <f t="shared" si="34"/>
        <v>0</v>
      </c>
      <c r="L95" s="50">
        <f t="shared" si="34"/>
        <v>0</v>
      </c>
      <c r="M95" s="10">
        <f t="shared" si="34"/>
        <v>0</v>
      </c>
      <c r="N95" s="10">
        <f t="shared" si="34"/>
        <v>0</v>
      </c>
      <c r="O95" s="10">
        <f t="shared" si="34"/>
        <v>0</v>
      </c>
      <c r="P95" s="50">
        <f t="shared" si="32"/>
        <v>447049842</v>
      </c>
    </row>
    <row r="96" spans="1:16" s="51" customFormat="1" ht="12.75">
      <c r="A96" s="17" t="s">
        <v>162</v>
      </c>
      <c r="B96" s="17" t="s">
        <v>163</v>
      </c>
      <c r="C96" s="26" t="s">
        <v>164</v>
      </c>
      <c r="D96" s="15">
        <v>33589495</v>
      </c>
      <c r="E96" s="15">
        <v>33589495</v>
      </c>
      <c r="F96" s="15">
        <v>33589495</v>
      </c>
      <c r="G96" s="15">
        <v>33589495</v>
      </c>
      <c r="H96" s="15">
        <v>33589495</v>
      </c>
      <c r="I96" s="15">
        <v>33589495</v>
      </c>
      <c r="J96" s="15"/>
      <c r="K96" s="15"/>
      <c r="L96" s="15"/>
      <c r="M96" s="15"/>
      <c r="N96" s="15"/>
      <c r="O96" s="15"/>
      <c r="P96" s="15">
        <f t="shared" si="32"/>
        <v>201536970</v>
      </c>
    </row>
    <row r="97" spans="1:17" s="51" customFormat="1" ht="12.75">
      <c r="A97" s="17" t="s">
        <v>165</v>
      </c>
      <c r="B97" s="17" t="s">
        <v>166</v>
      </c>
      <c r="C97" s="26" t="s">
        <v>167</v>
      </c>
      <c r="D97" s="15">
        <v>16604058</v>
      </c>
      <c r="E97" s="15">
        <v>16604058</v>
      </c>
      <c r="F97" s="15">
        <v>16604058</v>
      </c>
      <c r="G97" s="15">
        <v>16604058</v>
      </c>
      <c r="H97" s="15">
        <v>16604058</v>
      </c>
      <c r="I97" s="15">
        <v>16604058</v>
      </c>
      <c r="J97" s="15"/>
      <c r="K97" s="15"/>
      <c r="L97" s="15"/>
      <c r="M97" s="15"/>
      <c r="N97" s="15"/>
      <c r="O97" s="15"/>
      <c r="P97" s="15">
        <f t="shared" si="32"/>
        <v>99624348</v>
      </c>
    </row>
    <row r="98" spans="1:17" s="51" customFormat="1" ht="12.75">
      <c r="A98" s="17" t="s">
        <v>168</v>
      </c>
      <c r="B98" s="17" t="s">
        <v>169</v>
      </c>
      <c r="C98" s="26" t="s">
        <v>170</v>
      </c>
      <c r="D98" s="15">
        <v>5112051</v>
      </c>
      <c r="E98" s="15">
        <v>5112051</v>
      </c>
      <c r="F98" s="15">
        <v>5112051</v>
      </c>
      <c r="G98" s="15">
        <v>5112051</v>
      </c>
      <c r="H98" s="15">
        <v>5112051</v>
      </c>
      <c r="I98" s="15">
        <v>5112051</v>
      </c>
      <c r="J98" s="15"/>
      <c r="K98" s="15"/>
      <c r="L98" s="15"/>
      <c r="M98" s="15"/>
      <c r="N98" s="15"/>
      <c r="O98" s="15"/>
      <c r="P98" s="15">
        <f t="shared" si="32"/>
        <v>30672306</v>
      </c>
    </row>
    <row r="99" spans="1:17" s="51" customFormat="1" ht="12.75">
      <c r="A99" s="17" t="s">
        <v>171</v>
      </c>
      <c r="B99" s="17" t="s">
        <v>172</v>
      </c>
      <c r="C99" s="52" t="s">
        <v>173</v>
      </c>
      <c r="D99" s="15">
        <v>575626</v>
      </c>
      <c r="E99" s="15">
        <v>575626</v>
      </c>
      <c r="F99" s="15">
        <v>575626</v>
      </c>
      <c r="G99" s="15">
        <v>575626</v>
      </c>
      <c r="H99" s="15">
        <v>575626</v>
      </c>
      <c r="I99" s="15">
        <v>575626</v>
      </c>
      <c r="J99" s="15"/>
      <c r="K99" s="15"/>
      <c r="L99" s="15"/>
      <c r="M99" s="15"/>
      <c r="N99" s="15"/>
      <c r="O99" s="15"/>
      <c r="P99" s="15">
        <f t="shared" si="32"/>
        <v>3453756</v>
      </c>
    </row>
    <row r="100" spans="1:17" s="51" customFormat="1" ht="12.75">
      <c r="A100" s="17" t="s">
        <v>165</v>
      </c>
      <c r="B100" s="17" t="s">
        <v>174</v>
      </c>
      <c r="C100" s="52" t="s">
        <v>175</v>
      </c>
      <c r="D100" s="15">
        <v>13874427</v>
      </c>
      <c r="E100" s="15">
        <v>13874427</v>
      </c>
      <c r="F100" s="15">
        <v>13874427</v>
      </c>
      <c r="G100" s="15">
        <v>13874427</v>
      </c>
      <c r="H100" s="15">
        <v>13874427</v>
      </c>
      <c r="I100" s="15">
        <v>13874427</v>
      </c>
      <c r="J100" s="15"/>
      <c r="K100" s="15"/>
      <c r="L100" s="15"/>
      <c r="M100" s="15"/>
      <c r="N100" s="15"/>
      <c r="O100" s="15"/>
      <c r="P100" s="15">
        <f t="shared" si="32"/>
        <v>83246562</v>
      </c>
    </row>
    <row r="101" spans="1:17" s="51" customFormat="1" ht="12.75">
      <c r="A101" s="17" t="s">
        <v>168</v>
      </c>
      <c r="B101" s="17" t="s">
        <v>176</v>
      </c>
      <c r="C101" s="52" t="s">
        <v>177</v>
      </c>
      <c r="D101" s="15">
        <v>4271654</v>
      </c>
      <c r="E101" s="15">
        <v>4271654</v>
      </c>
      <c r="F101" s="15">
        <v>4271654</v>
      </c>
      <c r="G101" s="15">
        <v>4271654</v>
      </c>
      <c r="H101" s="15">
        <v>4271654</v>
      </c>
      <c r="I101" s="15">
        <v>4271654</v>
      </c>
      <c r="J101" s="15"/>
      <c r="K101" s="15"/>
      <c r="L101" s="15"/>
      <c r="M101" s="15"/>
      <c r="N101" s="15"/>
      <c r="O101" s="15"/>
      <c r="P101" s="15">
        <f t="shared" si="32"/>
        <v>25629924</v>
      </c>
    </row>
    <row r="102" spans="1:17" s="51" customFormat="1" ht="12.75">
      <c r="A102" s="17" t="s">
        <v>171</v>
      </c>
      <c r="B102" s="17" t="s">
        <v>178</v>
      </c>
      <c r="C102" s="52" t="s">
        <v>179</v>
      </c>
      <c r="D102" s="15">
        <v>480996</v>
      </c>
      <c r="E102" s="15">
        <v>480996</v>
      </c>
      <c r="F102" s="15">
        <v>480996</v>
      </c>
      <c r="G102" s="15">
        <v>480996</v>
      </c>
      <c r="H102" s="15">
        <v>480996</v>
      </c>
      <c r="I102" s="15">
        <v>480996</v>
      </c>
      <c r="J102" s="15"/>
      <c r="K102" s="15"/>
      <c r="L102" s="15"/>
      <c r="M102" s="15"/>
      <c r="N102" s="15"/>
      <c r="O102" s="15"/>
      <c r="P102" s="15">
        <f t="shared" si="32"/>
        <v>2885976</v>
      </c>
    </row>
    <row r="103" spans="1:17" s="25" customFormat="1" ht="12.75">
      <c r="A103" s="24"/>
      <c r="B103" s="24"/>
      <c r="C103" s="39" t="s">
        <v>180</v>
      </c>
      <c r="D103" s="15">
        <f>SUM(D104:D105)</f>
        <v>41571255</v>
      </c>
      <c r="E103" s="15">
        <f t="shared" ref="E103:O103" si="35">SUM(E104:E105)</f>
        <v>28214049</v>
      </c>
      <c r="F103" s="15">
        <f t="shared" si="35"/>
        <v>27447887</v>
      </c>
      <c r="G103" s="15">
        <f t="shared" si="35"/>
        <v>26985983</v>
      </c>
      <c r="H103" s="15">
        <f t="shared" si="35"/>
        <v>28242543</v>
      </c>
      <c r="I103" s="15">
        <f t="shared" si="35"/>
        <v>26924271</v>
      </c>
      <c r="J103" s="15">
        <f t="shared" si="35"/>
        <v>0</v>
      </c>
      <c r="K103" s="15">
        <f t="shared" si="35"/>
        <v>0</v>
      </c>
      <c r="L103" s="15">
        <f t="shared" si="35"/>
        <v>0</v>
      </c>
      <c r="M103" s="15">
        <f t="shared" si="35"/>
        <v>0</v>
      </c>
      <c r="N103" s="15">
        <f t="shared" si="35"/>
        <v>0</v>
      </c>
      <c r="O103" s="15">
        <f t="shared" si="35"/>
        <v>0</v>
      </c>
      <c r="P103" s="15">
        <f t="shared" si="32"/>
        <v>179385988</v>
      </c>
    </row>
    <row r="104" spans="1:17" s="51" customFormat="1" ht="12.75">
      <c r="A104" s="17" t="s">
        <v>181</v>
      </c>
      <c r="B104" s="17" t="s">
        <v>182</v>
      </c>
      <c r="C104" s="21" t="s">
        <v>183</v>
      </c>
      <c r="D104" s="15">
        <v>27287330</v>
      </c>
      <c r="E104" s="15">
        <v>19267752</v>
      </c>
      <c r="F104" s="15">
        <v>19267752</v>
      </c>
      <c r="G104" s="15">
        <v>19267752</v>
      </c>
      <c r="H104" s="15">
        <v>19267752</v>
      </c>
      <c r="I104" s="15">
        <v>19267752</v>
      </c>
      <c r="J104" s="15"/>
      <c r="K104" s="15"/>
      <c r="L104" s="15"/>
      <c r="M104" s="15"/>
      <c r="N104" s="15"/>
      <c r="O104" s="15"/>
      <c r="P104" s="15">
        <f t="shared" si="32"/>
        <v>123626090</v>
      </c>
    </row>
    <row r="105" spans="1:17" s="51" customFormat="1" ht="12.75">
      <c r="A105" s="17" t="s">
        <v>184</v>
      </c>
      <c r="B105" s="17" t="s">
        <v>185</v>
      </c>
      <c r="C105" s="21" t="s">
        <v>186</v>
      </c>
      <c r="D105" s="15">
        <v>14283925</v>
      </c>
      <c r="E105" s="15">
        <v>8946297</v>
      </c>
      <c r="F105" s="15">
        <v>8180135</v>
      </c>
      <c r="G105" s="15">
        <v>7718231</v>
      </c>
      <c r="H105" s="15">
        <v>8974791</v>
      </c>
      <c r="I105" s="15">
        <v>7656519</v>
      </c>
      <c r="J105" s="15"/>
      <c r="K105" s="15"/>
      <c r="L105" s="15"/>
      <c r="M105" s="15"/>
      <c r="N105" s="15"/>
      <c r="O105" s="15"/>
      <c r="P105" s="15">
        <f t="shared" si="32"/>
        <v>55759898</v>
      </c>
    </row>
    <row r="106" spans="1:17" s="19" customFormat="1" ht="12.75">
      <c r="A106" s="17" t="s">
        <v>187</v>
      </c>
      <c r="B106" s="17" t="s">
        <v>188</v>
      </c>
      <c r="C106" s="52" t="s">
        <v>189</v>
      </c>
      <c r="D106" s="15">
        <v>28489899</v>
      </c>
      <c r="E106" s="15">
        <v>28489899</v>
      </c>
      <c r="F106" s="15">
        <v>28489899</v>
      </c>
      <c r="G106" s="15">
        <v>28489899</v>
      </c>
      <c r="H106" s="15">
        <v>28489899</v>
      </c>
      <c r="I106" s="15">
        <v>28489899</v>
      </c>
      <c r="J106" s="15"/>
      <c r="K106" s="15"/>
      <c r="L106" s="15"/>
      <c r="M106" s="15"/>
      <c r="N106" s="15"/>
      <c r="O106" s="15"/>
      <c r="P106" s="15">
        <f t="shared" si="32"/>
        <v>170939394</v>
      </c>
    </row>
    <row r="107" spans="1:17" s="19" customFormat="1" ht="24">
      <c r="A107" s="17" t="s">
        <v>190</v>
      </c>
      <c r="B107" s="17" t="s">
        <v>191</v>
      </c>
      <c r="C107" s="52" t="s">
        <v>192</v>
      </c>
      <c r="D107" s="15">
        <v>135126864</v>
      </c>
      <c r="E107" s="15">
        <v>135126864</v>
      </c>
      <c r="F107" s="15">
        <v>135126864</v>
      </c>
      <c r="G107" s="15">
        <v>135126864</v>
      </c>
      <c r="H107" s="15">
        <v>135126864</v>
      </c>
      <c r="I107" s="15">
        <v>135126864</v>
      </c>
      <c r="J107" s="15"/>
      <c r="K107" s="15"/>
      <c r="L107" s="15"/>
      <c r="M107" s="15"/>
      <c r="N107" s="15"/>
      <c r="O107" s="15"/>
      <c r="P107" s="15">
        <f t="shared" si="32"/>
        <v>810761184</v>
      </c>
    </row>
    <row r="108" spans="1:17" s="19" customFormat="1" ht="24">
      <c r="A108" s="17"/>
      <c r="B108" s="17"/>
      <c r="C108" s="39" t="s">
        <v>193</v>
      </c>
      <c r="D108" s="15">
        <f>SUM(D109:D111)</f>
        <v>2749844552</v>
      </c>
      <c r="E108" s="15">
        <f>SUM(E109:E111)</f>
        <v>1007486689</v>
      </c>
      <c r="F108" s="15">
        <f>SUM(F109:F111)</f>
        <v>1144898771</v>
      </c>
      <c r="G108" s="15">
        <f>SUM(G109:G111)</f>
        <v>1254058434.03</v>
      </c>
      <c r="H108" s="15">
        <f>SUM(H109:H111)</f>
        <v>1418491860</v>
      </c>
      <c r="I108" s="15">
        <f t="shared" ref="I108:N108" si="36">SUM(I109:I111)</f>
        <v>1157624463</v>
      </c>
      <c r="J108" s="15">
        <f t="shared" si="36"/>
        <v>0</v>
      </c>
      <c r="K108" s="15">
        <f t="shared" si="36"/>
        <v>0</v>
      </c>
      <c r="L108" s="15">
        <f t="shared" si="36"/>
        <v>0</v>
      </c>
      <c r="M108" s="14">
        <f t="shared" si="36"/>
        <v>0</v>
      </c>
      <c r="N108" s="14">
        <f t="shared" si="36"/>
        <v>0</v>
      </c>
      <c r="O108" s="14">
        <f>SUM(O109:O111)</f>
        <v>0</v>
      </c>
      <c r="P108" s="15">
        <f t="shared" si="32"/>
        <v>8732404769.0299988</v>
      </c>
    </row>
    <row r="109" spans="1:17" s="51" customFormat="1" ht="12.75">
      <c r="A109" s="17" t="s">
        <v>194</v>
      </c>
      <c r="B109" s="17" t="s">
        <v>195</v>
      </c>
      <c r="C109" s="21" t="s">
        <v>196</v>
      </c>
      <c r="D109" s="15">
        <v>2694955727</v>
      </c>
      <c r="E109" s="15">
        <v>957646613</v>
      </c>
      <c r="F109" s="15">
        <v>1095058695</v>
      </c>
      <c r="G109" s="15">
        <v>1204218358.03</v>
      </c>
      <c r="H109" s="15">
        <v>1368651784</v>
      </c>
      <c r="I109" s="15">
        <v>1107784387</v>
      </c>
      <c r="J109" s="15"/>
      <c r="K109" s="15"/>
      <c r="L109" s="15"/>
      <c r="M109" s="15"/>
      <c r="N109" s="15"/>
      <c r="O109" s="15"/>
      <c r="P109" s="15">
        <f t="shared" si="32"/>
        <v>8428315564.0299997</v>
      </c>
    </row>
    <row r="110" spans="1:17" s="51" customFormat="1" ht="12.75">
      <c r="A110" s="17" t="s">
        <v>197</v>
      </c>
      <c r="B110" s="17" t="s">
        <v>198</v>
      </c>
      <c r="C110" s="21" t="s">
        <v>199</v>
      </c>
      <c r="D110" s="15">
        <v>8249909</v>
      </c>
      <c r="E110" s="15">
        <v>3303720</v>
      </c>
      <c r="F110" s="15">
        <v>3303720</v>
      </c>
      <c r="G110" s="15">
        <v>3303720</v>
      </c>
      <c r="H110" s="15">
        <v>3303720</v>
      </c>
      <c r="I110" s="15">
        <v>3303720</v>
      </c>
      <c r="J110" s="15"/>
      <c r="K110" s="15"/>
      <c r="L110" s="15"/>
      <c r="M110" s="15"/>
      <c r="N110" s="15"/>
      <c r="O110" s="15"/>
      <c r="P110" s="15">
        <f t="shared" si="32"/>
        <v>24768509</v>
      </c>
    </row>
    <row r="111" spans="1:17" s="51" customFormat="1" ht="12.75">
      <c r="A111" s="17" t="s">
        <v>200</v>
      </c>
      <c r="B111" s="17" t="s">
        <v>201</v>
      </c>
      <c r="C111" s="21" t="s">
        <v>202</v>
      </c>
      <c r="D111" s="15">
        <v>46638916</v>
      </c>
      <c r="E111" s="15">
        <v>46536356</v>
      </c>
      <c r="F111" s="15">
        <v>46536356</v>
      </c>
      <c r="G111" s="15">
        <v>46536356</v>
      </c>
      <c r="H111" s="15">
        <v>46536356</v>
      </c>
      <c r="I111" s="15">
        <v>46536356</v>
      </c>
      <c r="J111" s="15"/>
      <c r="K111" s="15"/>
      <c r="L111" s="15"/>
      <c r="M111" s="15"/>
      <c r="N111" s="15"/>
      <c r="O111" s="15"/>
      <c r="P111" s="15">
        <f t="shared" si="32"/>
        <v>279320696</v>
      </c>
    </row>
    <row r="112" spans="1:17" s="16" customFormat="1" ht="12.75">
      <c r="A112" s="12"/>
      <c r="B112" s="12"/>
      <c r="C112" s="9" t="s">
        <v>203</v>
      </c>
      <c r="D112" s="49">
        <f t="shared" ref="D112:O112" si="37">D113+D130+D163+D185+D188+D194+D198+D209+D211+D224+D227+D235</f>
        <v>11002203</v>
      </c>
      <c r="E112" s="49">
        <f t="shared" si="37"/>
        <v>772679964</v>
      </c>
      <c r="F112" s="49">
        <f t="shared" si="37"/>
        <v>780550220</v>
      </c>
      <c r="G112" s="49">
        <f>G113+G130+G163+G185+G188+G194+G198+G209+G211+G224+G227+G235</f>
        <v>369761896</v>
      </c>
      <c r="H112" s="49">
        <f>H113+H130+H163+H185+H188+H194+H198+H209+H211+H224+H227+H235+H237</f>
        <v>401838430</v>
      </c>
      <c r="I112" s="49">
        <f t="shared" si="37"/>
        <v>431604547</v>
      </c>
      <c r="J112" s="49">
        <f t="shared" si="37"/>
        <v>0</v>
      </c>
      <c r="K112" s="49">
        <f t="shared" si="37"/>
        <v>0</v>
      </c>
      <c r="L112" s="49">
        <f t="shared" si="37"/>
        <v>0</v>
      </c>
      <c r="M112" s="49">
        <f t="shared" si="37"/>
        <v>0</v>
      </c>
      <c r="N112" s="49">
        <f t="shared" si="37"/>
        <v>0</v>
      </c>
      <c r="O112" s="49">
        <f t="shared" si="37"/>
        <v>0</v>
      </c>
      <c r="P112" s="37">
        <f t="shared" si="32"/>
        <v>2767437260</v>
      </c>
      <c r="Q112" s="53"/>
    </row>
    <row r="113" spans="1:20" s="19" customFormat="1" ht="12.75">
      <c r="A113" s="17"/>
      <c r="B113" s="17"/>
      <c r="C113" s="54" t="s">
        <v>204</v>
      </c>
      <c r="D113" s="15">
        <f>SUM(D114:D129)</f>
        <v>2466088</v>
      </c>
      <c r="E113" s="15">
        <f t="shared" ref="E113:O113" si="38">SUM(E114:E129)</f>
        <v>0</v>
      </c>
      <c r="F113" s="15">
        <f t="shared" si="38"/>
        <v>0</v>
      </c>
      <c r="G113" s="15">
        <f t="shared" si="38"/>
        <v>0</v>
      </c>
      <c r="H113" s="15">
        <f t="shared" si="38"/>
        <v>0</v>
      </c>
      <c r="I113" s="15">
        <f t="shared" si="38"/>
        <v>0</v>
      </c>
      <c r="J113" s="15">
        <f t="shared" si="38"/>
        <v>0</v>
      </c>
      <c r="K113" s="15">
        <f t="shared" si="38"/>
        <v>0</v>
      </c>
      <c r="L113" s="15">
        <f t="shared" si="38"/>
        <v>0</v>
      </c>
      <c r="M113" s="15">
        <f t="shared" si="38"/>
        <v>0</v>
      </c>
      <c r="N113" s="15">
        <f t="shared" si="38"/>
        <v>0</v>
      </c>
      <c r="O113" s="15">
        <f t="shared" si="38"/>
        <v>0</v>
      </c>
      <c r="P113" s="15">
        <f t="shared" si="32"/>
        <v>2466088</v>
      </c>
      <c r="Q113" s="80"/>
      <c r="R113" s="80"/>
      <c r="S113" s="80"/>
      <c r="T113" s="80"/>
    </row>
    <row r="114" spans="1:20" s="19" customFormat="1" ht="12.75">
      <c r="A114" s="17" t="s">
        <v>205</v>
      </c>
      <c r="B114" s="17" t="s">
        <v>206</v>
      </c>
      <c r="C114" s="52" t="s">
        <v>207</v>
      </c>
      <c r="D114" s="15">
        <v>0</v>
      </c>
      <c r="E114" s="15">
        <v>0</v>
      </c>
      <c r="F114" s="15">
        <v>0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>
        <f t="shared" si="32"/>
        <v>0</v>
      </c>
      <c r="Q114" s="81"/>
      <c r="R114" s="81"/>
      <c r="S114" s="81"/>
      <c r="T114" s="81"/>
    </row>
    <row r="115" spans="1:20" s="19" customFormat="1" ht="12.75">
      <c r="A115" s="17" t="s">
        <v>208</v>
      </c>
      <c r="B115" s="17" t="s">
        <v>209</v>
      </c>
      <c r="C115" s="52" t="s">
        <v>210</v>
      </c>
      <c r="D115" s="15">
        <v>0</v>
      </c>
      <c r="E115" s="15">
        <v>0</v>
      </c>
      <c r="F115" s="15">
        <v>0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>
        <f t="shared" si="32"/>
        <v>0</v>
      </c>
      <c r="Q115" s="81"/>
      <c r="R115" s="81"/>
      <c r="S115" s="81"/>
      <c r="T115" s="81"/>
    </row>
    <row r="116" spans="1:20" s="19" customFormat="1" ht="12.75">
      <c r="A116" s="17" t="s">
        <v>211</v>
      </c>
      <c r="B116" s="17" t="s">
        <v>212</v>
      </c>
      <c r="C116" s="52" t="s">
        <v>213</v>
      </c>
      <c r="D116" s="15">
        <v>0</v>
      </c>
      <c r="E116" s="15">
        <v>0</v>
      </c>
      <c r="F116" s="15">
        <v>0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>
        <f t="shared" si="32"/>
        <v>0</v>
      </c>
    </row>
    <row r="117" spans="1:20" s="19" customFormat="1" ht="12.75">
      <c r="A117" s="17" t="s">
        <v>214</v>
      </c>
      <c r="B117" s="17" t="s">
        <v>215</v>
      </c>
      <c r="C117" s="52" t="s">
        <v>216</v>
      </c>
      <c r="D117" s="15">
        <v>0</v>
      </c>
      <c r="E117" s="15">
        <v>0</v>
      </c>
      <c r="F117" s="15">
        <v>0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>
        <f t="shared" si="32"/>
        <v>0</v>
      </c>
    </row>
    <row r="118" spans="1:20" s="19" customFormat="1" ht="12.75">
      <c r="A118" s="17" t="s">
        <v>217</v>
      </c>
      <c r="B118" s="17" t="s">
        <v>218</v>
      </c>
      <c r="C118" s="52" t="s">
        <v>219</v>
      </c>
      <c r="D118" s="15">
        <v>0</v>
      </c>
      <c r="E118" s="15">
        <v>0</v>
      </c>
      <c r="F118" s="15">
        <v>0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5">
        <f t="shared" si="32"/>
        <v>0</v>
      </c>
    </row>
    <row r="119" spans="1:20" s="19" customFormat="1" ht="24">
      <c r="A119" s="17" t="s">
        <v>220</v>
      </c>
      <c r="B119" s="17" t="s">
        <v>221</v>
      </c>
      <c r="C119" s="52" t="s">
        <v>222</v>
      </c>
      <c r="D119" s="15">
        <v>0</v>
      </c>
      <c r="E119" s="15">
        <v>0</v>
      </c>
      <c r="F119" s="15">
        <v>0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5">
        <f t="shared" si="32"/>
        <v>0</v>
      </c>
    </row>
    <row r="120" spans="1:20" s="19" customFormat="1" ht="24">
      <c r="A120" s="17" t="s">
        <v>223</v>
      </c>
      <c r="B120" s="17" t="s">
        <v>224</v>
      </c>
      <c r="C120" s="52" t="s">
        <v>225</v>
      </c>
      <c r="D120" s="15">
        <v>0</v>
      </c>
      <c r="E120" s="15">
        <v>0</v>
      </c>
      <c r="F120" s="15">
        <v>0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>
        <f t="shared" si="32"/>
        <v>0</v>
      </c>
    </row>
    <row r="121" spans="1:20" s="19" customFormat="1" ht="12.75">
      <c r="A121" s="17" t="s">
        <v>226</v>
      </c>
      <c r="B121" s="17" t="s">
        <v>227</v>
      </c>
      <c r="C121" s="52" t="s">
        <v>228</v>
      </c>
      <c r="D121" s="15">
        <v>0</v>
      </c>
      <c r="E121" s="15">
        <v>0</v>
      </c>
      <c r="F121" s="15">
        <v>0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5">
        <f t="shared" si="32"/>
        <v>0</v>
      </c>
    </row>
    <row r="122" spans="1:20" s="19" customFormat="1" ht="12.75">
      <c r="A122" s="17" t="s">
        <v>229</v>
      </c>
      <c r="B122" s="17" t="s">
        <v>206</v>
      </c>
      <c r="C122" s="52" t="s">
        <v>207</v>
      </c>
      <c r="D122" s="15">
        <v>791018</v>
      </c>
      <c r="E122" s="15">
        <v>0</v>
      </c>
      <c r="F122" s="15">
        <v>0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>
        <f t="shared" si="32"/>
        <v>791018</v>
      </c>
    </row>
    <row r="123" spans="1:20" s="19" customFormat="1" ht="12.75">
      <c r="A123" s="17" t="s">
        <v>230</v>
      </c>
      <c r="B123" s="17" t="s">
        <v>209</v>
      </c>
      <c r="C123" s="52" t="s">
        <v>210</v>
      </c>
      <c r="D123" s="15">
        <v>134628</v>
      </c>
      <c r="E123" s="15">
        <v>0</v>
      </c>
      <c r="F123" s="15">
        <v>0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>
        <f t="shared" si="32"/>
        <v>134628</v>
      </c>
    </row>
    <row r="124" spans="1:20" s="19" customFormat="1" ht="12.75">
      <c r="A124" s="17" t="s">
        <v>231</v>
      </c>
      <c r="B124" s="17" t="s">
        <v>212</v>
      </c>
      <c r="C124" s="52" t="s">
        <v>213</v>
      </c>
      <c r="D124" s="15">
        <v>175537</v>
      </c>
      <c r="E124" s="15">
        <v>0</v>
      </c>
      <c r="F124" s="15">
        <v>0</v>
      </c>
      <c r="G124" s="15"/>
      <c r="H124" s="15"/>
      <c r="I124" s="15"/>
      <c r="J124" s="15"/>
      <c r="K124" s="15"/>
      <c r="L124" s="15"/>
      <c r="M124" s="15"/>
      <c r="N124" s="15"/>
      <c r="O124" s="15"/>
      <c r="P124" s="15">
        <f t="shared" si="32"/>
        <v>175537</v>
      </c>
    </row>
    <row r="125" spans="1:20" s="19" customFormat="1" ht="12.75">
      <c r="A125" s="17" t="s">
        <v>232</v>
      </c>
      <c r="B125" s="17" t="s">
        <v>215</v>
      </c>
      <c r="C125" s="52" t="s">
        <v>216</v>
      </c>
      <c r="D125" s="15">
        <v>633706</v>
      </c>
      <c r="E125" s="15">
        <v>0</v>
      </c>
      <c r="F125" s="15">
        <v>0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5">
        <f t="shared" si="32"/>
        <v>633706</v>
      </c>
    </row>
    <row r="126" spans="1:20" s="19" customFormat="1" ht="12.75">
      <c r="A126" s="17" t="s">
        <v>233</v>
      </c>
      <c r="B126" s="17" t="s">
        <v>218</v>
      </c>
      <c r="C126" s="52" t="s">
        <v>219</v>
      </c>
      <c r="D126" s="15">
        <v>146764</v>
      </c>
      <c r="E126" s="15">
        <v>0</v>
      </c>
      <c r="F126" s="15">
        <v>0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5">
        <f t="shared" si="32"/>
        <v>146764</v>
      </c>
    </row>
    <row r="127" spans="1:20" s="19" customFormat="1" ht="24">
      <c r="A127" s="17" t="s">
        <v>234</v>
      </c>
      <c r="B127" s="17" t="s">
        <v>221</v>
      </c>
      <c r="C127" s="52" t="s">
        <v>222</v>
      </c>
      <c r="D127" s="15">
        <v>219836</v>
      </c>
      <c r="E127" s="15">
        <v>0</v>
      </c>
      <c r="F127" s="15">
        <v>0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5">
        <f t="shared" si="32"/>
        <v>219836</v>
      </c>
    </row>
    <row r="128" spans="1:20" s="19" customFormat="1" ht="24">
      <c r="A128" s="17" t="s">
        <v>235</v>
      </c>
      <c r="B128" s="17" t="s">
        <v>224</v>
      </c>
      <c r="C128" s="52" t="s">
        <v>225</v>
      </c>
      <c r="D128" s="15">
        <v>0</v>
      </c>
      <c r="E128" s="15">
        <v>0</v>
      </c>
      <c r="F128" s="15">
        <v>0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5">
        <f t="shared" si="32"/>
        <v>0</v>
      </c>
    </row>
    <row r="129" spans="1:17" s="19" customFormat="1" ht="12.75">
      <c r="A129" s="17" t="s">
        <v>236</v>
      </c>
      <c r="B129" s="17" t="s">
        <v>227</v>
      </c>
      <c r="C129" s="52" t="s">
        <v>228</v>
      </c>
      <c r="D129" s="15">
        <v>364599</v>
      </c>
      <c r="E129" s="15">
        <v>0</v>
      </c>
      <c r="F129" s="15">
        <v>0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>
        <f t="shared" si="32"/>
        <v>364599</v>
      </c>
    </row>
    <row r="130" spans="1:17" s="19" customFormat="1" ht="12.75">
      <c r="A130" s="17"/>
      <c r="B130" s="17"/>
      <c r="C130" s="55" t="s">
        <v>237</v>
      </c>
      <c r="D130" s="15">
        <f t="shared" ref="D130:O130" si="39">+D133+D140+D154+D131</f>
        <v>8536115</v>
      </c>
      <c r="E130" s="15">
        <f t="shared" si="39"/>
        <v>575863469</v>
      </c>
      <c r="F130" s="15">
        <f t="shared" si="39"/>
        <v>576498656</v>
      </c>
      <c r="G130" s="15">
        <f t="shared" si="39"/>
        <v>280124723</v>
      </c>
      <c r="H130" s="15">
        <f t="shared" si="39"/>
        <v>368476366</v>
      </c>
      <c r="I130" s="15">
        <f>+I133+I140+I154+I131</f>
        <v>251312299</v>
      </c>
      <c r="J130" s="15">
        <f t="shared" si="39"/>
        <v>0</v>
      </c>
      <c r="K130" s="15">
        <f t="shared" si="39"/>
        <v>0</v>
      </c>
      <c r="L130" s="15">
        <f t="shared" si="39"/>
        <v>0</v>
      </c>
      <c r="M130" s="15">
        <f t="shared" si="39"/>
        <v>0</v>
      </c>
      <c r="N130" s="15">
        <f t="shared" si="39"/>
        <v>0</v>
      </c>
      <c r="O130" s="15">
        <f t="shared" si="39"/>
        <v>0</v>
      </c>
      <c r="P130" s="15">
        <f t="shared" si="32"/>
        <v>2060811628</v>
      </c>
    </row>
    <row r="131" spans="1:17" s="19" customFormat="1" ht="12.75">
      <c r="A131" s="17"/>
      <c r="B131" s="17"/>
      <c r="C131" s="26" t="s">
        <v>238</v>
      </c>
      <c r="D131" s="15">
        <f t="shared" ref="D131:F131" si="40">SUM(D132)</f>
        <v>0</v>
      </c>
      <c r="E131" s="15">
        <f t="shared" si="40"/>
        <v>0</v>
      </c>
      <c r="F131" s="15">
        <f t="shared" si="40"/>
        <v>0</v>
      </c>
      <c r="G131" s="15">
        <f>G132</f>
        <v>12904367</v>
      </c>
      <c r="H131" s="15">
        <f>SUM(H132)</f>
        <v>0</v>
      </c>
      <c r="I131" s="15">
        <f>SUM(I132)</f>
        <v>8602911</v>
      </c>
      <c r="J131" s="15">
        <v>0</v>
      </c>
      <c r="K131" s="15">
        <v>0</v>
      </c>
      <c r="L131" s="15">
        <v>0</v>
      </c>
      <c r="M131" s="15">
        <v>0</v>
      </c>
      <c r="N131" s="15">
        <f>SUM(N132)</f>
        <v>0</v>
      </c>
      <c r="O131" s="15">
        <f>SUM(O132)</f>
        <v>0</v>
      </c>
      <c r="P131" s="15">
        <f t="shared" si="32"/>
        <v>21507278</v>
      </c>
    </row>
    <row r="132" spans="1:17" s="19" customFormat="1" ht="12.75">
      <c r="A132" s="17" t="s">
        <v>239</v>
      </c>
      <c r="B132" s="17" t="s">
        <v>240</v>
      </c>
      <c r="C132" s="56" t="s">
        <v>241</v>
      </c>
      <c r="D132" s="15">
        <v>0</v>
      </c>
      <c r="E132" s="15"/>
      <c r="F132" s="15">
        <v>0</v>
      </c>
      <c r="G132" s="15">
        <v>12904367</v>
      </c>
      <c r="H132" s="15"/>
      <c r="I132" s="15">
        <v>8602911</v>
      </c>
      <c r="J132" s="15"/>
      <c r="K132" s="15"/>
      <c r="L132" s="15"/>
      <c r="M132" s="15"/>
      <c r="N132" s="15"/>
      <c r="O132" s="15"/>
      <c r="P132" s="15">
        <f t="shared" si="32"/>
        <v>21507278</v>
      </c>
    </row>
    <row r="133" spans="1:17" s="25" customFormat="1" ht="12.75">
      <c r="A133" s="24"/>
      <c r="B133" s="24"/>
      <c r="C133" s="57" t="s">
        <v>242</v>
      </c>
      <c r="D133" s="15">
        <f>SUM(D134:D139)</f>
        <v>0</v>
      </c>
      <c r="E133" s="15">
        <f>SUM(E134:E139)</f>
        <v>63773469</v>
      </c>
      <c r="F133" s="15">
        <f t="shared" ref="F133:O133" si="41">SUM(F134:F139)</f>
        <v>36105844</v>
      </c>
      <c r="G133" s="15">
        <f t="shared" si="41"/>
        <v>42478691</v>
      </c>
      <c r="H133" s="15">
        <f t="shared" si="41"/>
        <v>28549245</v>
      </c>
      <c r="I133" s="15">
        <f t="shared" si="41"/>
        <v>28549245</v>
      </c>
      <c r="J133" s="15">
        <f>SUM(J134:J139)</f>
        <v>0</v>
      </c>
      <c r="K133" s="15">
        <f t="shared" si="41"/>
        <v>0</v>
      </c>
      <c r="L133" s="15">
        <f t="shared" si="41"/>
        <v>0</v>
      </c>
      <c r="M133" s="15">
        <f t="shared" si="41"/>
        <v>0</v>
      </c>
      <c r="N133" s="15">
        <f t="shared" si="41"/>
        <v>0</v>
      </c>
      <c r="O133" s="15">
        <f t="shared" si="41"/>
        <v>0</v>
      </c>
      <c r="P133" s="15">
        <f t="shared" si="32"/>
        <v>199456494</v>
      </c>
    </row>
    <row r="134" spans="1:17" s="19" customFormat="1" ht="12.75">
      <c r="A134" s="17" t="s">
        <v>243</v>
      </c>
      <c r="B134" s="17" t="s">
        <v>244</v>
      </c>
      <c r="C134" s="56" t="s">
        <v>245</v>
      </c>
      <c r="D134" s="15">
        <v>0</v>
      </c>
      <c r="E134" s="15">
        <v>39000062</v>
      </c>
      <c r="F134" s="15">
        <v>22894467</v>
      </c>
      <c r="G134" s="15">
        <v>26881597</v>
      </c>
      <c r="H134" s="15">
        <v>17724130</v>
      </c>
      <c r="I134" s="15">
        <v>17724130</v>
      </c>
      <c r="J134" s="15"/>
      <c r="K134" s="15"/>
      <c r="L134" s="15"/>
      <c r="M134" s="15"/>
      <c r="N134" s="15"/>
      <c r="O134" s="15"/>
      <c r="P134" s="15">
        <f t="shared" si="32"/>
        <v>124224386</v>
      </c>
    </row>
    <row r="135" spans="1:17" s="19" customFormat="1" ht="12.75">
      <c r="A135" s="17" t="s">
        <v>246</v>
      </c>
      <c r="B135" s="17" t="s">
        <v>247</v>
      </c>
      <c r="C135" s="56" t="s">
        <v>248</v>
      </c>
      <c r="D135" s="15">
        <v>0</v>
      </c>
      <c r="E135" s="15">
        <v>0</v>
      </c>
      <c r="F135" s="15">
        <v>4767090</v>
      </c>
      <c r="G135" s="15">
        <v>1589030</v>
      </c>
      <c r="H135" s="15">
        <v>1589030</v>
      </c>
      <c r="I135" s="15">
        <v>1589030</v>
      </c>
      <c r="J135" s="37"/>
      <c r="K135" s="15"/>
      <c r="L135" s="15"/>
      <c r="M135" s="15"/>
      <c r="N135" s="15"/>
      <c r="O135" s="15"/>
      <c r="P135" s="15">
        <f t="shared" si="32"/>
        <v>9534180</v>
      </c>
      <c r="Q135" s="58"/>
    </row>
    <row r="136" spans="1:17" s="19" customFormat="1" ht="12.75">
      <c r="A136" s="17" t="s">
        <v>249</v>
      </c>
      <c r="B136" s="59" t="s">
        <v>250</v>
      </c>
      <c r="C136" s="56" t="s">
        <v>251</v>
      </c>
      <c r="D136" s="15">
        <v>0</v>
      </c>
      <c r="E136" s="15">
        <v>0</v>
      </c>
      <c r="F136" s="15">
        <v>1741320</v>
      </c>
      <c r="G136" s="15">
        <v>0</v>
      </c>
      <c r="H136" s="15">
        <v>0</v>
      </c>
      <c r="I136" s="15"/>
      <c r="J136" s="15"/>
      <c r="K136" s="15"/>
      <c r="L136" s="15"/>
      <c r="M136" s="15"/>
      <c r="N136" s="15"/>
      <c r="O136" s="15"/>
      <c r="P136" s="15">
        <f t="shared" si="32"/>
        <v>1741320</v>
      </c>
    </row>
    <row r="137" spans="1:17" s="19" customFormat="1" ht="12.75">
      <c r="A137" s="17" t="s">
        <v>252</v>
      </c>
      <c r="B137" s="59" t="s">
        <v>253</v>
      </c>
      <c r="C137" s="56" t="s">
        <v>254</v>
      </c>
      <c r="D137" s="15">
        <v>0</v>
      </c>
      <c r="E137" s="15">
        <v>23072927</v>
      </c>
      <c r="F137" s="15">
        <v>6142113</v>
      </c>
      <c r="G137" s="15">
        <v>12835974</v>
      </c>
      <c r="H137" s="15">
        <v>8463279</v>
      </c>
      <c r="I137" s="15">
        <v>8463279</v>
      </c>
      <c r="J137" s="15"/>
      <c r="K137" s="15"/>
      <c r="L137" s="15"/>
      <c r="M137" s="15"/>
      <c r="N137" s="15"/>
      <c r="O137" s="15"/>
      <c r="P137" s="15">
        <f t="shared" si="32"/>
        <v>58977572</v>
      </c>
    </row>
    <row r="138" spans="1:17" s="19" customFormat="1" ht="12.75">
      <c r="A138" s="17" t="s">
        <v>255</v>
      </c>
      <c r="B138" s="59" t="s">
        <v>256</v>
      </c>
      <c r="C138" s="56" t="s">
        <v>257</v>
      </c>
      <c r="D138" s="15">
        <v>0</v>
      </c>
      <c r="E138" s="15">
        <v>1700480</v>
      </c>
      <c r="F138" s="15">
        <v>560854</v>
      </c>
      <c r="G138" s="15">
        <v>1172090</v>
      </c>
      <c r="H138" s="15">
        <v>772806</v>
      </c>
      <c r="I138" s="15">
        <v>772806</v>
      </c>
      <c r="J138" s="15"/>
      <c r="K138" s="15"/>
      <c r="L138" s="15"/>
      <c r="M138" s="15"/>
      <c r="N138" s="15"/>
      <c r="O138" s="15"/>
      <c r="P138" s="15">
        <f t="shared" si="32"/>
        <v>4979036</v>
      </c>
    </row>
    <row r="139" spans="1:17" s="19" customFormat="1" ht="12.75">
      <c r="A139" s="17"/>
      <c r="B139" s="59" t="s">
        <v>258</v>
      </c>
      <c r="C139" s="52" t="s">
        <v>259</v>
      </c>
      <c r="D139" s="15">
        <v>0</v>
      </c>
      <c r="E139" s="15">
        <v>0</v>
      </c>
      <c r="F139" s="15">
        <v>0</v>
      </c>
      <c r="G139" s="15"/>
      <c r="H139" s="15">
        <v>0</v>
      </c>
      <c r="I139" s="15"/>
      <c r="J139" s="15"/>
      <c r="K139" s="15"/>
      <c r="L139" s="15"/>
      <c r="M139" s="15"/>
      <c r="N139" s="15"/>
      <c r="O139" s="15"/>
      <c r="P139" s="15">
        <f t="shared" si="32"/>
        <v>0</v>
      </c>
    </row>
    <row r="140" spans="1:17" s="25" customFormat="1" ht="12.75">
      <c r="A140" s="24"/>
      <c r="B140" s="24"/>
      <c r="C140" s="54" t="s">
        <v>260</v>
      </c>
      <c r="D140" s="15">
        <f>SUM(D141:D153)</f>
        <v>8536115</v>
      </c>
      <c r="E140" s="15">
        <f t="shared" ref="E140:O140" si="42">SUM(E141:E153)</f>
        <v>512090000</v>
      </c>
      <c r="F140" s="15">
        <f t="shared" si="42"/>
        <v>540392812</v>
      </c>
      <c r="G140" s="15">
        <f t="shared" si="42"/>
        <v>219784857</v>
      </c>
      <c r="H140" s="15">
        <f t="shared" si="42"/>
        <v>322166000</v>
      </c>
      <c r="I140" s="15">
        <f t="shared" si="42"/>
        <v>163065000</v>
      </c>
      <c r="J140" s="15">
        <f t="shared" si="42"/>
        <v>0</v>
      </c>
      <c r="K140" s="15">
        <f t="shared" si="42"/>
        <v>0</v>
      </c>
      <c r="L140" s="15">
        <f t="shared" si="42"/>
        <v>0</v>
      </c>
      <c r="M140" s="15">
        <f t="shared" si="42"/>
        <v>0</v>
      </c>
      <c r="N140" s="15">
        <f t="shared" si="42"/>
        <v>0</v>
      </c>
      <c r="O140" s="15">
        <f t="shared" si="42"/>
        <v>0</v>
      </c>
      <c r="P140" s="15">
        <f t="shared" si="32"/>
        <v>1766034784</v>
      </c>
    </row>
    <row r="141" spans="1:17" s="19" customFormat="1" ht="12.75">
      <c r="A141" s="59" t="s">
        <v>261</v>
      </c>
      <c r="B141" s="17" t="s">
        <v>262</v>
      </c>
      <c r="C141" s="52" t="s">
        <v>263</v>
      </c>
      <c r="D141" s="15">
        <v>0</v>
      </c>
      <c r="E141" s="15">
        <v>512090000</v>
      </c>
      <c r="F141" s="15">
        <v>441457000</v>
      </c>
      <c r="G141" s="15">
        <v>145583000</v>
      </c>
      <c r="H141" s="15">
        <v>322166000</v>
      </c>
      <c r="I141" s="15">
        <v>163065000</v>
      </c>
      <c r="J141" s="15"/>
      <c r="K141" s="15"/>
      <c r="L141" s="15"/>
      <c r="M141" s="15"/>
      <c r="N141" s="15"/>
      <c r="O141" s="15"/>
      <c r="P141" s="15">
        <f t="shared" si="32"/>
        <v>1584361000</v>
      </c>
    </row>
    <row r="142" spans="1:17" s="19" customFormat="1" ht="12.75">
      <c r="A142" s="59" t="s">
        <v>264</v>
      </c>
      <c r="B142" s="17" t="s">
        <v>265</v>
      </c>
      <c r="C142" s="52" t="s">
        <v>266</v>
      </c>
      <c r="D142" s="15">
        <v>0</v>
      </c>
      <c r="E142" s="15">
        <v>0</v>
      </c>
      <c r="F142" s="15">
        <v>9225939</v>
      </c>
      <c r="G142" s="15">
        <v>6919454</v>
      </c>
      <c r="H142" s="15"/>
      <c r="I142" s="15"/>
      <c r="J142" s="15"/>
      <c r="K142" s="15"/>
      <c r="L142" s="15"/>
      <c r="M142" s="15"/>
      <c r="N142" s="15"/>
      <c r="O142" s="15"/>
      <c r="P142" s="15">
        <f t="shared" si="32"/>
        <v>16145393</v>
      </c>
    </row>
    <row r="143" spans="1:17" s="19" customFormat="1" ht="12.75">
      <c r="A143" s="59" t="s">
        <v>264</v>
      </c>
      <c r="B143" s="17" t="s">
        <v>267</v>
      </c>
      <c r="C143" s="52" t="s">
        <v>268</v>
      </c>
      <c r="D143" s="15">
        <v>0</v>
      </c>
      <c r="E143" s="15">
        <v>0</v>
      </c>
      <c r="F143" s="15">
        <v>6756323</v>
      </c>
      <c r="G143" s="15">
        <v>5067242</v>
      </c>
      <c r="H143" s="15"/>
      <c r="I143" s="15"/>
      <c r="J143" s="15"/>
      <c r="K143" s="15"/>
      <c r="L143" s="15"/>
      <c r="M143" s="15"/>
      <c r="N143" s="15"/>
      <c r="O143" s="15"/>
      <c r="P143" s="15">
        <f t="shared" ref="P143:P181" si="43">SUM(D143:O143)</f>
        <v>11823565</v>
      </c>
    </row>
    <row r="144" spans="1:17" s="19" customFormat="1" ht="12.75">
      <c r="A144" s="59" t="s">
        <v>264</v>
      </c>
      <c r="B144" s="17" t="s">
        <v>269</v>
      </c>
      <c r="C144" s="52" t="s">
        <v>270</v>
      </c>
      <c r="D144" s="15">
        <v>0</v>
      </c>
      <c r="E144" s="15">
        <v>0</v>
      </c>
      <c r="F144" s="15">
        <v>4139088</v>
      </c>
      <c r="G144" s="15">
        <v>3104316</v>
      </c>
      <c r="H144" s="15"/>
      <c r="I144" s="15"/>
      <c r="J144" s="15"/>
      <c r="K144" s="15"/>
      <c r="L144" s="15"/>
      <c r="M144" s="15"/>
      <c r="N144" s="15"/>
      <c r="O144" s="15"/>
      <c r="P144" s="15">
        <f t="shared" si="43"/>
        <v>7243404</v>
      </c>
    </row>
    <row r="145" spans="1:16" s="19" customFormat="1" ht="12.75">
      <c r="A145" s="59" t="s">
        <v>271</v>
      </c>
      <c r="B145" s="17" t="s">
        <v>272</v>
      </c>
      <c r="C145" s="52" t="s">
        <v>273</v>
      </c>
      <c r="D145" s="15">
        <v>0</v>
      </c>
      <c r="E145" s="15">
        <v>0</v>
      </c>
      <c r="F145" s="15">
        <v>0</v>
      </c>
      <c r="G145" s="15">
        <v>0</v>
      </c>
      <c r="H145" s="15"/>
      <c r="I145" s="15"/>
      <c r="J145" s="15"/>
      <c r="K145" s="15"/>
      <c r="L145" s="15"/>
      <c r="M145" s="15"/>
      <c r="N145" s="15"/>
      <c r="O145" s="15"/>
      <c r="P145" s="15">
        <f t="shared" si="43"/>
        <v>0</v>
      </c>
    </row>
    <row r="146" spans="1:16" s="19" customFormat="1" ht="12.75">
      <c r="A146" s="59" t="s">
        <v>274</v>
      </c>
      <c r="B146" s="17">
        <v>8303434</v>
      </c>
      <c r="C146" s="52" t="s">
        <v>275</v>
      </c>
      <c r="D146" s="15">
        <v>0</v>
      </c>
      <c r="E146" s="15">
        <v>0</v>
      </c>
      <c r="F146" s="15">
        <v>3488001</v>
      </c>
      <c r="G146" s="15">
        <v>2616000</v>
      </c>
      <c r="H146" s="15"/>
      <c r="I146" s="15"/>
      <c r="J146" s="15"/>
      <c r="K146" s="15"/>
      <c r="L146" s="15"/>
      <c r="M146" s="15"/>
      <c r="N146" s="15"/>
      <c r="O146" s="15"/>
      <c r="P146" s="15">
        <f t="shared" si="43"/>
        <v>6104001</v>
      </c>
    </row>
    <row r="147" spans="1:16" s="19" customFormat="1" ht="12.75">
      <c r="A147" s="59" t="s">
        <v>274</v>
      </c>
      <c r="B147" s="17">
        <v>8303435</v>
      </c>
      <c r="C147" s="52" t="s">
        <v>276</v>
      </c>
      <c r="D147" s="15">
        <v>0</v>
      </c>
      <c r="E147" s="15">
        <v>0</v>
      </c>
      <c r="F147" s="15">
        <v>18580272</v>
      </c>
      <c r="G147" s="15">
        <v>13935204</v>
      </c>
      <c r="H147" s="15"/>
      <c r="I147" s="15"/>
      <c r="J147" s="15"/>
      <c r="K147" s="15"/>
      <c r="L147" s="15"/>
      <c r="M147" s="15"/>
      <c r="N147" s="15"/>
      <c r="O147" s="15"/>
      <c r="P147" s="15">
        <f t="shared" si="43"/>
        <v>32515476</v>
      </c>
    </row>
    <row r="148" spans="1:16" s="19" customFormat="1" ht="12.75">
      <c r="A148" s="59" t="s">
        <v>274</v>
      </c>
      <c r="B148" s="17">
        <v>8303436</v>
      </c>
      <c r="C148" s="52" t="s">
        <v>277</v>
      </c>
      <c r="D148" s="15">
        <v>0</v>
      </c>
      <c r="E148" s="15">
        <v>0</v>
      </c>
      <c r="F148" s="15">
        <v>17292558</v>
      </c>
      <c r="G148" s="15">
        <v>12969418</v>
      </c>
      <c r="H148" s="15"/>
      <c r="I148" s="15"/>
      <c r="J148" s="15"/>
      <c r="K148" s="15"/>
      <c r="L148" s="15"/>
      <c r="M148" s="15"/>
      <c r="N148" s="15"/>
      <c r="O148" s="15"/>
      <c r="P148" s="15">
        <f t="shared" si="43"/>
        <v>30261976</v>
      </c>
    </row>
    <row r="149" spans="1:16" s="19" customFormat="1" ht="12.75">
      <c r="A149" s="59" t="s">
        <v>274</v>
      </c>
      <c r="B149" s="17">
        <v>8303437</v>
      </c>
      <c r="C149" s="52" t="s">
        <v>278</v>
      </c>
      <c r="D149" s="15">
        <v>0</v>
      </c>
      <c r="E149" s="15">
        <v>0</v>
      </c>
      <c r="F149" s="15">
        <v>21327540</v>
      </c>
      <c r="G149" s="15">
        <v>15995655</v>
      </c>
      <c r="H149" s="15"/>
      <c r="I149" s="15"/>
      <c r="J149" s="15"/>
      <c r="K149" s="15"/>
      <c r="L149" s="15"/>
      <c r="M149" s="15"/>
      <c r="N149" s="15"/>
      <c r="O149" s="15"/>
      <c r="P149" s="15">
        <f t="shared" si="43"/>
        <v>37323195</v>
      </c>
    </row>
    <row r="150" spans="1:16" s="19" customFormat="1" ht="12.75">
      <c r="A150" s="59" t="s">
        <v>274</v>
      </c>
      <c r="B150" s="17">
        <v>8303438</v>
      </c>
      <c r="C150" s="52" t="s">
        <v>279</v>
      </c>
      <c r="D150" s="15">
        <v>0</v>
      </c>
      <c r="E150" s="15">
        <v>0</v>
      </c>
      <c r="F150" s="15">
        <v>18126091</v>
      </c>
      <c r="G150" s="15">
        <v>13594568</v>
      </c>
      <c r="H150" s="15"/>
      <c r="I150" s="15"/>
      <c r="J150" s="15"/>
      <c r="K150" s="15"/>
      <c r="L150" s="15"/>
      <c r="M150" s="15"/>
      <c r="N150" s="15"/>
      <c r="O150" s="15"/>
      <c r="P150" s="15">
        <f t="shared" si="43"/>
        <v>31720659</v>
      </c>
    </row>
    <row r="151" spans="1:16" s="19" customFormat="1" ht="12.75">
      <c r="A151" s="59" t="s">
        <v>280</v>
      </c>
      <c r="B151" s="17" t="s">
        <v>281</v>
      </c>
      <c r="C151" s="52" t="s">
        <v>282</v>
      </c>
      <c r="D151" s="15">
        <v>0</v>
      </c>
      <c r="E151" s="15">
        <v>0</v>
      </c>
      <c r="F151" s="15">
        <v>0</v>
      </c>
      <c r="G151" s="15">
        <v>0</v>
      </c>
      <c r="H151" s="15"/>
      <c r="I151" s="15"/>
      <c r="J151" s="15"/>
      <c r="K151" s="15"/>
      <c r="L151" s="15"/>
      <c r="M151" s="15"/>
      <c r="N151" s="15"/>
      <c r="O151" s="15"/>
      <c r="P151" s="15">
        <f t="shared" si="43"/>
        <v>0</v>
      </c>
    </row>
    <row r="152" spans="1:16" s="19" customFormat="1" ht="12.75">
      <c r="A152" s="59" t="s">
        <v>283</v>
      </c>
      <c r="B152" s="17" t="s">
        <v>284</v>
      </c>
      <c r="C152" s="52" t="s">
        <v>285</v>
      </c>
      <c r="D152" s="15">
        <v>8536115</v>
      </c>
      <c r="E152" s="15">
        <v>0</v>
      </c>
      <c r="F152" s="15">
        <v>0</v>
      </c>
      <c r="G152" s="15">
        <v>0</v>
      </c>
      <c r="H152" s="15"/>
      <c r="I152" s="15"/>
      <c r="J152" s="15"/>
      <c r="K152" s="15"/>
      <c r="L152" s="15"/>
      <c r="M152" s="15"/>
      <c r="N152" s="15"/>
      <c r="O152" s="15"/>
      <c r="P152" s="15">
        <f t="shared" si="43"/>
        <v>8536115</v>
      </c>
    </row>
    <row r="153" spans="1:16" s="19" customFormat="1" ht="12.75">
      <c r="A153" s="59" t="s">
        <v>286</v>
      </c>
      <c r="B153" s="17" t="s">
        <v>287</v>
      </c>
      <c r="C153" s="52" t="s">
        <v>288</v>
      </c>
      <c r="D153" s="15">
        <v>0</v>
      </c>
      <c r="E153" s="15">
        <v>0</v>
      </c>
      <c r="F153" s="15">
        <v>0</v>
      </c>
      <c r="G153" s="15">
        <v>0</v>
      </c>
      <c r="H153" s="15"/>
      <c r="I153" s="15"/>
      <c r="J153" s="15"/>
      <c r="K153" s="15"/>
      <c r="L153" s="15"/>
      <c r="M153" s="15"/>
      <c r="N153" s="15"/>
      <c r="O153" s="15"/>
      <c r="P153" s="15">
        <f t="shared" si="43"/>
        <v>0</v>
      </c>
    </row>
    <row r="154" spans="1:16" s="25" customFormat="1" ht="12.75">
      <c r="A154" s="17"/>
      <c r="B154" s="17"/>
      <c r="C154" s="54" t="s">
        <v>289</v>
      </c>
      <c r="D154" s="15">
        <f>SUM(D155:D162)</f>
        <v>0</v>
      </c>
      <c r="E154" s="15">
        <f t="shared" ref="E154:O154" si="44">SUM(E155:E162)</f>
        <v>0</v>
      </c>
      <c r="F154" s="15">
        <f t="shared" si="44"/>
        <v>0</v>
      </c>
      <c r="G154" s="15">
        <f t="shared" si="44"/>
        <v>4956808</v>
      </c>
      <c r="H154" s="15">
        <f t="shared" si="44"/>
        <v>17761121</v>
      </c>
      <c r="I154" s="15">
        <f t="shared" si="44"/>
        <v>51095143</v>
      </c>
      <c r="J154" s="15">
        <f t="shared" si="44"/>
        <v>0</v>
      </c>
      <c r="K154" s="15">
        <f t="shared" si="44"/>
        <v>0</v>
      </c>
      <c r="L154" s="15">
        <f t="shared" si="44"/>
        <v>0</v>
      </c>
      <c r="M154" s="15">
        <f t="shared" si="44"/>
        <v>0</v>
      </c>
      <c r="N154" s="15">
        <f t="shared" si="44"/>
        <v>0</v>
      </c>
      <c r="O154" s="15">
        <f t="shared" si="44"/>
        <v>0</v>
      </c>
      <c r="P154" s="15">
        <f t="shared" si="43"/>
        <v>73813072</v>
      </c>
    </row>
    <row r="155" spans="1:16" s="25" customFormat="1" ht="12.75">
      <c r="A155" s="17" t="s">
        <v>290</v>
      </c>
      <c r="B155" s="17" t="s">
        <v>291</v>
      </c>
      <c r="C155" s="52" t="s">
        <v>292</v>
      </c>
      <c r="D155" s="15">
        <v>0</v>
      </c>
      <c r="E155" s="15">
        <v>0</v>
      </c>
      <c r="F155" s="15">
        <v>0</v>
      </c>
      <c r="G155" s="15"/>
      <c r="H155" s="15"/>
      <c r="I155" s="15">
        <v>11337711</v>
      </c>
      <c r="J155" s="15"/>
      <c r="K155" s="15"/>
      <c r="L155" s="15"/>
      <c r="M155" s="15"/>
      <c r="N155" s="15"/>
      <c r="O155" s="15"/>
      <c r="P155" s="15">
        <f t="shared" si="43"/>
        <v>11337711</v>
      </c>
    </row>
    <row r="156" spans="1:16" s="25" customFormat="1" ht="12.75">
      <c r="A156" s="17" t="s">
        <v>293</v>
      </c>
      <c r="B156" s="17" t="s">
        <v>294</v>
      </c>
      <c r="C156" s="52" t="s">
        <v>295</v>
      </c>
      <c r="D156" s="15">
        <v>0</v>
      </c>
      <c r="E156" s="15">
        <v>0</v>
      </c>
      <c r="F156" s="15">
        <v>0</v>
      </c>
      <c r="G156" s="15"/>
      <c r="H156" s="15">
        <v>17761121</v>
      </c>
      <c r="I156" s="15">
        <v>17665988</v>
      </c>
      <c r="J156" s="15"/>
      <c r="K156" s="15"/>
      <c r="L156" s="15"/>
      <c r="M156" s="15"/>
      <c r="N156" s="15"/>
      <c r="O156" s="15"/>
      <c r="P156" s="15">
        <f t="shared" si="43"/>
        <v>35427109</v>
      </c>
    </row>
    <row r="157" spans="1:16" s="25" customFormat="1" ht="12.75">
      <c r="A157" s="17" t="s">
        <v>296</v>
      </c>
      <c r="B157" s="17" t="s">
        <v>297</v>
      </c>
      <c r="C157" s="52" t="s">
        <v>298</v>
      </c>
      <c r="D157" s="15">
        <v>0</v>
      </c>
      <c r="E157" s="15">
        <v>0</v>
      </c>
      <c r="F157" s="15">
        <v>0</v>
      </c>
      <c r="G157" s="15"/>
      <c r="H157" s="15"/>
      <c r="I157" s="15"/>
      <c r="J157" s="15"/>
      <c r="K157" s="15"/>
      <c r="L157" s="15"/>
      <c r="M157" s="15"/>
      <c r="N157" s="15"/>
      <c r="O157" s="15"/>
      <c r="P157" s="15">
        <f t="shared" si="43"/>
        <v>0</v>
      </c>
    </row>
    <row r="158" spans="1:16" s="25" customFormat="1" ht="12.75">
      <c r="A158" s="17" t="s">
        <v>299</v>
      </c>
      <c r="B158" s="17">
        <v>8303031</v>
      </c>
      <c r="C158" s="52" t="s">
        <v>298</v>
      </c>
      <c r="D158" s="15">
        <v>0</v>
      </c>
      <c r="E158" s="15">
        <v>0</v>
      </c>
      <c r="F158" s="15">
        <v>0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15">
        <f t="shared" si="43"/>
        <v>0</v>
      </c>
    </row>
    <row r="159" spans="1:16" s="19" customFormat="1" ht="12.75">
      <c r="A159" s="17" t="s">
        <v>300</v>
      </c>
      <c r="B159" s="17" t="s">
        <v>301</v>
      </c>
      <c r="C159" s="52" t="s">
        <v>302</v>
      </c>
      <c r="D159" s="15">
        <v>0</v>
      </c>
      <c r="E159" s="15">
        <v>0</v>
      </c>
      <c r="F159" s="15">
        <v>0</v>
      </c>
      <c r="G159" s="15">
        <v>4956808</v>
      </c>
      <c r="H159" s="15"/>
      <c r="I159" s="15">
        <v>2499223</v>
      </c>
      <c r="J159" s="15"/>
      <c r="K159" s="15"/>
      <c r="L159" s="15"/>
      <c r="M159" s="15"/>
      <c r="N159" s="15"/>
      <c r="O159" s="15"/>
      <c r="P159" s="15">
        <f t="shared" si="43"/>
        <v>7456031</v>
      </c>
    </row>
    <row r="160" spans="1:16" s="19" customFormat="1" ht="12.75">
      <c r="A160" s="17" t="s">
        <v>303</v>
      </c>
      <c r="B160" s="17" t="s">
        <v>304</v>
      </c>
      <c r="C160" s="52" t="s">
        <v>305</v>
      </c>
      <c r="D160" s="15">
        <v>0</v>
      </c>
      <c r="E160" s="15">
        <v>0</v>
      </c>
      <c r="F160" s="15">
        <v>0</v>
      </c>
      <c r="G160" s="15"/>
      <c r="H160" s="15"/>
      <c r="I160" s="15"/>
      <c r="J160" s="15"/>
      <c r="K160" s="15"/>
      <c r="L160" s="15"/>
      <c r="M160" s="15"/>
      <c r="N160" s="15"/>
      <c r="O160" s="15"/>
      <c r="P160" s="15">
        <f t="shared" si="43"/>
        <v>0</v>
      </c>
    </row>
    <row r="161" spans="1:16" s="19" customFormat="1" ht="12.75">
      <c r="A161" s="17" t="s">
        <v>306</v>
      </c>
      <c r="B161" s="17" t="s">
        <v>307</v>
      </c>
      <c r="C161" s="52" t="s">
        <v>308</v>
      </c>
      <c r="D161" s="15">
        <v>0</v>
      </c>
      <c r="E161" s="15">
        <v>0</v>
      </c>
      <c r="F161" s="15">
        <v>0</v>
      </c>
      <c r="G161" s="15"/>
      <c r="H161" s="15"/>
      <c r="I161" s="15">
        <v>19592221</v>
      </c>
      <c r="J161" s="15"/>
      <c r="K161" s="15"/>
      <c r="L161" s="15"/>
      <c r="M161" s="15"/>
      <c r="N161" s="15"/>
      <c r="O161" s="15"/>
      <c r="P161" s="15">
        <f t="shared" si="43"/>
        <v>19592221</v>
      </c>
    </row>
    <row r="162" spans="1:16" s="19" customFormat="1" ht="12.75">
      <c r="A162" s="17" t="s">
        <v>309</v>
      </c>
      <c r="B162" s="17" t="s">
        <v>310</v>
      </c>
      <c r="C162" s="52" t="s">
        <v>311</v>
      </c>
      <c r="D162" s="15">
        <v>0</v>
      </c>
      <c r="E162" s="15">
        <v>0</v>
      </c>
      <c r="F162" s="15">
        <v>0</v>
      </c>
      <c r="G162" s="15"/>
      <c r="H162" s="15"/>
      <c r="I162" s="15"/>
      <c r="J162" s="15"/>
      <c r="K162" s="15"/>
      <c r="L162" s="15"/>
      <c r="M162" s="15"/>
      <c r="N162" s="15"/>
      <c r="O162" s="15"/>
      <c r="P162" s="15">
        <f t="shared" si="43"/>
        <v>0</v>
      </c>
    </row>
    <row r="163" spans="1:16" s="25" customFormat="1" ht="12.75">
      <c r="A163" s="17"/>
      <c r="B163" s="17"/>
      <c r="C163" s="54" t="s">
        <v>312</v>
      </c>
      <c r="D163" s="15">
        <f>SUM(D164:D184)</f>
        <v>0</v>
      </c>
      <c r="E163" s="15">
        <f t="shared" ref="E163:N163" si="45">SUM(E164:E184)</f>
        <v>0</v>
      </c>
      <c r="F163" s="15">
        <f t="shared" si="45"/>
        <v>204051564</v>
      </c>
      <c r="G163" s="15">
        <f t="shared" si="45"/>
        <v>5887287</v>
      </c>
      <c r="H163" s="15">
        <f t="shared" si="45"/>
        <v>16242585</v>
      </c>
      <c r="I163" s="15">
        <f t="shared" si="45"/>
        <v>18212811</v>
      </c>
      <c r="J163" s="15">
        <f t="shared" si="45"/>
        <v>0</v>
      </c>
      <c r="K163" s="15">
        <f t="shared" si="45"/>
        <v>0</v>
      </c>
      <c r="L163" s="15">
        <f t="shared" si="45"/>
        <v>0</v>
      </c>
      <c r="M163" s="15">
        <f t="shared" si="45"/>
        <v>0</v>
      </c>
      <c r="N163" s="15">
        <f t="shared" si="45"/>
        <v>0</v>
      </c>
      <c r="O163" s="15">
        <f>SUM(O164:O184)</f>
        <v>0</v>
      </c>
      <c r="P163" s="15">
        <f t="shared" si="43"/>
        <v>244394247</v>
      </c>
    </row>
    <row r="164" spans="1:16" s="19" customFormat="1" ht="12.75">
      <c r="A164" s="17" t="s">
        <v>313</v>
      </c>
      <c r="B164" s="17">
        <v>8306101</v>
      </c>
      <c r="C164" s="52" t="s">
        <v>314</v>
      </c>
      <c r="D164" s="15">
        <v>0</v>
      </c>
      <c r="E164" s="15">
        <v>0</v>
      </c>
      <c r="F164" s="15">
        <v>0</v>
      </c>
      <c r="G164" s="15"/>
      <c r="H164" s="15"/>
      <c r="I164" s="15"/>
      <c r="J164" s="15"/>
      <c r="K164" s="15"/>
      <c r="L164" s="15"/>
      <c r="M164" s="15"/>
      <c r="N164" s="15"/>
      <c r="O164" s="15"/>
      <c r="P164" s="15">
        <f t="shared" si="43"/>
        <v>0</v>
      </c>
    </row>
    <row r="165" spans="1:16" s="19" customFormat="1" ht="24">
      <c r="A165" s="17" t="s">
        <v>315</v>
      </c>
      <c r="B165" s="17" t="s">
        <v>316</v>
      </c>
      <c r="C165" s="52" t="s">
        <v>317</v>
      </c>
      <c r="D165" s="15">
        <v>0</v>
      </c>
      <c r="E165" s="15">
        <v>0</v>
      </c>
      <c r="F165" s="15">
        <v>0</v>
      </c>
      <c r="G165" s="15"/>
      <c r="H165" s="15"/>
      <c r="I165" s="15"/>
      <c r="J165" s="15"/>
      <c r="K165" s="15"/>
      <c r="L165" s="15"/>
      <c r="M165" s="15"/>
      <c r="N165" s="15"/>
      <c r="O165" s="15"/>
      <c r="P165" s="15">
        <f t="shared" si="43"/>
        <v>0</v>
      </c>
    </row>
    <row r="166" spans="1:16" s="19" customFormat="1" ht="21" customHeight="1">
      <c r="A166" s="17" t="s">
        <v>318</v>
      </c>
      <c r="B166" s="17" t="s">
        <v>319</v>
      </c>
      <c r="C166" s="52" t="s">
        <v>320</v>
      </c>
      <c r="D166" s="15">
        <v>0</v>
      </c>
      <c r="E166" s="15">
        <v>0</v>
      </c>
      <c r="F166" s="15">
        <v>0</v>
      </c>
      <c r="G166" s="15"/>
      <c r="H166" s="15">
        <v>4365413</v>
      </c>
      <c r="I166" s="15"/>
      <c r="J166" s="15"/>
      <c r="K166" s="15"/>
      <c r="L166" s="15"/>
      <c r="M166" s="15"/>
      <c r="N166" s="15"/>
      <c r="O166" s="15"/>
      <c r="P166" s="15">
        <f t="shared" si="43"/>
        <v>4365413</v>
      </c>
    </row>
    <row r="167" spans="1:16" s="19" customFormat="1" ht="12.75">
      <c r="A167" s="17" t="s">
        <v>321</v>
      </c>
      <c r="B167" s="17">
        <v>8306117</v>
      </c>
      <c r="C167" s="52" t="s">
        <v>322</v>
      </c>
      <c r="D167" s="15">
        <v>0</v>
      </c>
      <c r="E167" s="15">
        <v>0</v>
      </c>
      <c r="F167" s="15">
        <v>0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5">
        <f t="shared" si="43"/>
        <v>0</v>
      </c>
    </row>
    <row r="168" spans="1:16" s="19" customFormat="1" ht="12.75">
      <c r="A168" s="17" t="s">
        <v>323</v>
      </c>
      <c r="B168" s="17">
        <v>8306118</v>
      </c>
      <c r="C168" s="52" t="s">
        <v>324</v>
      </c>
      <c r="D168" s="15">
        <v>0</v>
      </c>
      <c r="E168" s="15">
        <v>0</v>
      </c>
      <c r="F168" s="15">
        <v>0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15">
        <f t="shared" si="43"/>
        <v>0</v>
      </c>
    </row>
    <row r="169" spans="1:16" s="19" customFormat="1" ht="12.75">
      <c r="A169" s="17" t="s">
        <v>303</v>
      </c>
      <c r="B169" s="17" t="s">
        <v>325</v>
      </c>
      <c r="C169" s="52" t="s">
        <v>326</v>
      </c>
      <c r="D169" s="15">
        <v>0</v>
      </c>
      <c r="E169" s="15">
        <v>0</v>
      </c>
      <c r="F169" s="15">
        <v>0</v>
      </c>
      <c r="G169" s="15"/>
      <c r="H169" s="15"/>
      <c r="I169" s="15"/>
      <c r="J169" s="15"/>
      <c r="K169" s="15"/>
      <c r="L169" s="15"/>
      <c r="M169" s="15"/>
      <c r="N169" s="15"/>
      <c r="O169" s="15"/>
      <c r="P169" s="15">
        <f t="shared" si="43"/>
        <v>0</v>
      </c>
    </row>
    <row r="170" spans="1:16" s="19" customFormat="1" ht="12.75">
      <c r="A170" s="17" t="s">
        <v>327</v>
      </c>
      <c r="B170" s="17" t="s">
        <v>328</v>
      </c>
      <c r="C170" s="52" t="s">
        <v>329</v>
      </c>
      <c r="D170" s="15">
        <v>0</v>
      </c>
      <c r="E170" s="15">
        <v>0</v>
      </c>
      <c r="F170" s="15">
        <v>0</v>
      </c>
      <c r="G170" s="15"/>
      <c r="H170" s="15"/>
      <c r="I170" s="15"/>
      <c r="J170" s="15"/>
      <c r="K170" s="15"/>
      <c r="L170" s="15"/>
      <c r="M170" s="15"/>
      <c r="N170" s="15"/>
      <c r="O170" s="15"/>
      <c r="P170" s="15">
        <f t="shared" si="43"/>
        <v>0</v>
      </c>
    </row>
    <row r="171" spans="1:16" s="19" customFormat="1" ht="12.75">
      <c r="A171" s="17" t="s">
        <v>313</v>
      </c>
      <c r="B171" s="17" t="s">
        <v>330</v>
      </c>
      <c r="C171" s="52" t="s">
        <v>331</v>
      </c>
      <c r="D171" s="15">
        <v>0</v>
      </c>
      <c r="E171" s="15">
        <v>0</v>
      </c>
      <c r="F171" s="15">
        <v>0</v>
      </c>
      <c r="G171" s="15"/>
      <c r="H171" s="15"/>
      <c r="I171" s="15"/>
      <c r="J171" s="15"/>
      <c r="K171" s="15"/>
      <c r="L171" s="15"/>
      <c r="M171" s="15"/>
      <c r="N171" s="15"/>
      <c r="O171" s="15"/>
      <c r="P171" s="15">
        <f t="shared" si="43"/>
        <v>0</v>
      </c>
    </row>
    <row r="172" spans="1:16" s="19" customFormat="1" ht="36">
      <c r="A172" s="17" t="s">
        <v>332</v>
      </c>
      <c r="B172" s="17" t="s">
        <v>333</v>
      </c>
      <c r="C172" s="52" t="s">
        <v>334</v>
      </c>
      <c r="D172" s="15">
        <v>0</v>
      </c>
      <c r="E172" s="15">
        <v>0</v>
      </c>
      <c r="F172" s="15">
        <v>0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5">
        <f t="shared" si="43"/>
        <v>0</v>
      </c>
    </row>
    <row r="173" spans="1:16" s="19" customFormat="1" ht="12.75">
      <c r="A173" s="17" t="s">
        <v>335</v>
      </c>
      <c r="B173" s="17" t="s">
        <v>336</v>
      </c>
      <c r="C173" s="52" t="s">
        <v>337</v>
      </c>
      <c r="D173" s="15">
        <v>0</v>
      </c>
      <c r="E173" s="15">
        <v>0</v>
      </c>
      <c r="F173" s="15">
        <v>0</v>
      </c>
      <c r="G173" s="15"/>
      <c r="H173" s="15"/>
      <c r="I173" s="15"/>
      <c r="J173" s="15"/>
      <c r="K173" s="15"/>
      <c r="L173" s="15"/>
      <c r="M173" s="15"/>
      <c r="N173" s="15"/>
      <c r="O173" s="15"/>
      <c r="P173" s="15">
        <f t="shared" si="43"/>
        <v>0</v>
      </c>
    </row>
    <row r="174" spans="1:16" s="19" customFormat="1" ht="24">
      <c r="A174" s="17" t="s">
        <v>338</v>
      </c>
      <c r="B174" s="17">
        <v>8306147</v>
      </c>
      <c r="C174" s="52" t="s">
        <v>339</v>
      </c>
      <c r="D174" s="15">
        <v>0</v>
      </c>
      <c r="E174" s="15">
        <v>0</v>
      </c>
      <c r="F174" s="15">
        <v>0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5">
        <f t="shared" si="43"/>
        <v>0</v>
      </c>
    </row>
    <row r="175" spans="1:16" s="19" customFormat="1" ht="24">
      <c r="A175" s="17" t="s">
        <v>340</v>
      </c>
      <c r="B175" s="17" t="s">
        <v>341</v>
      </c>
      <c r="C175" s="52" t="s">
        <v>342</v>
      </c>
      <c r="D175" s="15">
        <v>0</v>
      </c>
      <c r="E175" s="15">
        <v>0</v>
      </c>
      <c r="F175" s="15">
        <v>0</v>
      </c>
      <c r="G175" s="15"/>
      <c r="H175" s="15"/>
      <c r="I175" s="15"/>
      <c r="J175" s="15"/>
      <c r="K175" s="15"/>
      <c r="L175" s="15"/>
      <c r="M175" s="15"/>
      <c r="N175" s="15"/>
      <c r="O175" s="15"/>
      <c r="P175" s="15">
        <f t="shared" si="43"/>
        <v>0</v>
      </c>
    </row>
    <row r="176" spans="1:16" s="19" customFormat="1" ht="24">
      <c r="A176" s="17" t="s">
        <v>343</v>
      </c>
      <c r="B176" s="17">
        <v>8306149</v>
      </c>
      <c r="C176" s="52" t="s">
        <v>344</v>
      </c>
      <c r="D176" s="15">
        <v>0</v>
      </c>
      <c r="E176" s="15">
        <v>0</v>
      </c>
      <c r="F176" s="15">
        <v>0</v>
      </c>
      <c r="G176" s="15"/>
      <c r="H176" s="15"/>
      <c r="I176" s="15"/>
      <c r="J176" s="15"/>
      <c r="K176" s="15"/>
      <c r="L176" s="15"/>
      <c r="M176" s="15"/>
      <c r="N176" s="15"/>
      <c r="O176" s="15"/>
      <c r="P176" s="15">
        <f t="shared" si="43"/>
        <v>0</v>
      </c>
    </row>
    <row r="177" spans="1:16" s="19" customFormat="1" ht="12.75">
      <c r="A177" s="17" t="s">
        <v>345</v>
      </c>
      <c r="B177" s="17">
        <v>8306150</v>
      </c>
      <c r="C177" s="56" t="s">
        <v>346</v>
      </c>
      <c r="D177" s="15">
        <v>0</v>
      </c>
      <c r="E177" s="15">
        <v>0</v>
      </c>
      <c r="F177" s="15">
        <v>0</v>
      </c>
      <c r="G177" s="15">
        <v>5887287</v>
      </c>
      <c r="H177" s="15">
        <v>11877172</v>
      </c>
      <c r="I177" s="15">
        <v>18212811</v>
      </c>
      <c r="J177" s="15"/>
      <c r="K177" s="15"/>
      <c r="L177" s="15"/>
      <c r="M177" s="15"/>
      <c r="N177" s="15"/>
      <c r="O177" s="15"/>
      <c r="P177" s="15">
        <f t="shared" si="43"/>
        <v>35977270</v>
      </c>
    </row>
    <row r="178" spans="1:16" s="19" customFormat="1" ht="24">
      <c r="A178" s="17" t="s">
        <v>347</v>
      </c>
      <c r="B178" s="17">
        <v>8306151</v>
      </c>
      <c r="C178" s="52" t="s">
        <v>348</v>
      </c>
      <c r="D178" s="15">
        <v>0</v>
      </c>
      <c r="E178" s="15">
        <v>0</v>
      </c>
      <c r="F178" s="15">
        <v>204051564</v>
      </c>
      <c r="G178" s="15"/>
      <c r="H178" s="15"/>
      <c r="I178" s="15"/>
      <c r="J178" s="15"/>
      <c r="K178" s="15"/>
      <c r="L178" s="15"/>
      <c r="M178" s="15"/>
      <c r="N178" s="15"/>
      <c r="O178" s="15"/>
      <c r="P178" s="15">
        <f t="shared" si="43"/>
        <v>204051564</v>
      </c>
    </row>
    <row r="179" spans="1:16" s="19" customFormat="1" ht="12.75">
      <c r="A179" s="17" t="s">
        <v>349</v>
      </c>
      <c r="B179" s="17">
        <v>8306152</v>
      </c>
      <c r="C179" s="56" t="s">
        <v>350</v>
      </c>
      <c r="D179" s="15">
        <v>0</v>
      </c>
      <c r="E179" s="15">
        <v>0</v>
      </c>
      <c r="F179" s="15">
        <v>0</v>
      </c>
      <c r="G179" s="15"/>
      <c r="H179" s="15"/>
      <c r="I179" s="15"/>
      <c r="J179" s="15"/>
      <c r="K179" s="15"/>
      <c r="L179" s="15"/>
      <c r="M179" s="15"/>
      <c r="N179" s="15"/>
      <c r="O179" s="15"/>
      <c r="P179" s="15">
        <f t="shared" si="43"/>
        <v>0</v>
      </c>
    </row>
    <row r="180" spans="1:16" s="19" customFormat="1" ht="12.75">
      <c r="A180" s="17" t="s">
        <v>351</v>
      </c>
      <c r="B180" s="17">
        <v>8306153</v>
      </c>
      <c r="C180" s="56" t="s">
        <v>352</v>
      </c>
      <c r="D180" s="15">
        <v>0</v>
      </c>
      <c r="E180" s="15">
        <v>0</v>
      </c>
      <c r="F180" s="15">
        <v>0</v>
      </c>
      <c r="G180" s="15"/>
      <c r="H180" s="15"/>
      <c r="I180" s="15"/>
      <c r="J180" s="15"/>
      <c r="K180" s="15"/>
      <c r="L180" s="15"/>
      <c r="M180" s="15"/>
      <c r="N180" s="15"/>
      <c r="O180" s="15"/>
      <c r="P180" s="15">
        <f t="shared" si="43"/>
        <v>0</v>
      </c>
    </row>
    <row r="181" spans="1:16" s="19" customFormat="1" ht="12.75">
      <c r="A181" s="17" t="s">
        <v>353</v>
      </c>
      <c r="B181" s="17" t="s">
        <v>354</v>
      </c>
      <c r="C181" s="56" t="s">
        <v>355</v>
      </c>
      <c r="D181" s="15">
        <v>0</v>
      </c>
      <c r="E181" s="15">
        <v>0</v>
      </c>
      <c r="F181" s="15">
        <v>0</v>
      </c>
      <c r="G181" s="15"/>
      <c r="H181" s="15"/>
      <c r="I181" s="15"/>
      <c r="J181" s="15"/>
      <c r="K181" s="15"/>
      <c r="L181" s="15"/>
      <c r="M181" s="15"/>
      <c r="N181" s="15"/>
      <c r="O181" s="15"/>
      <c r="P181" s="15">
        <f t="shared" si="43"/>
        <v>0</v>
      </c>
    </row>
    <row r="182" spans="1:16" s="19" customFormat="1" ht="12.75">
      <c r="A182" s="17" t="s">
        <v>356</v>
      </c>
      <c r="B182" s="17" t="s">
        <v>357</v>
      </c>
      <c r="C182" s="56" t="s">
        <v>358</v>
      </c>
      <c r="D182" s="15">
        <v>0</v>
      </c>
      <c r="E182" s="15">
        <v>0</v>
      </c>
      <c r="F182" s="15">
        <v>0</v>
      </c>
      <c r="G182" s="15"/>
      <c r="H182" s="15"/>
      <c r="I182" s="15"/>
      <c r="J182" s="15"/>
      <c r="K182" s="15"/>
      <c r="L182" s="15"/>
      <c r="M182" s="15"/>
      <c r="N182" s="15"/>
      <c r="O182" s="15"/>
      <c r="P182" s="15">
        <f>SUM(D182:O182)</f>
        <v>0</v>
      </c>
    </row>
    <row r="183" spans="1:16" s="19" customFormat="1" ht="12.75">
      <c r="A183" s="17" t="s">
        <v>359</v>
      </c>
      <c r="B183" s="17" t="s">
        <v>360</v>
      </c>
      <c r="C183" s="56" t="s">
        <v>361</v>
      </c>
      <c r="D183" s="15">
        <v>0</v>
      </c>
      <c r="E183" s="15">
        <v>0</v>
      </c>
      <c r="F183" s="15">
        <v>0</v>
      </c>
      <c r="G183" s="15"/>
      <c r="H183" s="15"/>
      <c r="I183" s="15"/>
      <c r="J183" s="15"/>
      <c r="K183" s="15"/>
      <c r="L183" s="15"/>
      <c r="M183" s="15"/>
      <c r="N183" s="15"/>
      <c r="O183" s="15"/>
      <c r="P183" s="15">
        <f t="shared" ref="P183:P222" si="46">SUM(D183:O183)</f>
        <v>0</v>
      </c>
    </row>
    <row r="184" spans="1:16" s="19" customFormat="1" ht="24">
      <c r="A184" s="17" t="s">
        <v>362</v>
      </c>
      <c r="B184" s="17" t="s">
        <v>363</v>
      </c>
      <c r="C184" s="56" t="s">
        <v>364</v>
      </c>
      <c r="D184" s="15">
        <v>0</v>
      </c>
      <c r="E184" s="15">
        <v>0</v>
      </c>
      <c r="F184" s="15">
        <v>0</v>
      </c>
      <c r="G184" s="15"/>
      <c r="H184" s="15"/>
      <c r="I184" s="15"/>
      <c r="J184" s="15"/>
      <c r="K184" s="15"/>
      <c r="L184" s="15"/>
      <c r="M184" s="15"/>
      <c r="N184" s="15"/>
      <c r="O184" s="15"/>
      <c r="P184" s="15">
        <f t="shared" si="46"/>
        <v>0</v>
      </c>
    </row>
    <row r="185" spans="1:16" s="19" customFormat="1" ht="12.75">
      <c r="A185" s="17"/>
      <c r="B185" s="17"/>
      <c r="C185" s="56" t="s">
        <v>365</v>
      </c>
      <c r="D185" s="15">
        <f>SUM(D186:D187)</f>
        <v>0</v>
      </c>
      <c r="E185" s="15">
        <f>SUM(E186:E187)</f>
        <v>0</v>
      </c>
      <c r="F185" s="15">
        <f>SUM(F186:F187)</f>
        <v>0</v>
      </c>
      <c r="G185" s="15">
        <f>SUM(G186:G187)</f>
        <v>0</v>
      </c>
      <c r="H185" s="15">
        <f t="shared" ref="H185:O185" si="47">SUM(H186:H187)</f>
        <v>0</v>
      </c>
      <c r="I185" s="15">
        <f t="shared" si="47"/>
        <v>0</v>
      </c>
      <c r="J185" s="15">
        <f t="shared" si="47"/>
        <v>0</v>
      </c>
      <c r="K185" s="15">
        <f t="shared" si="47"/>
        <v>0</v>
      </c>
      <c r="L185" s="15">
        <f t="shared" si="47"/>
        <v>0</v>
      </c>
      <c r="M185" s="15">
        <f t="shared" si="47"/>
        <v>0</v>
      </c>
      <c r="N185" s="15">
        <f t="shared" si="47"/>
        <v>0</v>
      </c>
      <c r="O185" s="15">
        <f t="shared" si="47"/>
        <v>0</v>
      </c>
      <c r="P185" s="15">
        <f t="shared" si="46"/>
        <v>0</v>
      </c>
    </row>
    <row r="186" spans="1:16" s="19" customFormat="1" ht="24">
      <c r="A186" s="17" t="s">
        <v>366</v>
      </c>
      <c r="B186" s="17" t="s">
        <v>367</v>
      </c>
      <c r="C186" s="56" t="s">
        <v>368</v>
      </c>
      <c r="D186" s="15">
        <v>0</v>
      </c>
      <c r="E186" s="15">
        <v>0</v>
      </c>
      <c r="F186" s="15">
        <v>0</v>
      </c>
      <c r="G186" s="15"/>
      <c r="H186" s="15"/>
      <c r="I186" s="15"/>
      <c r="J186" s="15"/>
      <c r="K186" s="15"/>
      <c r="L186" s="15"/>
      <c r="M186" s="15"/>
      <c r="N186" s="15"/>
      <c r="O186" s="15"/>
      <c r="P186" s="15">
        <f t="shared" si="46"/>
        <v>0</v>
      </c>
    </row>
    <row r="187" spans="1:16" s="19" customFormat="1" ht="24">
      <c r="A187" s="17" t="s">
        <v>369</v>
      </c>
      <c r="B187" s="17" t="s">
        <v>370</v>
      </c>
      <c r="C187" s="56" t="s">
        <v>371</v>
      </c>
      <c r="D187" s="15">
        <v>0</v>
      </c>
      <c r="E187" s="15">
        <v>0</v>
      </c>
      <c r="F187" s="15">
        <v>0</v>
      </c>
      <c r="G187" s="15"/>
      <c r="H187" s="15"/>
      <c r="I187" s="15"/>
      <c r="J187" s="15"/>
      <c r="K187" s="15"/>
      <c r="L187" s="15"/>
      <c r="M187" s="15"/>
      <c r="N187" s="15"/>
      <c r="O187" s="15"/>
      <c r="P187" s="15">
        <f t="shared" si="46"/>
        <v>0</v>
      </c>
    </row>
    <row r="188" spans="1:16" s="25" customFormat="1" ht="12.75">
      <c r="A188" s="17"/>
      <c r="B188" s="17"/>
      <c r="C188" s="55" t="s">
        <v>372</v>
      </c>
      <c r="D188" s="15">
        <f>SUM(D189:D193)</f>
        <v>0</v>
      </c>
      <c r="E188" s="15">
        <f t="shared" ref="E188:O188" si="48">SUM(E189:E193)</f>
        <v>196816495</v>
      </c>
      <c r="F188" s="15">
        <f t="shared" si="48"/>
        <v>0</v>
      </c>
      <c r="G188" s="15">
        <f t="shared" si="48"/>
        <v>50657886</v>
      </c>
      <c r="H188" s="15">
        <f t="shared" si="48"/>
        <v>1257758</v>
      </c>
      <c r="I188" s="15">
        <f t="shared" si="48"/>
        <v>1363029</v>
      </c>
      <c r="J188" s="15">
        <f t="shared" si="48"/>
        <v>0</v>
      </c>
      <c r="K188" s="15">
        <f t="shared" si="48"/>
        <v>0</v>
      </c>
      <c r="L188" s="15">
        <f t="shared" si="48"/>
        <v>0</v>
      </c>
      <c r="M188" s="15">
        <f t="shared" si="48"/>
        <v>0</v>
      </c>
      <c r="N188" s="15">
        <f t="shared" si="48"/>
        <v>0</v>
      </c>
      <c r="O188" s="15">
        <f t="shared" si="48"/>
        <v>0</v>
      </c>
      <c r="P188" s="15">
        <f t="shared" si="46"/>
        <v>250095168</v>
      </c>
    </row>
    <row r="189" spans="1:16" s="25" customFormat="1" ht="12.75">
      <c r="A189" s="17" t="s">
        <v>373</v>
      </c>
      <c r="B189" s="17" t="s">
        <v>374</v>
      </c>
      <c r="C189" s="56" t="s">
        <v>375</v>
      </c>
      <c r="D189" s="15">
        <v>0</v>
      </c>
      <c r="E189" s="15">
        <v>0</v>
      </c>
      <c r="F189" s="15">
        <v>0</v>
      </c>
      <c r="G189" s="15">
        <v>19680690</v>
      </c>
      <c r="H189" s="15"/>
      <c r="I189" s="15"/>
      <c r="J189" s="15"/>
      <c r="K189" s="15"/>
      <c r="L189" s="15"/>
      <c r="M189" s="15"/>
      <c r="N189" s="15"/>
      <c r="O189" s="15"/>
      <c r="P189" s="15">
        <f t="shared" si="46"/>
        <v>19680690</v>
      </c>
    </row>
    <row r="190" spans="1:16" s="25" customFormat="1" ht="12.75">
      <c r="A190" s="17" t="s">
        <v>376</v>
      </c>
      <c r="B190" s="17" t="s">
        <v>377</v>
      </c>
      <c r="C190" s="56" t="s">
        <v>378</v>
      </c>
      <c r="D190" s="15">
        <v>0</v>
      </c>
      <c r="E190" s="15">
        <v>0</v>
      </c>
      <c r="F190" s="15">
        <v>0</v>
      </c>
      <c r="G190" s="15">
        <v>0</v>
      </c>
      <c r="H190" s="15"/>
      <c r="I190" s="15">
        <v>1363029</v>
      </c>
      <c r="J190" s="15"/>
      <c r="K190" s="15"/>
      <c r="L190" s="15"/>
      <c r="M190" s="15"/>
      <c r="N190" s="15"/>
      <c r="O190" s="15"/>
      <c r="P190" s="15">
        <f t="shared" si="46"/>
        <v>1363029</v>
      </c>
    </row>
    <row r="191" spans="1:16" s="19" customFormat="1" ht="12.75">
      <c r="A191" s="17" t="s">
        <v>379</v>
      </c>
      <c r="B191" s="17" t="s">
        <v>380</v>
      </c>
      <c r="C191" s="56" t="s">
        <v>381</v>
      </c>
      <c r="D191" s="15">
        <v>0</v>
      </c>
      <c r="E191" s="15">
        <v>196816495</v>
      </c>
      <c r="F191" s="15">
        <v>0</v>
      </c>
      <c r="G191" s="15">
        <v>0</v>
      </c>
      <c r="H191" s="15"/>
      <c r="I191" s="15"/>
      <c r="J191" s="15"/>
      <c r="K191" s="15"/>
      <c r="L191" s="15"/>
      <c r="M191" s="15"/>
      <c r="N191" s="15"/>
      <c r="O191" s="15"/>
      <c r="P191" s="15">
        <f t="shared" si="46"/>
        <v>196816495</v>
      </c>
    </row>
    <row r="192" spans="1:16" s="19" customFormat="1" ht="12.75">
      <c r="A192" s="17" t="s">
        <v>382</v>
      </c>
      <c r="B192" s="17" t="s">
        <v>383</v>
      </c>
      <c r="C192" s="56" t="s">
        <v>384</v>
      </c>
      <c r="D192" s="15">
        <v>0</v>
      </c>
      <c r="E192" s="15">
        <v>0</v>
      </c>
      <c r="F192" s="15">
        <v>0</v>
      </c>
      <c r="G192" s="15">
        <v>30977196</v>
      </c>
      <c r="H192" s="15"/>
      <c r="I192" s="15"/>
      <c r="J192" s="15"/>
      <c r="K192" s="15"/>
      <c r="L192" s="15"/>
      <c r="M192" s="15"/>
      <c r="N192" s="15"/>
      <c r="O192" s="15"/>
      <c r="P192" s="15">
        <f t="shared" si="46"/>
        <v>30977196</v>
      </c>
    </row>
    <row r="193" spans="1:16" s="19" customFormat="1" ht="20.25" customHeight="1">
      <c r="A193" s="17" t="s">
        <v>385</v>
      </c>
      <c r="B193" s="17" t="s">
        <v>386</v>
      </c>
      <c r="C193" s="52" t="s">
        <v>387</v>
      </c>
      <c r="D193" s="15">
        <v>0</v>
      </c>
      <c r="E193" s="15">
        <v>0</v>
      </c>
      <c r="F193" s="15">
        <v>0</v>
      </c>
      <c r="G193" s="15">
        <v>0</v>
      </c>
      <c r="H193" s="15">
        <v>1257758</v>
      </c>
      <c r="I193" s="15"/>
      <c r="J193" s="15"/>
      <c r="K193" s="15"/>
      <c r="L193" s="15"/>
      <c r="M193" s="15"/>
      <c r="N193" s="15"/>
      <c r="O193" s="15"/>
      <c r="P193" s="15">
        <f t="shared" si="46"/>
        <v>1257758</v>
      </c>
    </row>
    <row r="194" spans="1:16" s="19" customFormat="1" ht="12.75">
      <c r="A194" s="17"/>
      <c r="B194" s="17"/>
      <c r="C194" s="57" t="s">
        <v>388</v>
      </c>
      <c r="D194" s="15">
        <f>SUM(D195:D197)</f>
        <v>0</v>
      </c>
      <c r="E194" s="15">
        <f>SUM(E195:E197)</f>
        <v>0</v>
      </c>
      <c r="F194" s="15">
        <f t="shared" ref="F194:O194" si="49">SUM(F195:F197)</f>
        <v>0</v>
      </c>
      <c r="G194" s="15">
        <f t="shared" si="49"/>
        <v>0</v>
      </c>
      <c r="H194" s="15">
        <f t="shared" si="49"/>
        <v>0</v>
      </c>
      <c r="I194" s="15">
        <f t="shared" si="49"/>
        <v>0</v>
      </c>
      <c r="J194" s="15">
        <f t="shared" si="49"/>
        <v>0</v>
      </c>
      <c r="K194" s="15">
        <f t="shared" si="49"/>
        <v>0</v>
      </c>
      <c r="L194" s="15">
        <f t="shared" si="49"/>
        <v>0</v>
      </c>
      <c r="M194" s="15">
        <f t="shared" si="49"/>
        <v>0</v>
      </c>
      <c r="N194" s="15">
        <f t="shared" si="49"/>
        <v>0</v>
      </c>
      <c r="O194" s="15">
        <f t="shared" si="49"/>
        <v>0</v>
      </c>
      <c r="P194" s="15">
        <f t="shared" si="46"/>
        <v>0</v>
      </c>
    </row>
    <row r="195" spans="1:16" s="19" customFormat="1" ht="12.75">
      <c r="A195" s="17" t="s">
        <v>389</v>
      </c>
      <c r="B195" s="17" t="s">
        <v>390</v>
      </c>
      <c r="C195" s="56" t="s">
        <v>391</v>
      </c>
      <c r="D195" s="15">
        <v>0</v>
      </c>
      <c r="E195" s="15">
        <v>0</v>
      </c>
      <c r="F195" s="15">
        <v>0</v>
      </c>
      <c r="G195" s="15"/>
      <c r="H195" s="15"/>
      <c r="I195" s="15"/>
      <c r="J195" s="15"/>
      <c r="K195" s="15"/>
      <c r="L195" s="15"/>
      <c r="M195" s="15"/>
      <c r="N195" s="15"/>
      <c r="O195" s="15"/>
      <c r="P195" s="15">
        <f t="shared" si="46"/>
        <v>0</v>
      </c>
    </row>
    <row r="196" spans="1:16" s="19" customFormat="1" ht="24">
      <c r="A196" s="17" t="s">
        <v>392</v>
      </c>
      <c r="B196" s="17" t="s">
        <v>393</v>
      </c>
      <c r="C196" s="56" t="s">
        <v>394</v>
      </c>
      <c r="D196" s="15">
        <v>0</v>
      </c>
      <c r="E196" s="15">
        <v>0</v>
      </c>
      <c r="F196" s="15">
        <v>0</v>
      </c>
      <c r="G196" s="15"/>
      <c r="H196" s="15"/>
      <c r="I196" s="15"/>
      <c r="J196" s="15"/>
      <c r="K196" s="15"/>
      <c r="L196" s="15"/>
      <c r="M196" s="15"/>
      <c r="N196" s="15"/>
      <c r="O196" s="15"/>
      <c r="P196" s="15">
        <f t="shared" si="46"/>
        <v>0</v>
      </c>
    </row>
    <row r="197" spans="1:16" s="19" customFormat="1" ht="12.75">
      <c r="A197" s="17" t="s">
        <v>395</v>
      </c>
      <c r="B197" s="17" t="s">
        <v>396</v>
      </c>
      <c r="C197" s="52" t="s">
        <v>397</v>
      </c>
      <c r="D197" s="15">
        <v>0</v>
      </c>
      <c r="E197" s="15">
        <v>0</v>
      </c>
      <c r="F197" s="15">
        <v>0</v>
      </c>
      <c r="G197" s="15"/>
      <c r="H197" s="15"/>
      <c r="I197" s="15"/>
      <c r="J197" s="15"/>
      <c r="K197" s="15"/>
      <c r="L197" s="15"/>
      <c r="M197" s="15"/>
      <c r="N197" s="15"/>
      <c r="O197" s="15"/>
      <c r="P197" s="15">
        <f t="shared" si="46"/>
        <v>0</v>
      </c>
    </row>
    <row r="198" spans="1:16" s="19" customFormat="1" ht="12.75">
      <c r="A198" s="17"/>
      <c r="B198" s="17"/>
      <c r="C198" s="57" t="s">
        <v>398</v>
      </c>
      <c r="D198" s="37">
        <f>SUM(D199:D208)</f>
        <v>0</v>
      </c>
      <c r="E198" s="37">
        <f t="shared" ref="E198:O198" si="50">SUM(E199:E208)</f>
        <v>0</v>
      </c>
      <c r="F198" s="37">
        <f t="shared" si="50"/>
        <v>0</v>
      </c>
      <c r="G198" s="37">
        <f t="shared" si="50"/>
        <v>33092000</v>
      </c>
      <c r="H198" s="37">
        <f t="shared" si="50"/>
        <v>0</v>
      </c>
      <c r="I198" s="37">
        <f t="shared" si="50"/>
        <v>0</v>
      </c>
      <c r="J198" s="37">
        <f t="shared" si="50"/>
        <v>0</v>
      </c>
      <c r="K198" s="37">
        <f t="shared" si="50"/>
        <v>0</v>
      </c>
      <c r="L198" s="37">
        <f t="shared" si="50"/>
        <v>0</v>
      </c>
      <c r="M198" s="37">
        <f t="shared" si="50"/>
        <v>0</v>
      </c>
      <c r="N198" s="37">
        <f t="shared" si="50"/>
        <v>0</v>
      </c>
      <c r="O198" s="37">
        <f t="shared" si="50"/>
        <v>0</v>
      </c>
      <c r="P198" s="15">
        <f t="shared" si="46"/>
        <v>33092000</v>
      </c>
    </row>
    <row r="199" spans="1:16" s="19" customFormat="1" ht="12.75">
      <c r="A199" s="17" t="s">
        <v>399</v>
      </c>
      <c r="B199" s="17" t="s">
        <v>400</v>
      </c>
      <c r="C199" s="56" t="s">
        <v>401</v>
      </c>
      <c r="D199" s="15">
        <v>0</v>
      </c>
      <c r="E199" s="15">
        <v>0</v>
      </c>
      <c r="F199" s="15">
        <v>0</v>
      </c>
      <c r="G199" s="15"/>
      <c r="H199" s="15"/>
      <c r="I199" s="15"/>
      <c r="J199" s="15"/>
      <c r="K199" s="15"/>
      <c r="L199" s="15"/>
      <c r="M199" s="15"/>
      <c r="N199" s="15"/>
      <c r="O199" s="15"/>
      <c r="P199" s="15">
        <f t="shared" si="46"/>
        <v>0</v>
      </c>
    </row>
    <row r="200" spans="1:16" s="19" customFormat="1" ht="24">
      <c r="A200" s="17" t="s">
        <v>402</v>
      </c>
      <c r="B200" s="17">
        <v>8315222</v>
      </c>
      <c r="C200" s="56" t="s">
        <v>403</v>
      </c>
      <c r="D200" s="15">
        <v>0</v>
      </c>
      <c r="E200" s="15">
        <v>0</v>
      </c>
      <c r="F200" s="15">
        <v>0</v>
      </c>
      <c r="G200" s="15">
        <v>6261000</v>
      </c>
      <c r="H200" s="15"/>
      <c r="I200" s="15"/>
      <c r="J200" s="15"/>
      <c r="K200" s="15"/>
      <c r="L200" s="15"/>
      <c r="M200" s="15"/>
      <c r="N200" s="15"/>
      <c r="O200" s="15"/>
      <c r="P200" s="15">
        <f t="shared" si="46"/>
        <v>6261000</v>
      </c>
    </row>
    <row r="201" spans="1:16" s="19" customFormat="1" ht="24">
      <c r="A201" s="17" t="s">
        <v>404</v>
      </c>
      <c r="B201" s="17">
        <v>8315223</v>
      </c>
      <c r="C201" s="56" t="s">
        <v>405</v>
      </c>
      <c r="D201" s="15">
        <v>0</v>
      </c>
      <c r="E201" s="15">
        <v>0</v>
      </c>
      <c r="F201" s="15">
        <v>0</v>
      </c>
      <c r="G201" s="15">
        <v>3959000</v>
      </c>
      <c r="H201" s="15"/>
      <c r="I201" s="15"/>
      <c r="J201" s="15"/>
      <c r="K201" s="15"/>
      <c r="L201" s="15"/>
      <c r="M201" s="15"/>
      <c r="N201" s="15"/>
      <c r="O201" s="15"/>
      <c r="P201" s="15">
        <f t="shared" si="46"/>
        <v>3959000</v>
      </c>
    </row>
    <row r="202" spans="1:16" s="19" customFormat="1" ht="24">
      <c r="A202" s="17" t="s">
        <v>406</v>
      </c>
      <c r="B202" s="17">
        <v>8315224</v>
      </c>
      <c r="C202" s="56" t="s">
        <v>407</v>
      </c>
      <c r="D202" s="15">
        <v>0</v>
      </c>
      <c r="E202" s="15">
        <v>0</v>
      </c>
      <c r="F202" s="15">
        <v>0</v>
      </c>
      <c r="G202" s="15">
        <v>0</v>
      </c>
      <c r="H202" s="15"/>
      <c r="I202" s="15"/>
      <c r="J202" s="15"/>
      <c r="K202" s="15"/>
      <c r="L202" s="15"/>
      <c r="M202" s="15"/>
      <c r="N202" s="15"/>
      <c r="O202" s="15"/>
      <c r="P202" s="15">
        <f t="shared" si="46"/>
        <v>0</v>
      </c>
    </row>
    <row r="203" spans="1:16" s="19" customFormat="1" ht="24">
      <c r="A203" s="17" t="s">
        <v>408</v>
      </c>
      <c r="B203" s="17">
        <v>8315225</v>
      </c>
      <c r="C203" s="56" t="s">
        <v>409</v>
      </c>
      <c r="D203" s="15">
        <v>0</v>
      </c>
      <c r="E203" s="15">
        <v>0</v>
      </c>
      <c r="F203" s="15">
        <v>0</v>
      </c>
      <c r="G203" s="15">
        <v>2549000</v>
      </c>
      <c r="H203" s="15"/>
      <c r="I203" s="15"/>
      <c r="J203" s="15"/>
      <c r="K203" s="15"/>
      <c r="L203" s="15"/>
      <c r="M203" s="15"/>
      <c r="N203" s="15"/>
      <c r="O203" s="15"/>
      <c r="P203" s="15">
        <f t="shared" si="46"/>
        <v>2549000</v>
      </c>
    </row>
    <row r="204" spans="1:16" s="19" customFormat="1" ht="24">
      <c r="A204" s="17" t="s">
        <v>410</v>
      </c>
      <c r="B204" s="17">
        <v>8315226</v>
      </c>
      <c r="C204" s="56" t="s">
        <v>411</v>
      </c>
      <c r="D204" s="15">
        <v>0</v>
      </c>
      <c r="E204" s="15">
        <v>0</v>
      </c>
      <c r="F204" s="15">
        <v>0</v>
      </c>
      <c r="G204" s="15">
        <v>4961000</v>
      </c>
      <c r="H204" s="15"/>
      <c r="I204" s="15"/>
      <c r="J204" s="15"/>
      <c r="K204" s="15"/>
      <c r="L204" s="15"/>
      <c r="M204" s="15"/>
      <c r="N204" s="15"/>
      <c r="O204" s="15"/>
      <c r="P204" s="15">
        <f t="shared" si="46"/>
        <v>4961000</v>
      </c>
    </row>
    <row r="205" spans="1:16" s="19" customFormat="1" ht="24">
      <c r="A205" s="17" t="s">
        <v>412</v>
      </c>
      <c r="B205" s="17">
        <v>8315227</v>
      </c>
      <c r="C205" s="56" t="s">
        <v>413</v>
      </c>
      <c r="D205" s="15">
        <v>0</v>
      </c>
      <c r="E205" s="15">
        <v>0</v>
      </c>
      <c r="F205" s="15">
        <v>0</v>
      </c>
      <c r="G205" s="15">
        <v>3815000</v>
      </c>
      <c r="H205" s="15"/>
      <c r="I205" s="15"/>
      <c r="J205" s="15"/>
      <c r="K205" s="15"/>
      <c r="L205" s="15"/>
      <c r="M205" s="15"/>
      <c r="N205" s="15"/>
      <c r="O205" s="15"/>
      <c r="P205" s="15">
        <f t="shared" si="46"/>
        <v>3815000</v>
      </c>
    </row>
    <row r="206" spans="1:16" s="19" customFormat="1" ht="24">
      <c r="A206" s="17" t="s">
        <v>414</v>
      </c>
      <c r="B206" s="17">
        <v>8315228</v>
      </c>
      <c r="C206" s="56" t="s">
        <v>415</v>
      </c>
      <c r="D206" s="15">
        <v>0</v>
      </c>
      <c r="E206" s="15">
        <v>0</v>
      </c>
      <c r="F206" s="15">
        <v>0</v>
      </c>
      <c r="G206" s="15">
        <v>4099000</v>
      </c>
      <c r="H206" s="15"/>
      <c r="I206" s="15"/>
      <c r="J206" s="15"/>
      <c r="K206" s="15"/>
      <c r="L206" s="15"/>
      <c r="M206" s="15"/>
      <c r="N206" s="15"/>
      <c r="O206" s="15"/>
      <c r="P206" s="15">
        <f t="shared" si="46"/>
        <v>4099000</v>
      </c>
    </row>
    <row r="207" spans="1:16" s="19" customFormat="1" ht="24">
      <c r="A207" s="17" t="s">
        <v>416</v>
      </c>
      <c r="B207" s="17">
        <v>8315229</v>
      </c>
      <c r="C207" s="56" t="s">
        <v>417</v>
      </c>
      <c r="D207" s="15">
        <v>0</v>
      </c>
      <c r="E207" s="15">
        <v>0</v>
      </c>
      <c r="F207" s="15">
        <v>0</v>
      </c>
      <c r="G207" s="15">
        <v>4299000</v>
      </c>
      <c r="H207" s="15"/>
      <c r="I207" s="15"/>
      <c r="J207" s="15"/>
      <c r="K207" s="15"/>
      <c r="L207" s="15"/>
      <c r="M207" s="15"/>
      <c r="N207" s="15"/>
      <c r="O207" s="15"/>
      <c r="P207" s="15">
        <f t="shared" si="46"/>
        <v>4299000</v>
      </c>
    </row>
    <row r="208" spans="1:16" s="19" customFormat="1" ht="24">
      <c r="A208" s="17" t="s">
        <v>418</v>
      </c>
      <c r="B208" s="17">
        <v>8315230</v>
      </c>
      <c r="C208" s="56" t="s">
        <v>419</v>
      </c>
      <c r="D208" s="15">
        <v>0</v>
      </c>
      <c r="E208" s="15">
        <v>0</v>
      </c>
      <c r="F208" s="15">
        <v>0</v>
      </c>
      <c r="G208" s="15">
        <v>3149000</v>
      </c>
      <c r="H208" s="15"/>
      <c r="I208" s="15"/>
      <c r="J208" s="15"/>
      <c r="K208" s="15"/>
      <c r="L208" s="15"/>
      <c r="M208" s="15"/>
      <c r="N208" s="15"/>
      <c r="O208" s="15"/>
      <c r="P208" s="15">
        <f t="shared" si="46"/>
        <v>3149000</v>
      </c>
    </row>
    <row r="209" spans="1:16" s="19" customFormat="1" ht="12.75">
      <c r="A209" s="17"/>
      <c r="B209" s="17"/>
      <c r="C209" s="54" t="s">
        <v>420</v>
      </c>
      <c r="D209" s="15">
        <f>SUM(D210)</f>
        <v>0</v>
      </c>
      <c r="E209" s="15">
        <f t="shared" ref="E209:F209" si="51">SUM(E210)</f>
        <v>0</v>
      </c>
      <c r="F209" s="15">
        <f t="shared" si="51"/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f>SUM(M210)</f>
        <v>0</v>
      </c>
      <c r="N209" s="15">
        <f>SUM(N210)</f>
        <v>0</v>
      </c>
      <c r="O209" s="15">
        <f>SUM(O210)</f>
        <v>0</v>
      </c>
      <c r="P209" s="15">
        <f>SUM(D209:O209)</f>
        <v>0</v>
      </c>
    </row>
    <row r="210" spans="1:16" s="19" customFormat="1" ht="24">
      <c r="A210" s="17" t="s">
        <v>421</v>
      </c>
      <c r="B210" s="17">
        <v>8324115</v>
      </c>
      <c r="C210" s="56" t="s">
        <v>422</v>
      </c>
      <c r="D210" s="15">
        <v>0</v>
      </c>
      <c r="E210" s="15">
        <v>0</v>
      </c>
      <c r="F210" s="15">
        <v>0</v>
      </c>
      <c r="G210" s="15"/>
      <c r="H210" s="15"/>
      <c r="I210" s="15"/>
      <c r="J210" s="15"/>
      <c r="K210" s="15"/>
      <c r="L210" s="15"/>
      <c r="M210" s="15"/>
      <c r="N210" s="15"/>
      <c r="O210" s="15"/>
      <c r="P210" s="15">
        <f>SUM(D210:O210)</f>
        <v>0</v>
      </c>
    </row>
    <row r="211" spans="1:16" s="19" customFormat="1" ht="38.25">
      <c r="A211" s="17"/>
      <c r="B211" s="17"/>
      <c r="C211" s="57" t="s">
        <v>423</v>
      </c>
      <c r="D211" s="15">
        <f>SUM(D212:D223)</f>
        <v>0</v>
      </c>
      <c r="E211" s="15">
        <f t="shared" ref="E211:O211" si="52">SUM(E212:E223)</f>
        <v>0</v>
      </c>
      <c r="F211" s="15">
        <f t="shared" si="52"/>
        <v>0</v>
      </c>
      <c r="G211" s="15">
        <f t="shared" si="52"/>
        <v>0</v>
      </c>
      <c r="H211" s="15">
        <f t="shared" si="52"/>
        <v>0</v>
      </c>
      <c r="I211" s="15">
        <f t="shared" si="52"/>
        <v>1235160</v>
      </c>
      <c r="J211" s="15">
        <f t="shared" si="52"/>
        <v>0</v>
      </c>
      <c r="K211" s="15">
        <f t="shared" si="52"/>
        <v>0</v>
      </c>
      <c r="L211" s="15">
        <f t="shared" si="52"/>
        <v>0</v>
      </c>
      <c r="M211" s="15">
        <f t="shared" si="52"/>
        <v>0</v>
      </c>
      <c r="N211" s="15">
        <f t="shared" si="52"/>
        <v>0</v>
      </c>
      <c r="O211" s="15">
        <f t="shared" si="52"/>
        <v>0</v>
      </c>
      <c r="P211" s="15">
        <f t="shared" si="46"/>
        <v>1235160</v>
      </c>
    </row>
    <row r="212" spans="1:16" s="19" customFormat="1" ht="12.75">
      <c r="A212" s="17" t="s">
        <v>424</v>
      </c>
      <c r="B212" s="17">
        <v>8322114</v>
      </c>
      <c r="C212" s="56" t="s">
        <v>425</v>
      </c>
      <c r="D212" s="15">
        <v>0</v>
      </c>
      <c r="E212" s="15">
        <v>0</v>
      </c>
      <c r="F212" s="15">
        <v>0</v>
      </c>
      <c r="G212" s="15"/>
      <c r="H212" s="15"/>
      <c r="I212" s="15"/>
      <c r="J212" s="15"/>
      <c r="K212" s="15"/>
      <c r="L212" s="15"/>
      <c r="M212" s="15"/>
      <c r="N212" s="15"/>
      <c r="O212" s="15"/>
      <c r="P212" s="15">
        <f t="shared" si="46"/>
        <v>0</v>
      </c>
    </row>
    <row r="213" spans="1:16" s="19" customFormat="1" ht="12.75">
      <c r="A213" s="17" t="s">
        <v>426</v>
      </c>
      <c r="B213" s="17">
        <v>8322115</v>
      </c>
      <c r="C213" s="56" t="s">
        <v>427</v>
      </c>
      <c r="D213" s="15">
        <v>0</v>
      </c>
      <c r="E213" s="15">
        <v>0</v>
      </c>
      <c r="F213" s="15">
        <v>0</v>
      </c>
      <c r="G213" s="15"/>
      <c r="H213" s="15"/>
      <c r="I213" s="15"/>
      <c r="J213" s="15"/>
      <c r="K213" s="15"/>
      <c r="L213" s="15"/>
      <c r="M213" s="15"/>
      <c r="N213" s="15"/>
      <c r="O213" s="15"/>
      <c r="P213" s="15">
        <f t="shared" si="46"/>
        <v>0</v>
      </c>
    </row>
    <row r="214" spans="1:16" s="19" customFormat="1" ht="12.75">
      <c r="A214" s="17" t="s">
        <v>428</v>
      </c>
      <c r="B214" s="17">
        <v>8322116</v>
      </c>
      <c r="C214" s="56" t="s">
        <v>429</v>
      </c>
      <c r="D214" s="15">
        <v>0</v>
      </c>
      <c r="E214" s="15">
        <v>0</v>
      </c>
      <c r="F214" s="15">
        <v>0</v>
      </c>
      <c r="G214" s="15"/>
      <c r="H214" s="15"/>
      <c r="I214" s="15"/>
      <c r="J214" s="15"/>
      <c r="K214" s="15"/>
      <c r="L214" s="15"/>
      <c r="M214" s="15"/>
      <c r="N214" s="15"/>
      <c r="O214" s="15"/>
      <c r="P214" s="15">
        <f t="shared" si="46"/>
        <v>0</v>
      </c>
    </row>
    <row r="215" spans="1:16" s="19" customFormat="1" ht="12.75">
      <c r="A215" s="17" t="s">
        <v>430</v>
      </c>
      <c r="B215" s="17">
        <v>8322117</v>
      </c>
      <c r="C215" s="56" t="s">
        <v>431</v>
      </c>
      <c r="D215" s="15">
        <v>0</v>
      </c>
      <c r="E215" s="15">
        <v>0</v>
      </c>
      <c r="F215" s="15">
        <v>0</v>
      </c>
      <c r="G215" s="15"/>
      <c r="H215" s="15"/>
      <c r="I215" s="15"/>
      <c r="J215" s="15"/>
      <c r="K215" s="15"/>
      <c r="L215" s="15"/>
      <c r="M215" s="15"/>
      <c r="N215" s="15"/>
      <c r="O215" s="15"/>
      <c r="P215" s="15">
        <f t="shared" si="46"/>
        <v>0</v>
      </c>
    </row>
    <row r="216" spans="1:16" s="19" customFormat="1" ht="12.75">
      <c r="A216" s="17" t="s">
        <v>432</v>
      </c>
      <c r="B216" s="17">
        <v>8322122</v>
      </c>
      <c r="C216" s="56" t="s">
        <v>433</v>
      </c>
      <c r="D216" s="15">
        <v>0</v>
      </c>
      <c r="E216" s="15">
        <v>0</v>
      </c>
      <c r="F216" s="15">
        <v>0</v>
      </c>
      <c r="G216" s="15"/>
      <c r="H216" s="15"/>
      <c r="I216" s="15"/>
      <c r="J216" s="15"/>
      <c r="K216" s="15"/>
      <c r="L216" s="15"/>
      <c r="M216" s="15"/>
      <c r="N216" s="15"/>
      <c r="O216" s="15"/>
      <c r="P216" s="15">
        <f t="shared" si="46"/>
        <v>0</v>
      </c>
    </row>
    <row r="217" spans="1:16" s="19" customFormat="1" ht="12.75">
      <c r="A217" s="17" t="s">
        <v>434</v>
      </c>
      <c r="B217" s="17">
        <v>8322123</v>
      </c>
      <c r="C217" s="56" t="s">
        <v>435</v>
      </c>
      <c r="D217" s="15">
        <v>0</v>
      </c>
      <c r="E217" s="15">
        <v>0</v>
      </c>
      <c r="F217" s="15">
        <v>0</v>
      </c>
      <c r="G217" s="15"/>
      <c r="H217" s="15"/>
      <c r="I217" s="15"/>
      <c r="J217" s="15"/>
      <c r="K217" s="15"/>
      <c r="L217" s="15"/>
      <c r="M217" s="15"/>
      <c r="N217" s="15"/>
      <c r="O217" s="15"/>
      <c r="P217" s="15">
        <f t="shared" si="46"/>
        <v>0</v>
      </c>
    </row>
    <row r="218" spans="1:16" s="19" customFormat="1" ht="24">
      <c r="A218" s="17" t="s">
        <v>436</v>
      </c>
      <c r="B218" s="17">
        <v>8322125</v>
      </c>
      <c r="C218" s="56" t="s">
        <v>437</v>
      </c>
      <c r="D218" s="15">
        <v>0</v>
      </c>
      <c r="E218" s="15">
        <v>0</v>
      </c>
      <c r="F218" s="15">
        <v>0</v>
      </c>
      <c r="G218" s="15"/>
      <c r="H218" s="15"/>
      <c r="I218" s="15"/>
      <c r="J218" s="15"/>
      <c r="K218" s="15"/>
      <c r="L218" s="15"/>
      <c r="M218" s="15"/>
      <c r="N218" s="15"/>
      <c r="O218" s="15"/>
      <c r="P218" s="15">
        <f t="shared" si="46"/>
        <v>0</v>
      </c>
    </row>
    <row r="219" spans="1:16" s="19" customFormat="1" ht="12.75">
      <c r="A219" s="17" t="s">
        <v>438</v>
      </c>
      <c r="B219" s="17">
        <v>8322126</v>
      </c>
      <c r="C219" s="56" t="s">
        <v>439</v>
      </c>
      <c r="D219" s="15">
        <v>0</v>
      </c>
      <c r="E219" s="15">
        <v>0</v>
      </c>
      <c r="F219" s="15">
        <v>0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15">
        <f t="shared" si="46"/>
        <v>0</v>
      </c>
    </row>
    <row r="220" spans="1:16" s="19" customFormat="1" ht="12.75">
      <c r="A220" s="17" t="s">
        <v>440</v>
      </c>
      <c r="B220" s="17">
        <v>8322127</v>
      </c>
      <c r="C220" s="56" t="s">
        <v>441</v>
      </c>
      <c r="D220" s="15">
        <v>0</v>
      </c>
      <c r="E220" s="15">
        <v>0</v>
      </c>
      <c r="F220" s="15">
        <v>0</v>
      </c>
      <c r="G220" s="15"/>
      <c r="H220" s="15"/>
      <c r="I220" s="15"/>
      <c r="J220" s="15"/>
      <c r="K220" s="15"/>
      <c r="L220" s="15"/>
      <c r="M220" s="15"/>
      <c r="N220" s="15"/>
      <c r="O220" s="15"/>
      <c r="P220" s="15">
        <f t="shared" si="46"/>
        <v>0</v>
      </c>
    </row>
    <row r="221" spans="1:16" s="19" customFormat="1" ht="23.25" customHeight="1">
      <c r="A221" s="17" t="s">
        <v>442</v>
      </c>
      <c r="B221" s="17" t="s">
        <v>443</v>
      </c>
      <c r="C221" s="52" t="s">
        <v>444</v>
      </c>
      <c r="D221" s="15">
        <v>0</v>
      </c>
      <c r="E221" s="15">
        <v>0</v>
      </c>
      <c r="F221" s="15">
        <v>0</v>
      </c>
      <c r="G221" s="15"/>
      <c r="H221" s="15"/>
      <c r="I221" s="15">
        <v>1235160</v>
      </c>
      <c r="J221" s="15"/>
      <c r="K221" s="15"/>
      <c r="L221" s="15"/>
      <c r="M221" s="15"/>
      <c r="N221" s="15"/>
      <c r="O221" s="15"/>
      <c r="P221" s="15">
        <f t="shared" si="46"/>
        <v>1235160</v>
      </c>
    </row>
    <row r="222" spans="1:16" s="19" customFormat="1" ht="12.75">
      <c r="A222" s="17" t="s">
        <v>445</v>
      </c>
      <c r="B222" s="17" t="s">
        <v>446</v>
      </c>
      <c r="C222" s="56" t="s">
        <v>447</v>
      </c>
      <c r="D222" s="15">
        <v>0</v>
      </c>
      <c r="E222" s="15">
        <v>0</v>
      </c>
      <c r="F222" s="15">
        <v>0</v>
      </c>
      <c r="G222" s="15"/>
      <c r="H222" s="15"/>
      <c r="I222" s="15"/>
      <c r="J222" s="15"/>
      <c r="K222" s="15"/>
      <c r="L222" s="15"/>
      <c r="M222" s="15"/>
      <c r="N222" s="15"/>
      <c r="O222" s="15"/>
      <c r="P222" s="15">
        <f t="shared" si="46"/>
        <v>0</v>
      </c>
    </row>
    <row r="223" spans="1:16" s="19" customFormat="1" ht="12.75">
      <c r="A223" s="17" t="s">
        <v>448</v>
      </c>
      <c r="B223" s="17" t="s">
        <v>449</v>
      </c>
      <c r="C223" s="56" t="s">
        <v>450</v>
      </c>
      <c r="D223" s="15">
        <v>0</v>
      </c>
      <c r="E223" s="15">
        <v>0</v>
      </c>
      <c r="F223" s="15">
        <v>0</v>
      </c>
      <c r="G223" s="15"/>
      <c r="H223" s="15"/>
      <c r="I223" s="15"/>
      <c r="J223" s="15"/>
      <c r="K223" s="15"/>
      <c r="L223" s="15"/>
      <c r="M223" s="15"/>
      <c r="N223" s="15"/>
      <c r="O223" s="15"/>
      <c r="P223" s="15">
        <f>SUM(D223:O223)</f>
        <v>0</v>
      </c>
    </row>
    <row r="224" spans="1:16" s="19" customFormat="1" ht="12.75">
      <c r="A224" s="17"/>
      <c r="B224" s="17"/>
      <c r="C224" s="57" t="s">
        <v>451</v>
      </c>
      <c r="D224" s="15">
        <f>SUM(D225:D226)</f>
        <v>0</v>
      </c>
      <c r="E224" s="15">
        <f t="shared" ref="E224:F224" si="53">SUM(E225:E226)</f>
        <v>0</v>
      </c>
      <c r="F224" s="15">
        <f t="shared" si="53"/>
        <v>0</v>
      </c>
      <c r="G224" s="15">
        <f>SUM(G225:G226)</f>
        <v>0</v>
      </c>
      <c r="H224" s="15">
        <f>SUM(H225:H226)</f>
        <v>0</v>
      </c>
      <c r="I224" s="15">
        <f>SUM(I225:I226)</f>
        <v>0</v>
      </c>
      <c r="J224" s="15">
        <f>SUM(J225:J226)</f>
        <v>0</v>
      </c>
      <c r="K224" s="15">
        <f t="shared" ref="K224:O224" si="54">SUM(K225:K226)</f>
        <v>0</v>
      </c>
      <c r="L224" s="15">
        <f>SUM(L225:L226)</f>
        <v>0</v>
      </c>
      <c r="M224" s="15">
        <f t="shared" si="54"/>
        <v>0</v>
      </c>
      <c r="N224" s="15">
        <f t="shared" si="54"/>
        <v>0</v>
      </c>
      <c r="O224" s="15">
        <f t="shared" si="54"/>
        <v>0</v>
      </c>
      <c r="P224" s="15">
        <f>SUM(D224:O224)</f>
        <v>0</v>
      </c>
    </row>
    <row r="225" spans="1:17" s="19" customFormat="1" ht="12.75">
      <c r="A225" s="17" t="s">
        <v>452</v>
      </c>
      <c r="B225" s="17" t="s">
        <v>453</v>
      </c>
      <c r="C225" s="56" t="s">
        <v>454</v>
      </c>
      <c r="D225" s="15">
        <v>0</v>
      </c>
      <c r="E225" s="15">
        <v>0</v>
      </c>
      <c r="F225" s="15">
        <v>0</v>
      </c>
      <c r="G225" s="15"/>
      <c r="H225" s="15"/>
      <c r="I225" s="15"/>
      <c r="J225" s="15"/>
      <c r="K225" s="15"/>
      <c r="L225" s="15"/>
      <c r="M225" s="15"/>
      <c r="N225" s="15"/>
      <c r="O225" s="15"/>
      <c r="P225" s="15">
        <f>SUM(D225:O225)</f>
        <v>0</v>
      </c>
    </row>
    <row r="226" spans="1:17" s="19" customFormat="1" ht="12.75">
      <c r="A226" s="17" t="s">
        <v>455</v>
      </c>
      <c r="B226" s="17" t="s">
        <v>456</v>
      </c>
      <c r="C226" s="56" t="s">
        <v>457</v>
      </c>
      <c r="D226" s="15">
        <v>0</v>
      </c>
      <c r="E226" s="15">
        <v>0</v>
      </c>
      <c r="F226" s="15">
        <v>0</v>
      </c>
      <c r="G226" s="15"/>
      <c r="H226" s="15"/>
      <c r="I226" s="15"/>
      <c r="J226" s="15"/>
      <c r="K226" s="15"/>
      <c r="L226" s="15"/>
      <c r="M226" s="15"/>
      <c r="N226" s="15"/>
      <c r="O226" s="15"/>
      <c r="P226" s="15">
        <f>SUM(D226:O226)</f>
        <v>0</v>
      </c>
    </row>
    <row r="227" spans="1:17" s="19" customFormat="1" ht="12.75">
      <c r="A227" s="17"/>
      <c r="B227" s="17"/>
      <c r="C227" s="57" t="s">
        <v>458</v>
      </c>
      <c r="D227" s="15">
        <f>SUM(D228:D234)</f>
        <v>0</v>
      </c>
      <c r="E227" s="15">
        <f t="shared" ref="E227:O227" si="55">SUM(E228:E234)</f>
        <v>0</v>
      </c>
      <c r="F227" s="15">
        <f t="shared" si="55"/>
        <v>0</v>
      </c>
      <c r="G227" s="15">
        <f t="shared" si="55"/>
        <v>0</v>
      </c>
      <c r="H227" s="15">
        <f t="shared" si="55"/>
        <v>0</v>
      </c>
      <c r="I227" s="15">
        <f t="shared" si="55"/>
        <v>159481248</v>
      </c>
      <c r="J227" s="15">
        <f>SUM(J228:J234)</f>
        <v>0</v>
      </c>
      <c r="K227" s="15">
        <f t="shared" si="55"/>
        <v>0</v>
      </c>
      <c r="L227" s="15">
        <f t="shared" si="55"/>
        <v>0</v>
      </c>
      <c r="M227" s="15">
        <f>SUM(M228:M234)</f>
        <v>0</v>
      </c>
      <c r="N227" s="15">
        <f t="shared" si="55"/>
        <v>0</v>
      </c>
      <c r="O227" s="15">
        <f t="shared" si="55"/>
        <v>0</v>
      </c>
      <c r="P227" s="15">
        <f>SUM(D227:O227)</f>
        <v>159481248</v>
      </c>
    </row>
    <row r="228" spans="1:17" s="19" customFormat="1" ht="12.75">
      <c r="A228" s="17" t="s">
        <v>459</v>
      </c>
      <c r="B228" s="17" t="s">
        <v>460</v>
      </c>
      <c r="C228" s="56" t="s">
        <v>461</v>
      </c>
      <c r="D228" s="15">
        <v>0</v>
      </c>
      <c r="E228" s="15">
        <v>0</v>
      </c>
      <c r="F228" s="15">
        <v>0</v>
      </c>
      <c r="G228" s="15"/>
      <c r="H228" s="15"/>
      <c r="I228" s="15">
        <v>16003509</v>
      </c>
      <c r="J228" s="15"/>
      <c r="K228" s="15"/>
      <c r="L228" s="15"/>
      <c r="M228" s="15"/>
      <c r="N228" s="15"/>
      <c r="O228" s="15"/>
      <c r="P228" s="15">
        <f t="shared" ref="P228:P294" si="56">SUM(D228:O228)</f>
        <v>16003509</v>
      </c>
    </row>
    <row r="229" spans="1:17" s="19" customFormat="1" ht="12.75">
      <c r="A229" s="17" t="s">
        <v>462</v>
      </c>
      <c r="B229" s="17" t="s">
        <v>463</v>
      </c>
      <c r="C229" s="56" t="s">
        <v>464</v>
      </c>
      <c r="D229" s="15">
        <v>0</v>
      </c>
      <c r="E229" s="15">
        <v>0</v>
      </c>
      <c r="F229" s="15">
        <v>0</v>
      </c>
      <c r="G229" s="15"/>
      <c r="H229" s="15"/>
      <c r="I229" s="15">
        <v>61715988</v>
      </c>
      <c r="J229" s="15"/>
      <c r="K229" s="15"/>
      <c r="L229" s="15"/>
      <c r="M229" s="15"/>
      <c r="N229" s="15"/>
      <c r="O229" s="15"/>
      <c r="P229" s="15">
        <f t="shared" si="56"/>
        <v>61715988</v>
      </c>
    </row>
    <row r="230" spans="1:17" s="19" customFormat="1" ht="24">
      <c r="A230" s="17" t="s">
        <v>465</v>
      </c>
      <c r="B230" s="17" t="s">
        <v>466</v>
      </c>
      <c r="C230" s="56" t="s">
        <v>467</v>
      </c>
      <c r="D230" s="15">
        <v>0</v>
      </c>
      <c r="E230" s="15">
        <v>0</v>
      </c>
      <c r="F230" s="15">
        <v>0</v>
      </c>
      <c r="G230" s="15"/>
      <c r="H230" s="15"/>
      <c r="I230" s="15">
        <v>16956000</v>
      </c>
      <c r="J230" s="15"/>
      <c r="K230" s="15"/>
      <c r="L230" s="15"/>
      <c r="M230" s="15"/>
      <c r="N230" s="15"/>
      <c r="O230" s="15"/>
      <c r="P230" s="15">
        <f t="shared" si="56"/>
        <v>16956000</v>
      </c>
    </row>
    <row r="231" spans="1:17" s="19" customFormat="1" ht="12.75">
      <c r="A231" s="17" t="s">
        <v>468</v>
      </c>
      <c r="B231" s="17" t="s">
        <v>469</v>
      </c>
      <c r="C231" s="56" t="s">
        <v>470</v>
      </c>
      <c r="D231" s="15">
        <v>0</v>
      </c>
      <c r="E231" s="15">
        <v>0</v>
      </c>
      <c r="F231" s="15">
        <v>0</v>
      </c>
      <c r="G231" s="15"/>
      <c r="H231" s="15"/>
      <c r="I231" s="15">
        <v>11832000</v>
      </c>
      <c r="J231" s="15"/>
      <c r="K231" s="15"/>
      <c r="L231" s="15"/>
      <c r="M231" s="15"/>
      <c r="N231" s="15"/>
      <c r="O231" s="15"/>
      <c r="P231" s="15">
        <f t="shared" si="56"/>
        <v>11832000</v>
      </c>
    </row>
    <row r="232" spans="1:17" s="19" customFormat="1" ht="12.75">
      <c r="A232" s="17" t="s">
        <v>471</v>
      </c>
      <c r="B232" s="17" t="s">
        <v>472</v>
      </c>
      <c r="C232" s="56" t="s">
        <v>473</v>
      </c>
      <c r="D232" s="15">
        <v>0</v>
      </c>
      <c r="E232" s="15">
        <v>0</v>
      </c>
      <c r="F232" s="15">
        <v>0</v>
      </c>
      <c r="G232" s="15"/>
      <c r="H232" s="15"/>
      <c r="I232" s="15">
        <v>51106171</v>
      </c>
      <c r="J232" s="15"/>
      <c r="K232" s="15"/>
      <c r="L232" s="15"/>
      <c r="M232" s="15"/>
      <c r="N232" s="15"/>
      <c r="O232" s="15"/>
      <c r="P232" s="15">
        <f t="shared" si="56"/>
        <v>51106171</v>
      </c>
    </row>
    <row r="233" spans="1:17" s="19" customFormat="1" ht="12.75">
      <c r="A233" s="17" t="s">
        <v>474</v>
      </c>
      <c r="B233" s="17">
        <v>8311133</v>
      </c>
      <c r="C233" s="56" t="s">
        <v>475</v>
      </c>
      <c r="D233" s="15">
        <v>0</v>
      </c>
      <c r="E233" s="15">
        <v>0</v>
      </c>
      <c r="F233" s="15">
        <v>0</v>
      </c>
      <c r="G233" s="15"/>
      <c r="H233" s="15"/>
      <c r="I233" s="15">
        <v>1250000</v>
      </c>
      <c r="J233" s="15"/>
      <c r="K233" s="15"/>
      <c r="L233" s="15"/>
      <c r="M233" s="15"/>
      <c r="N233" s="15"/>
      <c r="O233" s="15"/>
      <c r="P233" s="15">
        <f t="shared" si="56"/>
        <v>1250000</v>
      </c>
    </row>
    <row r="234" spans="1:17" s="19" customFormat="1" ht="12.75">
      <c r="A234" s="17" t="s">
        <v>476</v>
      </c>
      <c r="B234" s="17">
        <v>8311134</v>
      </c>
      <c r="C234" s="56" t="s">
        <v>477</v>
      </c>
      <c r="D234" s="15">
        <v>0</v>
      </c>
      <c r="E234" s="15">
        <v>0</v>
      </c>
      <c r="F234" s="15">
        <v>0</v>
      </c>
      <c r="G234" s="15"/>
      <c r="H234" s="15"/>
      <c r="I234" s="15">
        <v>617580</v>
      </c>
      <c r="J234" s="15"/>
      <c r="K234" s="15"/>
      <c r="L234" s="15"/>
      <c r="M234" s="15"/>
      <c r="N234" s="15"/>
      <c r="O234" s="15"/>
      <c r="P234" s="15">
        <f>SUM(D234:O234)</f>
        <v>617580</v>
      </c>
    </row>
    <row r="235" spans="1:17" s="19" customFormat="1" ht="12.75">
      <c r="A235" s="17"/>
      <c r="B235" s="17"/>
      <c r="C235" s="57" t="s">
        <v>478</v>
      </c>
      <c r="D235" s="15">
        <f>SUM(D236)</f>
        <v>0</v>
      </c>
      <c r="E235" s="15">
        <f>SUM(E236)</f>
        <v>0</v>
      </c>
      <c r="F235" s="15">
        <f>SUM(F236)</f>
        <v>0</v>
      </c>
      <c r="G235" s="15">
        <f>G236</f>
        <v>0</v>
      </c>
      <c r="H235" s="15">
        <f t="shared" ref="H235:I235" si="57">H236</f>
        <v>1645000</v>
      </c>
      <c r="I235" s="15">
        <f t="shared" si="57"/>
        <v>0</v>
      </c>
      <c r="J235" s="15">
        <v>0</v>
      </c>
      <c r="K235" s="15">
        <v>0</v>
      </c>
      <c r="L235" s="15">
        <v>0</v>
      </c>
      <c r="M235" s="15">
        <f>SUM(M236)</f>
        <v>0</v>
      </c>
      <c r="N235" s="15">
        <f>SUM(N236)</f>
        <v>0</v>
      </c>
      <c r="O235" s="15">
        <f>SUM(O236)</f>
        <v>0</v>
      </c>
      <c r="P235" s="15">
        <f>SUM(D235:O235)</f>
        <v>1645000</v>
      </c>
    </row>
    <row r="236" spans="1:17" s="19" customFormat="1" ht="12.75">
      <c r="A236" s="17" t="s">
        <v>479</v>
      </c>
      <c r="B236" s="17" t="s">
        <v>480</v>
      </c>
      <c r="C236" s="56" t="s">
        <v>481</v>
      </c>
      <c r="D236" s="15">
        <v>0</v>
      </c>
      <c r="E236" s="15">
        <v>0</v>
      </c>
      <c r="F236" s="15">
        <v>0</v>
      </c>
      <c r="G236" s="15"/>
      <c r="H236" s="15">
        <v>1645000</v>
      </c>
      <c r="I236" s="15"/>
      <c r="J236" s="15"/>
      <c r="K236" s="15"/>
      <c r="L236" s="15"/>
      <c r="M236" s="15"/>
      <c r="N236" s="15"/>
      <c r="O236" s="15"/>
      <c r="P236" s="15">
        <f>SUM(D236:O236)</f>
        <v>1645000</v>
      </c>
    </row>
    <row r="237" spans="1:17" s="19" customFormat="1" ht="12.75">
      <c r="A237" s="17"/>
      <c r="B237" s="17"/>
      <c r="C237" s="57" t="s">
        <v>482</v>
      </c>
      <c r="D237" s="15"/>
      <c r="E237" s="15"/>
      <c r="F237" s="15"/>
      <c r="G237" s="15"/>
      <c r="H237" s="15">
        <f>SUM(H238:H239)</f>
        <v>14216721</v>
      </c>
      <c r="I237" s="15">
        <f>SUM(I238:I239)</f>
        <v>0</v>
      </c>
      <c r="J237" s="15"/>
      <c r="K237" s="15"/>
      <c r="L237" s="15"/>
      <c r="M237" s="15"/>
      <c r="N237" s="15"/>
      <c r="O237" s="15"/>
      <c r="P237" s="15">
        <f t="shared" ref="P237:P238" si="58">SUM(D237:O237)</f>
        <v>14216721</v>
      </c>
    </row>
    <row r="238" spans="1:17" s="19" customFormat="1" ht="12.75">
      <c r="A238" s="17" t="s">
        <v>483</v>
      </c>
      <c r="B238" s="17" t="s">
        <v>484</v>
      </c>
      <c r="C238" s="56" t="s">
        <v>485</v>
      </c>
      <c r="D238" s="15"/>
      <c r="E238" s="15"/>
      <c r="F238" s="15"/>
      <c r="G238" s="15"/>
      <c r="H238" s="15">
        <v>14216721</v>
      </c>
      <c r="I238" s="15"/>
      <c r="J238" s="15"/>
      <c r="K238" s="15"/>
      <c r="L238" s="15"/>
      <c r="M238" s="15"/>
      <c r="N238" s="15"/>
      <c r="O238" s="15"/>
      <c r="P238" s="15">
        <f t="shared" si="58"/>
        <v>14216721</v>
      </c>
    </row>
    <row r="239" spans="1:17" s="19" customFormat="1" ht="12.75">
      <c r="A239" s="17"/>
      <c r="B239" s="17"/>
      <c r="C239" s="56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1:17" s="19" customFormat="1" ht="12.75">
      <c r="A240" s="17"/>
      <c r="B240" s="17"/>
      <c r="C240" s="60" t="s">
        <v>486</v>
      </c>
      <c r="D240" s="37">
        <f>D241+D272</f>
        <v>112890559.44</v>
      </c>
      <c r="E240" s="37">
        <f>E241+E272</f>
        <v>168503633.84</v>
      </c>
      <c r="F240" s="37">
        <f>F241+F272</f>
        <v>127315669</v>
      </c>
      <c r="G240" s="37">
        <f>G241+G272</f>
        <v>354290567</v>
      </c>
      <c r="H240" s="37">
        <f t="shared" ref="H240:O240" si="59">H241+H272</f>
        <v>148799347.46000001</v>
      </c>
      <c r="I240" s="37">
        <f t="shared" si="59"/>
        <v>114749993</v>
      </c>
      <c r="J240" s="37">
        <f t="shared" si="59"/>
        <v>0</v>
      </c>
      <c r="K240" s="37">
        <f t="shared" si="59"/>
        <v>0</v>
      </c>
      <c r="L240" s="37">
        <f t="shared" si="59"/>
        <v>0</v>
      </c>
      <c r="M240" s="37">
        <f t="shared" si="59"/>
        <v>0</v>
      </c>
      <c r="N240" s="37">
        <f t="shared" si="59"/>
        <v>0</v>
      </c>
      <c r="O240" s="37">
        <f t="shared" si="59"/>
        <v>0</v>
      </c>
      <c r="P240" s="37">
        <f>SUM(D240:O240)</f>
        <v>1026549769.74</v>
      </c>
      <c r="Q240" s="38"/>
    </row>
    <row r="241" spans="1:21" s="25" customFormat="1" ht="12.75">
      <c r="A241" s="17"/>
      <c r="B241" s="17"/>
      <c r="C241" s="61" t="s">
        <v>487</v>
      </c>
      <c r="D241" s="15">
        <f>SUM(D242:D255)+D256</f>
        <v>109038969</v>
      </c>
      <c r="E241" s="15">
        <f>SUM(E242:E255)+E256</f>
        <v>156330279.84</v>
      </c>
      <c r="F241" s="15">
        <f>SUM(F242:F255)+F256</f>
        <v>125810548</v>
      </c>
      <c r="G241" s="15">
        <f>SUM(G242:G255)+G256</f>
        <v>352654689</v>
      </c>
      <c r="H241" s="15">
        <f t="shared" ref="H241:N241" si="60">SUM(H242:H255)+H256</f>
        <v>141707274.46000001</v>
      </c>
      <c r="I241" s="15">
        <f>SUM(I242:I255)+I256</f>
        <v>113315006</v>
      </c>
      <c r="J241" s="15">
        <f t="shared" si="60"/>
        <v>0</v>
      </c>
      <c r="K241" s="15">
        <f>SUM(K242:K255)+K256</f>
        <v>0</v>
      </c>
      <c r="L241" s="15">
        <f t="shared" si="60"/>
        <v>0</v>
      </c>
      <c r="M241" s="15">
        <f t="shared" si="60"/>
        <v>0</v>
      </c>
      <c r="N241" s="15">
        <f t="shared" si="60"/>
        <v>0</v>
      </c>
      <c r="O241" s="15">
        <f>SUM(O242:O255)+O256</f>
        <v>0</v>
      </c>
      <c r="P241" s="15">
        <f>SUM(D241:O241)</f>
        <v>998856766.30000007</v>
      </c>
    </row>
    <row r="242" spans="1:21" s="19" customFormat="1" ht="12.75">
      <c r="A242" s="17" t="s">
        <v>18</v>
      </c>
      <c r="B242" s="17" t="s">
        <v>488</v>
      </c>
      <c r="C242" s="56" t="s">
        <v>489</v>
      </c>
      <c r="D242" s="15">
        <v>3369</v>
      </c>
      <c r="E242" s="15">
        <v>4062</v>
      </c>
      <c r="F242" s="15">
        <v>5528</v>
      </c>
      <c r="G242" s="15">
        <v>2695</v>
      </c>
      <c r="H242" s="15">
        <v>2825</v>
      </c>
      <c r="I242" s="15">
        <v>2149</v>
      </c>
      <c r="J242" s="15"/>
      <c r="K242" s="15"/>
      <c r="L242" s="15"/>
      <c r="M242" s="15"/>
      <c r="N242" s="15"/>
      <c r="O242" s="15"/>
      <c r="P242" s="15">
        <f t="shared" ref="P242:P253" si="61">SUM(D242:O242)</f>
        <v>20628</v>
      </c>
      <c r="Q242" s="82"/>
      <c r="R242" s="82"/>
      <c r="S242" s="82"/>
    </row>
    <row r="243" spans="1:21" s="19" customFormat="1" ht="12.75">
      <c r="A243" s="17" t="s">
        <v>490</v>
      </c>
      <c r="B243" s="17" t="s">
        <v>488</v>
      </c>
      <c r="C243" s="56" t="s">
        <v>489</v>
      </c>
      <c r="D243" s="15"/>
      <c r="E243" s="15"/>
      <c r="F243" s="15"/>
      <c r="G243" s="15"/>
      <c r="H243" s="15"/>
      <c r="I243" s="15">
        <v>533</v>
      </c>
      <c r="J243" s="15"/>
      <c r="K243" s="15"/>
      <c r="L243" s="15"/>
      <c r="M243" s="15"/>
      <c r="N243" s="15"/>
      <c r="O243" s="15"/>
      <c r="P243" s="15">
        <f t="shared" si="61"/>
        <v>533</v>
      </c>
      <c r="Q243" s="82"/>
      <c r="R243" s="82"/>
      <c r="S243" s="82"/>
      <c r="T243" s="82"/>
      <c r="U243" s="82"/>
    </row>
    <row r="244" spans="1:21" s="19" customFormat="1" ht="12.75">
      <c r="A244" s="17" t="s">
        <v>18</v>
      </c>
      <c r="B244" s="17" t="s">
        <v>491</v>
      </c>
      <c r="C244" s="56" t="s">
        <v>492</v>
      </c>
      <c r="D244" s="15">
        <v>70248239</v>
      </c>
      <c r="E244" s="15">
        <v>64476107</v>
      </c>
      <c r="F244" s="15">
        <v>61312890</v>
      </c>
      <c r="G244" s="15">
        <v>62761379</v>
      </c>
      <c r="H244" s="15">
        <v>57196415</v>
      </c>
      <c r="I244" s="15">
        <v>1394355</v>
      </c>
      <c r="J244" s="15"/>
      <c r="K244" s="15"/>
      <c r="L244" s="15"/>
      <c r="M244" s="15"/>
      <c r="N244" s="15"/>
      <c r="O244" s="15"/>
      <c r="P244" s="15">
        <f t="shared" si="61"/>
        <v>317389385</v>
      </c>
      <c r="Q244" s="82"/>
      <c r="R244" s="82"/>
      <c r="S244" s="82"/>
      <c r="T244" s="82"/>
      <c r="U244" s="82"/>
    </row>
    <row r="245" spans="1:21" s="19" customFormat="1" ht="12.75">
      <c r="A245" s="17" t="s">
        <v>490</v>
      </c>
      <c r="B245" s="17" t="s">
        <v>491</v>
      </c>
      <c r="C245" s="56" t="s">
        <v>492</v>
      </c>
      <c r="D245" s="15"/>
      <c r="E245" s="15"/>
      <c r="F245" s="15"/>
      <c r="G245" s="15"/>
      <c r="H245" s="15"/>
      <c r="I245" s="15">
        <v>55608881</v>
      </c>
      <c r="J245" s="15"/>
      <c r="K245" s="15"/>
      <c r="L245" s="15"/>
      <c r="M245" s="15"/>
      <c r="N245" s="15"/>
      <c r="O245" s="15"/>
      <c r="P245" s="15">
        <f t="shared" si="61"/>
        <v>55608881</v>
      </c>
      <c r="Q245" s="77"/>
      <c r="R245" s="77"/>
      <c r="S245" s="77"/>
      <c r="T245" s="77"/>
      <c r="U245" s="77"/>
    </row>
    <row r="246" spans="1:21" s="19" customFormat="1" ht="12.75">
      <c r="A246" s="17" t="s">
        <v>490</v>
      </c>
      <c r="B246" s="17" t="s">
        <v>493</v>
      </c>
      <c r="C246" s="56" t="s">
        <v>494</v>
      </c>
      <c r="D246" s="15">
        <v>987003</v>
      </c>
      <c r="E246" s="15">
        <v>6348703</v>
      </c>
      <c r="F246" s="15">
        <v>142607</v>
      </c>
      <c r="G246" s="15"/>
      <c r="H246" s="15">
        <v>40403</v>
      </c>
      <c r="I246" s="15">
        <v>43851</v>
      </c>
      <c r="J246" s="15"/>
      <c r="K246" s="15"/>
      <c r="L246" s="15"/>
      <c r="M246" s="15"/>
      <c r="N246" s="15"/>
      <c r="O246" s="15"/>
      <c r="P246" s="15">
        <f t="shared" si="61"/>
        <v>7562567</v>
      </c>
    </row>
    <row r="247" spans="1:21" s="19" customFormat="1" ht="12.75">
      <c r="A247" s="17" t="s">
        <v>18</v>
      </c>
      <c r="B247" s="17" t="s">
        <v>495</v>
      </c>
      <c r="C247" s="56" t="s">
        <v>496</v>
      </c>
      <c r="D247" s="15">
        <v>2755575</v>
      </c>
      <c r="E247" s="15">
        <v>3129932</v>
      </c>
      <c r="F247" s="15">
        <v>225046</v>
      </c>
      <c r="G247" s="15"/>
      <c r="H247" s="15">
        <v>47474</v>
      </c>
      <c r="I247" s="15"/>
      <c r="J247" s="15"/>
      <c r="K247" s="15"/>
      <c r="L247" s="15"/>
      <c r="M247" s="15"/>
      <c r="N247" s="15"/>
      <c r="O247" s="15"/>
      <c r="P247" s="15">
        <f>SUM(D247:O247)</f>
        <v>6158027</v>
      </c>
    </row>
    <row r="248" spans="1:21" s="19" customFormat="1" ht="12.75">
      <c r="A248" s="17" t="s">
        <v>490</v>
      </c>
      <c r="B248" s="17" t="s">
        <v>495</v>
      </c>
      <c r="C248" s="56" t="s">
        <v>496</v>
      </c>
      <c r="D248" s="15"/>
      <c r="E248" s="15"/>
      <c r="F248" s="15"/>
      <c r="G248" s="15">
        <v>20061</v>
      </c>
      <c r="H248" s="15">
        <v>141027</v>
      </c>
      <c r="I248" s="15">
        <v>20246</v>
      </c>
      <c r="J248" s="15"/>
      <c r="K248" s="15"/>
      <c r="L248" s="15"/>
      <c r="M248" s="15"/>
      <c r="N248" s="15"/>
      <c r="O248" s="15"/>
      <c r="P248" s="15">
        <f>SUM(D248:O248)</f>
        <v>181334</v>
      </c>
    </row>
    <row r="249" spans="1:21" s="19" customFormat="1" ht="12.75">
      <c r="A249" s="17" t="s">
        <v>490</v>
      </c>
      <c r="B249" s="17" t="s">
        <v>497</v>
      </c>
      <c r="C249" s="56" t="s">
        <v>498</v>
      </c>
      <c r="D249" s="15">
        <v>0</v>
      </c>
      <c r="E249" s="15">
        <v>0</v>
      </c>
      <c r="F249" s="15">
        <v>0</v>
      </c>
      <c r="G249" s="15"/>
      <c r="H249" s="15"/>
      <c r="I249" s="15"/>
      <c r="J249" s="15"/>
      <c r="K249" s="15"/>
      <c r="L249" s="15"/>
      <c r="M249" s="15"/>
      <c r="N249" s="15"/>
      <c r="O249" s="15"/>
      <c r="P249" s="15">
        <f t="shared" si="61"/>
        <v>0</v>
      </c>
    </row>
    <row r="250" spans="1:21" s="19" customFormat="1" ht="12.75">
      <c r="A250" s="17" t="s">
        <v>490</v>
      </c>
      <c r="B250" s="17" t="s">
        <v>499</v>
      </c>
      <c r="C250" s="56" t="s">
        <v>500</v>
      </c>
      <c r="D250" s="15">
        <v>0</v>
      </c>
      <c r="E250" s="15">
        <v>0</v>
      </c>
      <c r="F250" s="15">
        <v>0</v>
      </c>
      <c r="G250" s="15"/>
      <c r="H250" s="15"/>
      <c r="I250" s="15"/>
      <c r="J250" s="15"/>
      <c r="K250" s="15"/>
      <c r="L250" s="15"/>
      <c r="M250" s="15"/>
      <c r="N250" s="15"/>
      <c r="O250" s="15"/>
      <c r="P250" s="15">
        <f t="shared" si="61"/>
        <v>0</v>
      </c>
    </row>
    <row r="251" spans="1:21" s="19" customFormat="1" ht="12.75">
      <c r="A251" s="17" t="s">
        <v>490</v>
      </c>
      <c r="B251" s="17" t="s">
        <v>501</v>
      </c>
      <c r="C251" s="56" t="s">
        <v>502</v>
      </c>
      <c r="D251" s="15">
        <v>251</v>
      </c>
      <c r="E251" s="15">
        <v>72</v>
      </c>
      <c r="F251" s="15">
        <v>1683</v>
      </c>
      <c r="G251" s="15"/>
      <c r="H251" s="15"/>
      <c r="I251" s="15">
        <v>399</v>
      </c>
      <c r="J251" s="15"/>
      <c r="K251" s="15"/>
      <c r="L251" s="15"/>
      <c r="M251" s="15"/>
      <c r="N251" s="15"/>
      <c r="O251" s="15"/>
      <c r="P251" s="15">
        <f t="shared" si="61"/>
        <v>2405</v>
      </c>
    </row>
    <row r="252" spans="1:21" s="19" customFormat="1" ht="12.75">
      <c r="A252" s="17" t="s">
        <v>490</v>
      </c>
      <c r="B252" s="17" t="s">
        <v>503</v>
      </c>
      <c r="C252" s="56" t="s">
        <v>504</v>
      </c>
      <c r="D252" s="15">
        <v>312</v>
      </c>
      <c r="E252" s="15">
        <v>0</v>
      </c>
      <c r="F252" s="15">
        <v>486</v>
      </c>
      <c r="G252" s="15"/>
      <c r="H252" s="15"/>
      <c r="I252" s="15">
        <v>574</v>
      </c>
      <c r="J252" s="15"/>
      <c r="K252" s="15"/>
      <c r="L252" s="15"/>
      <c r="M252" s="15"/>
      <c r="N252" s="15"/>
      <c r="O252" s="15"/>
      <c r="P252" s="15">
        <f t="shared" si="61"/>
        <v>1372</v>
      </c>
    </row>
    <row r="253" spans="1:21" s="19" customFormat="1" ht="18.75" customHeight="1">
      <c r="A253" s="17" t="s">
        <v>18</v>
      </c>
      <c r="B253" s="17" t="s">
        <v>505</v>
      </c>
      <c r="C253" s="56" t="s">
        <v>506</v>
      </c>
      <c r="D253" s="15">
        <v>9201233</v>
      </c>
      <c r="E253" s="15">
        <v>8845524</v>
      </c>
      <c r="F253" s="15">
        <v>6992544</v>
      </c>
      <c r="G253" s="15">
        <v>9722427</v>
      </c>
      <c r="H253" s="15">
        <v>7611785</v>
      </c>
      <c r="I253" s="15">
        <v>2910300</v>
      </c>
      <c r="J253" s="15"/>
      <c r="K253" s="15"/>
      <c r="L253" s="15"/>
      <c r="M253" s="15"/>
      <c r="N253" s="15"/>
      <c r="O253" s="15"/>
      <c r="P253" s="15">
        <f t="shared" si="61"/>
        <v>45283813</v>
      </c>
    </row>
    <row r="254" spans="1:21" s="19" customFormat="1" ht="18.75" customHeight="1">
      <c r="A254" s="17" t="s">
        <v>490</v>
      </c>
      <c r="B254" s="17" t="s">
        <v>505</v>
      </c>
      <c r="C254" s="56" t="s">
        <v>506</v>
      </c>
      <c r="D254" s="15"/>
      <c r="E254" s="15"/>
      <c r="F254" s="15"/>
      <c r="G254" s="15"/>
      <c r="H254" s="15"/>
      <c r="I254" s="15">
        <v>7517796</v>
      </c>
      <c r="J254" s="15"/>
      <c r="K254" s="15"/>
      <c r="L254" s="15"/>
      <c r="M254" s="15"/>
      <c r="N254" s="15"/>
      <c r="O254" s="15"/>
      <c r="P254" s="15">
        <f>SUM(D254:O254)</f>
        <v>7517796</v>
      </c>
    </row>
    <row r="255" spans="1:21" s="19" customFormat="1" ht="12.75">
      <c r="A255" s="17" t="s">
        <v>490</v>
      </c>
      <c r="B255" s="17" t="s">
        <v>507</v>
      </c>
      <c r="C255" s="56" t="s">
        <v>508</v>
      </c>
      <c r="D255" s="15">
        <v>104447</v>
      </c>
      <c r="E255" s="15">
        <v>36036</v>
      </c>
      <c r="F255" s="15">
        <v>0</v>
      </c>
      <c r="G255" s="15">
        <v>24972</v>
      </c>
      <c r="H255" s="15">
        <v>82691</v>
      </c>
      <c r="I255" s="15">
        <v>76328</v>
      </c>
      <c r="J255" s="15"/>
      <c r="K255" s="15"/>
      <c r="L255" s="15"/>
      <c r="M255" s="15"/>
      <c r="N255" s="15"/>
      <c r="O255" s="15"/>
      <c r="P255" s="15">
        <f>SUM(D255:O255)</f>
        <v>324474</v>
      </c>
    </row>
    <row r="256" spans="1:21" s="25" customFormat="1" ht="12.75">
      <c r="A256" s="17"/>
      <c r="B256" s="17"/>
      <c r="C256" s="62" t="s">
        <v>509</v>
      </c>
      <c r="D256" s="15">
        <f>SUM(D257:D271)</f>
        <v>25738540</v>
      </c>
      <c r="E256" s="15">
        <f>SUM(E257:E271)</f>
        <v>73489843.840000004</v>
      </c>
      <c r="F256" s="15">
        <f>SUM(F257:F271)</f>
        <v>57129764</v>
      </c>
      <c r="G256" s="15">
        <f>SUM(G257:G271)</f>
        <v>280123155</v>
      </c>
      <c r="H256" s="15">
        <f>SUM(H257:H271)</f>
        <v>76584654.460000008</v>
      </c>
      <c r="I256" s="15">
        <f t="shared" ref="I256:K256" si="62">SUM(I257:I271)</f>
        <v>45739594</v>
      </c>
      <c r="J256" s="15">
        <f t="shared" si="62"/>
        <v>0</v>
      </c>
      <c r="K256" s="15">
        <f t="shared" si="62"/>
        <v>0</v>
      </c>
      <c r="L256" s="15">
        <f>SUM(L257:L271)</f>
        <v>0</v>
      </c>
      <c r="M256" s="15">
        <f>SUM(M257:M271)</f>
        <v>0</v>
      </c>
      <c r="N256" s="15">
        <f>SUM(N257:N271)</f>
        <v>0</v>
      </c>
      <c r="O256" s="15">
        <f>SUM(O257:O271)</f>
        <v>0</v>
      </c>
      <c r="P256" s="15">
        <f>SUM(D256:O256)</f>
        <v>558805551.30000007</v>
      </c>
    </row>
    <row r="257" spans="1:17" s="19" customFormat="1" ht="19.5" customHeight="1">
      <c r="A257" s="17" t="s">
        <v>490</v>
      </c>
      <c r="B257" s="17" t="s">
        <v>510</v>
      </c>
      <c r="C257" s="63" t="s">
        <v>511</v>
      </c>
      <c r="D257" s="15">
        <v>0</v>
      </c>
      <c r="E257" s="15">
        <v>12497718</v>
      </c>
      <c r="F257" s="15">
        <v>16296073</v>
      </c>
      <c r="G257" s="15"/>
      <c r="H257" s="15"/>
      <c r="I257" s="15"/>
      <c r="J257" s="15"/>
      <c r="K257" s="15"/>
      <c r="L257" s="15"/>
      <c r="M257" s="15"/>
      <c r="N257" s="15"/>
      <c r="O257" s="15"/>
      <c r="P257" s="15">
        <f t="shared" ref="P257:P270" si="63">SUM(D257:O257)</f>
        <v>28793791</v>
      </c>
    </row>
    <row r="258" spans="1:17" s="19" customFormat="1" ht="18.75" customHeight="1">
      <c r="A258" s="17" t="s">
        <v>114</v>
      </c>
      <c r="B258" s="17" t="s">
        <v>510</v>
      </c>
      <c r="C258" s="63" t="s">
        <v>511</v>
      </c>
      <c r="D258" s="15"/>
      <c r="E258" s="15"/>
      <c r="F258" s="15"/>
      <c r="G258" s="15"/>
      <c r="H258" s="15">
        <v>3593394</v>
      </c>
      <c r="I258" s="15">
        <v>2063824</v>
      </c>
      <c r="J258" s="15"/>
      <c r="K258" s="15"/>
      <c r="L258" s="15"/>
      <c r="M258" s="15"/>
      <c r="N258" s="15"/>
      <c r="O258" s="15"/>
      <c r="P258" s="15">
        <f t="shared" si="63"/>
        <v>5657218</v>
      </c>
    </row>
    <row r="259" spans="1:17" s="19" customFormat="1" ht="12.75">
      <c r="A259" s="17" t="s">
        <v>490</v>
      </c>
      <c r="B259" s="17" t="s">
        <v>512</v>
      </c>
      <c r="C259" s="63" t="s">
        <v>513</v>
      </c>
      <c r="D259" s="15">
        <v>6246434</v>
      </c>
      <c r="E259" s="15">
        <v>6170001</v>
      </c>
      <c r="F259" s="15">
        <v>3521175</v>
      </c>
      <c r="G259" s="15"/>
      <c r="H259" s="15"/>
      <c r="I259" s="15"/>
      <c r="J259" s="15"/>
      <c r="K259" s="15"/>
      <c r="L259" s="15"/>
      <c r="M259" s="15"/>
      <c r="N259" s="15"/>
      <c r="O259" s="15"/>
      <c r="P259" s="15">
        <f t="shared" si="63"/>
        <v>15937610</v>
      </c>
    </row>
    <row r="260" spans="1:17" s="19" customFormat="1" ht="12.75">
      <c r="A260" s="17" t="s">
        <v>114</v>
      </c>
      <c r="B260" s="17" t="s">
        <v>512</v>
      </c>
      <c r="C260" s="63" t="s">
        <v>513</v>
      </c>
      <c r="D260" s="15"/>
      <c r="E260" s="15"/>
      <c r="F260" s="15"/>
      <c r="G260" s="15">
        <v>2146288</v>
      </c>
      <c r="H260" s="15">
        <v>6754762</v>
      </c>
      <c r="I260" s="15">
        <v>4451249</v>
      </c>
      <c r="J260" s="15"/>
      <c r="K260" s="15"/>
      <c r="L260" s="15"/>
      <c r="M260" s="15"/>
      <c r="N260" s="15"/>
      <c r="O260" s="15"/>
      <c r="P260" s="15">
        <f t="shared" si="63"/>
        <v>13352299</v>
      </c>
    </row>
    <row r="261" spans="1:17" s="19" customFormat="1" ht="12.75">
      <c r="A261" s="17" t="s">
        <v>514</v>
      </c>
      <c r="B261" s="17" t="s">
        <v>515</v>
      </c>
      <c r="C261" s="63" t="s">
        <v>516</v>
      </c>
      <c r="D261" s="15">
        <v>426434</v>
      </c>
      <c r="E261" s="15">
        <v>1242871.8400000001</v>
      </c>
      <c r="F261" s="15">
        <v>2358210</v>
      </c>
      <c r="G261" s="15">
        <v>95552</v>
      </c>
      <c r="H261" s="15">
        <v>53169.46</v>
      </c>
      <c r="I261" s="15">
        <v>371025</v>
      </c>
      <c r="J261" s="15"/>
      <c r="K261" s="15"/>
      <c r="L261" s="15"/>
      <c r="M261" s="15"/>
      <c r="N261" s="15"/>
      <c r="O261" s="15"/>
      <c r="P261" s="15">
        <f t="shared" si="63"/>
        <v>4547262.3</v>
      </c>
    </row>
    <row r="262" spans="1:17" s="19" customFormat="1" ht="12.75">
      <c r="A262" s="17" t="s">
        <v>517</v>
      </c>
      <c r="B262" s="17" t="s">
        <v>518</v>
      </c>
      <c r="C262" s="63" t="s">
        <v>519</v>
      </c>
      <c r="D262" s="15">
        <v>136938</v>
      </c>
      <c r="E262" s="15">
        <v>750133</v>
      </c>
      <c r="F262" s="15">
        <v>4406874</v>
      </c>
      <c r="G262" s="15">
        <v>78992</v>
      </c>
      <c r="H262" s="15">
        <v>236295</v>
      </c>
      <c r="I262" s="15">
        <v>214021</v>
      </c>
      <c r="J262" s="15"/>
      <c r="K262" s="15"/>
      <c r="L262" s="15"/>
      <c r="M262" s="15"/>
      <c r="N262" s="15"/>
      <c r="O262" s="15"/>
      <c r="P262" s="15">
        <f t="shared" si="63"/>
        <v>5823253</v>
      </c>
    </row>
    <row r="263" spans="1:17" s="19" customFormat="1" ht="12.75">
      <c r="A263" s="17" t="s">
        <v>520</v>
      </c>
      <c r="B263" s="17" t="s">
        <v>518</v>
      </c>
      <c r="C263" s="63" t="s">
        <v>519</v>
      </c>
      <c r="D263" s="15"/>
      <c r="E263" s="15"/>
      <c r="F263" s="15"/>
      <c r="G263" s="15">
        <v>192182</v>
      </c>
      <c r="H263" s="15">
        <v>69689</v>
      </c>
      <c r="I263" s="15">
        <v>101485</v>
      </c>
      <c r="J263" s="15"/>
      <c r="K263" s="15"/>
      <c r="L263" s="15"/>
      <c r="M263" s="15"/>
      <c r="N263" s="15"/>
      <c r="O263" s="15"/>
      <c r="P263" s="15">
        <f t="shared" si="63"/>
        <v>363356</v>
      </c>
    </row>
    <row r="264" spans="1:17" s="19" customFormat="1" ht="12.75">
      <c r="A264" s="17" t="s">
        <v>18</v>
      </c>
      <c r="B264" s="17" t="s">
        <v>521</v>
      </c>
      <c r="C264" s="63" t="s">
        <v>522</v>
      </c>
      <c r="D264" s="15">
        <v>10921</v>
      </c>
      <c r="E264" s="15">
        <v>109679</v>
      </c>
      <c r="F264" s="15">
        <v>24956</v>
      </c>
      <c r="G264" s="15">
        <v>11981</v>
      </c>
      <c r="H264" s="15">
        <v>7521</v>
      </c>
      <c r="I264" s="15">
        <v>17255</v>
      </c>
      <c r="J264" s="15"/>
      <c r="K264" s="15"/>
      <c r="L264" s="15"/>
      <c r="M264" s="15"/>
      <c r="N264" s="15"/>
      <c r="O264" s="15"/>
      <c r="P264" s="15">
        <f t="shared" si="63"/>
        <v>182313</v>
      </c>
    </row>
    <row r="265" spans="1:17" s="19" customFormat="1" ht="12.75">
      <c r="A265" s="17" t="s">
        <v>114</v>
      </c>
      <c r="B265" s="17">
        <v>8401120</v>
      </c>
      <c r="C265" s="63" t="s">
        <v>523</v>
      </c>
      <c r="D265" s="15">
        <v>12044471</v>
      </c>
      <c r="E265" s="15">
        <v>12044471</v>
      </c>
      <c r="F265" s="15">
        <v>12044471</v>
      </c>
      <c r="G265" s="15">
        <v>12044471</v>
      </c>
      <c r="H265" s="15">
        <v>12044471</v>
      </c>
      <c r="I265" s="15">
        <v>12044471</v>
      </c>
      <c r="J265" s="15"/>
      <c r="K265" s="15"/>
      <c r="L265" s="15"/>
      <c r="M265" s="15"/>
      <c r="N265" s="15"/>
      <c r="O265" s="15"/>
      <c r="P265" s="15">
        <f t="shared" si="63"/>
        <v>72266826</v>
      </c>
    </row>
    <row r="266" spans="1:17" s="19" customFormat="1" ht="12.75">
      <c r="A266" s="17" t="s">
        <v>114</v>
      </c>
      <c r="B266" s="17">
        <v>8401121</v>
      </c>
      <c r="C266" s="63" t="s">
        <v>524</v>
      </c>
      <c r="D266" s="15">
        <v>1936889</v>
      </c>
      <c r="E266" s="15">
        <v>2246619</v>
      </c>
      <c r="F266" s="15">
        <v>3380408</v>
      </c>
      <c r="G266" s="15">
        <v>2015864</v>
      </c>
      <c r="H266" s="15">
        <v>1998207</v>
      </c>
      <c r="I266" s="15">
        <v>3828739</v>
      </c>
      <c r="J266" s="15"/>
      <c r="K266" s="15"/>
      <c r="L266" s="15"/>
      <c r="M266" s="15"/>
      <c r="N266" s="15"/>
      <c r="O266" s="15"/>
      <c r="P266" s="15">
        <f t="shared" si="63"/>
        <v>15406726</v>
      </c>
    </row>
    <row r="267" spans="1:17" s="19" customFormat="1" ht="12.75">
      <c r="A267" s="17" t="s">
        <v>114</v>
      </c>
      <c r="B267" s="17" t="s">
        <v>525</v>
      </c>
      <c r="C267" s="63" t="s">
        <v>526</v>
      </c>
      <c r="D267" s="15">
        <v>4936453</v>
      </c>
      <c r="E267" s="15">
        <v>3212506</v>
      </c>
      <c r="F267" s="15">
        <v>15097597</v>
      </c>
      <c r="G267" s="15">
        <v>251286443</v>
      </c>
      <c r="H267" s="15">
        <v>30074211</v>
      </c>
      <c r="I267" s="15">
        <v>21330794</v>
      </c>
      <c r="J267" s="15"/>
      <c r="K267" s="15"/>
      <c r="L267" s="15"/>
      <c r="M267" s="15"/>
      <c r="N267" s="15"/>
      <c r="O267" s="15"/>
      <c r="P267" s="15">
        <f t="shared" si="63"/>
        <v>325938004</v>
      </c>
    </row>
    <row r="268" spans="1:17" s="19" customFormat="1" ht="12.75">
      <c r="A268" s="17" t="s">
        <v>114</v>
      </c>
      <c r="B268" s="17" t="s">
        <v>527</v>
      </c>
      <c r="C268" s="63" t="s">
        <v>528</v>
      </c>
      <c r="D268" s="15">
        <v>0</v>
      </c>
      <c r="E268" s="15">
        <v>0</v>
      </c>
      <c r="F268" s="15">
        <v>0</v>
      </c>
      <c r="G268" s="15">
        <v>162360</v>
      </c>
      <c r="H268" s="15"/>
      <c r="I268" s="15"/>
      <c r="J268" s="15"/>
      <c r="K268" s="15"/>
      <c r="L268" s="15"/>
      <c r="M268" s="15"/>
      <c r="N268" s="15"/>
      <c r="O268" s="15"/>
      <c r="P268" s="15">
        <f t="shared" si="63"/>
        <v>162360</v>
      </c>
    </row>
    <row r="269" spans="1:17" s="19" customFormat="1" ht="21" customHeight="1">
      <c r="A269" s="17" t="s">
        <v>114</v>
      </c>
      <c r="B269" s="17" t="s">
        <v>529</v>
      </c>
      <c r="C269" s="63" t="s">
        <v>530</v>
      </c>
      <c r="D269" s="15">
        <v>0</v>
      </c>
      <c r="E269" s="15">
        <v>35215845</v>
      </c>
      <c r="F269" s="15">
        <v>0</v>
      </c>
      <c r="G269" s="15">
        <v>12089022</v>
      </c>
      <c r="H269" s="15">
        <v>21752935</v>
      </c>
      <c r="I269" s="15">
        <v>1316731</v>
      </c>
      <c r="J269" s="15"/>
      <c r="K269" s="15"/>
      <c r="L269" s="15"/>
      <c r="M269" s="15"/>
      <c r="N269" s="15"/>
      <c r="O269" s="15"/>
      <c r="P269" s="15">
        <f t="shared" si="63"/>
        <v>70374533</v>
      </c>
    </row>
    <row r="270" spans="1:17" s="19" customFormat="1" ht="12.75">
      <c r="A270" s="17" t="s">
        <v>490</v>
      </c>
      <c r="B270" s="17" t="s">
        <v>531</v>
      </c>
      <c r="C270" s="63" t="s">
        <v>532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/>
      <c r="K270" s="15"/>
      <c r="L270" s="15"/>
      <c r="M270" s="15"/>
      <c r="N270" s="15"/>
      <c r="O270" s="15"/>
      <c r="P270" s="15">
        <f t="shared" si="63"/>
        <v>0</v>
      </c>
    </row>
    <row r="271" spans="1:17" s="19" customFormat="1" ht="22.5">
      <c r="A271" s="17" t="s">
        <v>114</v>
      </c>
      <c r="B271" s="17" t="s">
        <v>533</v>
      </c>
      <c r="C271" s="63" t="s">
        <v>534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/>
      <c r="K271" s="15"/>
      <c r="L271" s="15"/>
      <c r="M271" s="15"/>
      <c r="N271" s="15"/>
      <c r="O271" s="15"/>
      <c r="P271" s="15">
        <f>SUM(D271:O271)</f>
        <v>0</v>
      </c>
    </row>
    <row r="272" spans="1:17" s="25" customFormat="1" ht="12.75">
      <c r="A272" s="17"/>
      <c r="B272" s="17"/>
      <c r="C272" s="60" t="s">
        <v>535</v>
      </c>
      <c r="D272" s="37">
        <f>D273+D287+D303+D306</f>
        <v>3851590.44</v>
      </c>
      <c r="E272" s="37">
        <f>E273+E287+E303+E306</f>
        <v>12173354</v>
      </c>
      <c r="F272" s="37">
        <f t="shared" ref="F272:N272" si="64">F273+F287+F303+F306</f>
        <v>1505121</v>
      </c>
      <c r="G272" s="37">
        <f>G273+G287+G303+G306</f>
        <v>1635878</v>
      </c>
      <c r="H272" s="37">
        <f>H273+H287+H303+H306</f>
        <v>7092073</v>
      </c>
      <c r="I272" s="37">
        <f>I273+I287+I303+I306</f>
        <v>1434987</v>
      </c>
      <c r="J272" s="37">
        <f t="shared" si="64"/>
        <v>0</v>
      </c>
      <c r="K272" s="37">
        <f t="shared" si="64"/>
        <v>0</v>
      </c>
      <c r="L272" s="37">
        <f t="shared" si="64"/>
        <v>0</v>
      </c>
      <c r="M272" s="37">
        <f t="shared" si="64"/>
        <v>0</v>
      </c>
      <c r="N272" s="37">
        <f t="shared" si="64"/>
        <v>0</v>
      </c>
      <c r="O272" s="37">
        <f>O273+O287+O303+O306</f>
        <v>0</v>
      </c>
      <c r="P272" s="37">
        <f>SUM(D272:O272)</f>
        <v>27693003.439999998</v>
      </c>
      <c r="Q272" s="64"/>
    </row>
    <row r="273" spans="1:16" s="25" customFormat="1" ht="12.75">
      <c r="A273" s="17"/>
      <c r="B273" s="17"/>
      <c r="C273" s="62" t="s">
        <v>536</v>
      </c>
      <c r="D273" s="15">
        <f>SUM(D274:D286)</f>
        <v>1921356.44</v>
      </c>
      <c r="E273" s="15">
        <f>SUM(E274:E286)</f>
        <v>2064428</v>
      </c>
      <c r="F273" s="15">
        <f t="shared" ref="F273:O273" si="65">SUM(F274:F286)</f>
        <v>242434</v>
      </c>
      <c r="G273" s="15">
        <f>SUM(G274:G286)</f>
        <v>219166</v>
      </c>
      <c r="H273" s="15">
        <f t="shared" si="65"/>
        <v>2077509</v>
      </c>
      <c r="I273" s="15">
        <f>SUM(I274:I286)</f>
        <v>423343</v>
      </c>
      <c r="J273" s="15">
        <f t="shared" si="65"/>
        <v>0</v>
      </c>
      <c r="K273" s="15">
        <f t="shared" si="65"/>
        <v>0</v>
      </c>
      <c r="L273" s="15">
        <f t="shared" si="65"/>
        <v>0</v>
      </c>
      <c r="M273" s="15">
        <f t="shared" si="65"/>
        <v>0</v>
      </c>
      <c r="N273" s="15">
        <f t="shared" si="65"/>
        <v>0</v>
      </c>
      <c r="O273" s="15">
        <f t="shared" si="65"/>
        <v>0</v>
      </c>
      <c r="P273" s="15">
        <f>SUM(D273:O273)</f>
        <v>6948236.4399999995</v>
      </c>
    </row>
    <row r="274" spans="1:16" s="19" customFormat="1" ht="12.75">
      <c r="A274" s="17" t="s">
        <v>490</v>
      </c>
      <c r="B274" s="17" t="s">
        <v>537</v>
      </c>
      <c r="C274" s="63" t="s">
        <v>538</v>
      </c>
      <c r="D274" s="15">
        <v>0</v>
      </c>
      <c r="E274" s="15">
        <v>0</v>
      </c>
      <c r="F274" s="15">
        <v>0</v>
      </c>
      <c r="G274" s="15">
        <v>0</v>
      </c>
      <c r="H274" s="15">
        <v>0</v>
      </c>
      <c r="I274" s="15"/>
      <c r="J274" s="15"/>
      <c r="K274" s="15"/>
      <c r="L274" s="15"/>
      <c r="M274" s="15"/>
      <c r="N274" s="15"/>
      <c r="O274" s="15"/>
      <c r="P274" s="15">
        <f t="shared" si="56"/>
        <v>0</v>
      </c>
    </row>
    <row r="275" spans="1:16" s="19" customFormat="1" ht="12.75">
      <c r="A275" s="17" t="s">
        <v>490</v>
      </c>
      <c r="B275" s="17">
        <v>8402102</v>
      </c>
      <c r="C275" s="63" t="s">
        <v>539</v>
      </c>
      <c r="D275" s="15">
        <v>0</v>
      </c>
      <c r="E275" s="15">
        <v>39769</v>
      </c>
      <c r="F275" s="15">
        <v>64212</v>
      </c>
      <c r="G275" s="15">
        <v>5526</v>
      </c>
      <c r="H275" s="15">
        <v>263121</v>
      </c>
      <c r="I275" s="15">
        <v>362731</v>
      </c>
      <c r="J275" s="15"/>
      <c r="K275" s="15"/>
      <c r="L275" s="15"/>
      <c r="M275" s="15"/>
      <c r="N275" s="15"/>
      <c r="O275" s="15"/>
      <c r="P275" s="15">
        <f t="shared" si="56"/>
        <v>735359</v>
      </c>
    </row>
    <row r="276" spans="1:16" s="19" customFormat="1" ht="12.75">
      <c r="A276" s="17" t="s">
        <v>490</v>
      </c>
      <c r="B276" s="17" t="s">
        <v>540</v>
      </c>
      <c r="C276" s="63" t="s">
        <v>541</v>
      </c>
      <c r="D276" s="15">
        <v>453361</v>
      </c>
      <c r="E276" s="15">
        <v>1267025</v>
      </c>
      <c r="F276" s="15">
        <v>22007</v>
      </c>
      <c r="G276" s="15">
        <v>31314</v>
      </c>
      <c r="H276" s="15">
        <v>20800</v>
      </c>
      <c r="I276" s="15"/>
      <c r="J276" s="15"/>
      <c r="K276" s="15"/>
      <c r="L276" s="15"/>
      <c r="M276" s="15"/>
      <c r="N276" s="15"/>
      <c r="O276" s="15"/>
      <c r="P276" s="15">
        <f t="shared" si="56"/>
        <v>1794507</v>
      </c>
    </row>
    <row r="277" spans="1:16" s="19" customFormat="1" ht="12.75">
      <c r="A277" s="17" t="s">
        <v>490</v>
      </c>
      <c r="B277" s="17" t="s">
        <v>542</v>
      </c>
      <c r="C277" s="63" t="s">
        <v>543</v>
      </c>
      <c r="D277" s="15">
        <v>1376492.44</v>
      </c>
      <c r="E277" s="15">
        <v>614837</v>
      </c>
      <c r="F277" s="15">
        <v>7620</v>
      </c>
      <c r="G277" s="15">
        <v>11453</v>
      </c>
      <c r="H277" s="15">
        <v>110945</v>
      </c>
      <c r="I277" s="15"/>
      <c r="J277" s="15"/>
      <c r="K277" s="15"/>
      <c r="L277" s="15"/>
      <c r="M277" s="15"/>
      <c r="N277" s="15"/>
      <c r="O277" s="15"/>
      <c r="P277" s="15">
        <f t="shared" si="56"/>
        <v>2121347.44</v>
      </c>
    </row>
    <row r="278" spans="1:16" s="19" customFormat="1" ht="12.75">
      <c r="A278" s="17" t="s">
        <v>490</v>
      </c>
      <c r="B278" s="17">
        <v>8402107</v>
      </c>
      <c r="C278" s="63" t="s">
        <v>544</v>
      </c>
      <c r="D278" s="15">
        <v>0</v>
      </c>
      <c r="E278" s="15">
        <v>0</v>
      </c>
      <c r="F278" s="15">
        <v>0</v>
      </c>
      <c r="G278" s="15">
        <v>0</v>
      </c>
      <c r="H278" s="15"/>
      <c r="I278" s="15"/>
      <c r="J278" s="15"/>
      <c r="K278" s="15"/>
      <c r="L278" s="15"/>
      <c r="M278" s="15"/>
      <c r="N278" s="15"/>
      <c r="O278" s="15"/>
      <c r="P278" s="15">
        <f t="shared" si="56"/>
        <v>0</v>
      </c>
    </row>
    <row r="279" spans="1:16" s="19" customFormat="1" ht="12.75">
      <c r="A279" s="17" t="s">
        <v>490</v>
      </c>
      <c r="B279" s="17" t="s">
        <v>545</v>
      </c>
      <c r="C279" s="63" t="s">
        <v>546</v>
      </c>
      <c r="D279" s="15">
        <v>466</v>
      </c>
      <c r="E279" s="15">
        <v>0</v>
      </c>
      <c r="F279" s="15">
        <v>129</v>
      </c>
      <c r="G279" s="15">
        <v>0</v>
      </c>
      <c r="H279" s="15"/>
      <c r="I279" s="15">
        <v>755</v>
      </c>
      <c r="J279" s="15"/>
      <c r="K279" s="15"/>
      <c r="L279" s="15"/>
      <c r="M279" s="15"/>
      <c r="N279" s="15"/>
      <c r="O279" s="15"/>
      <c r="P279" s="15">
        <f t="shared" si="56"/>
        <v>1350</v>
      </c>
    </row>
    <row r="280" spans="1:16" s="19" customFormat="1" ht="12.75">
      <c r="A280" s="17" t="s">
        <v>490</v>
      </c>
      <c r="B280" s="17" t="s">
        <v>547</v>
      </c>
      <c r="C280" s="63" t="s">
        <v>548</v>
      </c>
      <c r="D280" s="15">
        <v>0</v>
      </c>
      <c r="E280" s="15">
        <v>0</v>
      </c>
      <c r="F280" s="15">
        <v>3003</v>
      </c>
      <c r="G280" s="15">
        <v>0</v>
      </c>
      <c r="H280" s="15"/>
      <c r="I280" s="15"/>
      <c r="J280" s="15"/>
      <c r="K280" s="15"/>
      <c r="L280" s="15"/>
      <c r="M280" s="15"/>
      <c r="N280" s="15"/>
      <c r="O280" s="15"/>
      <c r="P280" s="15">
        <f t="shared" si="56"/>
        <v>3003</v>
      </c>
    </row>
    <row r="281" spans="1:16" s="19" customFormat="1" ht="12.75">
      <c r="A281" s="17" t="s">
        <v>490</v>
      </c>
      <c r="B281" s="17" t="s">
        <v>549</v>
      </c>
      <c r="C281" s="63" t="s">
        <v>550</v>
      </c>
      <c r="D281" s="15">
        <v>578</v>
      </c>
      <c r="E281" s="15">
        <v>0</v>
      </c>
      <c r="F281" s="15">
        <v>907</v>
      </c>
      <c r="G281" s="15">
        <v>0</v>
      </c>
      <c r="H281" s="15"/>
      <c r="I281" s="15">
        <v>1083</v>
      </c>
      <c r="J281" s="15"/>
      <c r="K281" s="15"/>
      <c r="L281" s="15"/>
      <c r="M281" s="15"/>
      <c r="N281" s="15"/>
      <c r="O281" s="15"/>
      <c r="P281" s="15">
        <f t="shared" si="56"/>
        <v>2568</v>
      </c>
    </row>
    <row r="282" spans="1:16" s="19" customFormat="1" ht="12.75">
      <c r="A282" s="17" t="s">
        <v>18</v>
      </c>
      <c r="B282" s="17" t="s">
        <v>551</v>
      </c>
      <c r="C282" s="63" t="s">
        <v>552</v>
      </c>
      <c r="D282" s="15">
        <v>90459</v>
      </c>
      <c r="E282" s="15">
        <v>90345</v>
      </c>
      <c r="F282" s="15">
        <v>54953</v>
      </c>
      <c r="G282" s="15">
        <v>156483</v>
      </c>
      <c r="H282" s="15">
        <v>168711</v>
      </c>
      <c r="I282" s="15">
        <v>14580</v>
      </c>
      <c r="J282" s="15"/>
      <c r="K282" s="15"/>
      <c r="L282" s="15"/>
      <c r="M282" s="15"/>
      <c r="N282" s="15"/>
      <c r="O282" s="15"/>
      <c r="P282" s="15">
        <f t="shared" si="56"/>
        <v>575531</v>
      </c>
    </row>
    <row r="283" spans="1:16" s="19" customFormat="1" ht="12.75">
      <c r="A283" s="17" t="s">
        <v>490</v>
      </c>
      <c r="B283" s="17" t="s">
        <v>551</v>
      </c>
      <c r="C283" s="63" t="s">
        <v>552</v>
      </c>
      <c r="D283" s="15"/>
      <c r="E283" s="15"/>
      <c r="F283" s="15"/>
      <c r="G283" s="15"/>
      <c r="H283" s="15"/>
      <c r="I283" s="15">
        <v>44194</v>
      </c>
      <c r="J283" s="15"/>
      <c r="K283" s="15"/>
      <c r="L283" s="15"/>
      <c r="M283" s="15"/>
      <c r="N283" s="15"/>
      <c r="O283" s="15"/>
      <c r="P283" s="15">
        <f t="shared" si="56"/>
        <v>44194</v>
      </c>
    </row>
    <row r="284" spans="1:16" s="19" customFormat="1" ht="12.75">
      <c r="A284" s="17" t="s">
        <v>490</v>
      </c>
      <c r="B284" s="17" t="s">
        <v>553</v>
      </c>
      <c r="C284" s="63" t="s">
        <v>554</v>
      </c>
      <c r="D284" s="15">
        <v>0</v>
      </c>
      <c r="E284" s="15">
        <v>52452</v>
      </c>
      <c r="F284" s="15">
        <v>89603</v>
      </c>
      <c r="G284" s="15">
        <v>14390</v>
      </c>
      <c r="H284" s="15">
        <v>-7312</v>
      </c>
      <c r="I284" s="15"/>
      <c r="J284" s="15"/>
      <c r="K284" s="15"/>
      <c r="L284" s="15"/>
      <c r="M284" s="15"/>
      <c r="N284" s="15"/>
      <c r="O284" s="15"/>
      <c r="P284" s="15">
        <f t="shared" si="56"/>
        <v>149133</v>
      </c>
    </row>
    <row r="285" spans="1:16" s="19" customFormat="1" ht="12.75">
      <c r="A285" s="17" t="s">
        <v>490</v>
      </c>
      <c r="B285" s="17" t="s">
        <v>555</v>
      </c>
      <c r="C285" s="63" t="s">
        <v>556</v>
      </c>
      <c r="D285" s="15">
        <v>0</v>
      </c>
      <c r="E285" s="15">
        <v>0</v>
      </c>
      <c r="F285" s="15">
        <v>0</v>
      </c>
      <c r="G285" s="15">
        <v>0</v>
      </c>
      <c r="H285" s="15">
        <v>749624</v>
      </c>
      <c r="I285" s="15"/>
      <c r="J285" s="15"/>
      <c r="K285" s="15"/>
      <c r="L285" s="15"/>
      <c r="M285" s="15"/>
      <c r="N285" s="15"/>
      <c r="O285" s="15"/>
      <c r="P285" s="15">
        <f t="shared" si="56"/>
        <v>749624</v>
      </c>
    </row>
    <row r="286" spans="1:16" s="19" customFormat="1" ht="12.75">
      <c r="A286" s="17" t="s">
        <v>490</v>
      </c>
      <c r="B286" s="17" t="s">
        <v>557</v>
      </c>
      <c r="C286" s="63" t="s">
        <v>558</v>
      </c>
      <c r="D286" s="15">
        <v>0</v>
      </c>
      <c r="E286" s="15">
        <v>0</v>
      </c>
      <c r="F286" s="15">
        <v>0</v>
      </c>
      <c r="G286" s="15">
        <v>0</v>
      </c>
      <c r="H286" s="15">
        <v>771620</v>
      </c>
      <c r="I286" s="15"/>
      <c r="J286" s="15"/>
      <c r="K286" s="15"/>
      <c r="L286" s="15"/>
      <c r="M286" s="15"/>
      <c r="N286" s="15"/>
      <c r="O286" s="15"/>
      <c r="P286" s="15">
        <f>SUM(D286:O286)</f>
        <v>771620</v>
      </c>
    </row>
    <row r="287" spans="1:16" s="25" customFormat="1" ht="12.75">
      <c r="A287" s="17"/>
      <c r="B287" s="17"/>
      <c r="C287" s="62" t="s">
        <v>559</v>
      </c>
      <c r="D287" s="15">
        <f>SUM(D288:D302)</f>
        <v>1539183</v>
      </c>
      <c r="E287" s="15">
        <f>SUM(E288:E302)</f>
        <v>9801846</v>
      </c>
      <c r="F287" s="15">
        <f>SUM(F288:F302)</f>
        <v>667972</v>
      </c>
      <c r="G287" s="15">
        <f>SUM(G288:G302)</f>
        <v>1079826</v>
      </c>
      <c r="H287" s="15">
        <f t="shared" ref="H287:O287" si="66">SUM(H288:H302)</f>
        <v>4702762</v>
      </c>
      <c r="I287" s="15">
        <f>SUM(I288:I302)</f>
        <v>607148</v>
      </c>
      <c r="J287" s="15">
        <f t="shared" si="66"/>
        <v>0</v>
      </c>
      <c r="K287" s="15">
        <f t="shared" si="66"/>
        <v>0</v>
      </c>
      <c r="L287" s="15">
        <f t="shared" si="66"/>
        <v>0</v>
      </c>
      <c r="M287" s="15">
        <f t="shared" si="66"/>
        <v>0</v>
      </c>
      <c r="N287" s="15">
        <f t="shared" si="66"/>
        <v>0</v>
      </c>
      <c r="O287" s="15">
        <f t="shared" si="66"/>
        <v>0</v>
      </c>
      <c r="P287" s="15">
        <f>SUM(D287:O287)</f>
        <v>18398737</v>
      </c>
    </row>
    <row r="288" spans="1:16" s="19" customFormat="1" ht="12.75">
      <c r="A288" s="17" t="s">
        <v>490</v>
      </c>
      <c r="B288" s="17" t="s">
        <v>560</v>
      </c>
      <c r="C288" s="63" t="s">
        <v>561</v>
      </c>
      <c r="D288" s="15">
        <v>0</v>
      </c>
      <c r="E288" s="15">
        <v>0</v>
      </c>
      <c r="F288" s="15">
        <v>4400</v>
      </c>
      <c r="G288" s="15">
        <v>0</v>
      </c>
      <c r="H288" s="15"/>
      <c r="I288" s="15"/>
      <c r="J288" s="15"/>
      <c r="K288" s="15"/>
      <c r="L288" s="15"/>
      <c r="M288" s="15"/>
      <c r="N288" s="15"/>
      <c r="O288" s="15"/>
      <c r="P288" s="15">
        <f t="shared" si="56"/>
        <v>4400</v>
      </c>
    </row>
    <row r="289" spans="1:16" s="19" customFormat="1" ht="12.75">
      <c r="A289" s="17" t="s">
        <v>18</v>
      </c>
      <c r="B289" s="17" t="s">
        <v>562</v>
      </c>
      <c r="C289" s="63" t="s">
        <v>563</v>
      </c>
      <c r="D289" s="15">
        <v>369537</v>
      </c>
      <c r="E289" s="15">
        <v>1401198</v>
      </c>
      <c r="F289" s="15">
        <v>169254</v>
      </c>
      <c r="G289" s="15">
        <v>8688</v>
      </c>
      <c r="H289" s="15">
        <v>4344</v>
      </c>
      <c r="I289" s="15">
        <v>23805</v>
      </c>
      <c r="J289" s="15"/>
      <c r="K289" s="15"/>
      <c r="L289" s="15"/>
      <c r="M289" s="15"/>
      <c r="N289" s="15"/>
      <c r="O289" s="15"/>
      <c r="P289" s="15">
        <f t="shared" si="56"/>
        <v>1976826</v>
      </c>
    </row>
    <row r="290" spans="1:16" s="19" customFormat="1" ht="12.75">
      <c r="A290" s="17" t="s">
        <v>490</v>
      </c>
      <c r="B290" s="17" t="s">
        <v>562</v>
      </c>
      <c r="C290" s="63" t="s">
        <v>563</v>
      </c>
      <c r="D290" s="15"/>
      <c r="E290" s="15"/>
      <c r="F290" s="15"/>
      <c r="G290" s="15">
        <v>178477</v>
      </c>
      <c r="H290" s="15">
        <v>200288</v>
      </c>
      <c r="I290" s="15">
        <v>107483</v>
      </c>
      <c r="J290" s="15"/>
      <c r="K290" s="15"/>
      <c r="L290" s="15"/>
      <c r="M290" s="15"/>
      <c r="N290" s="15"/>
      <c r="O290" s="15"/>
      <c r="P290" s="15">
        <f t="shared" si="56"/>
        <v>486248</v>
      </c>
    </row>
    <row r="291" spans="1:16" s="19" customFormat="1" ht="12.75">
      <c r="A291" s="17" t="s">
        <v>18</v>
      </c>
      <c r="B291" s="17" t="s">
        <v>564</v>
      </c>
      <c r="C291" s="63" t="s">
        <v>565</v>
      </c>
      <c r="D291" s="15">
        <v>1009179</v>
      </c>
      <c r="E291" s="15">
        <v>978991</v>
      </c>
      <c r="F291" s="15">
        <v>470068</v>
      </c>
      <c r="G291" s="15">
        <v>12657</v>
      </c>
      <c r="H291" s="15">
        <v>7040</v>
      </c>
      <c r="I291" s="15">
        <v>46162</v>
      </c>
      <c r="J291" s="15"/>
      <c r="K291" s="15"/>
      <c r="L291" s="15"/>
      <c r="M291" s="15"/>
      <c r="N291" s="15"/>
      <c r="O291" s="15"/>
      <c r="P291" s="15">
        <f t="shared" si="56"/>
        <v>2524097</v>
      </c>
    </row>
    <row r="292" spans="1:16" s="19" customFormat="1" ht="12.75">
      <c r="A292" s="17" t="s">
        <v>490</v>
      </c>
      <c r="B292" s="17" t="s">
        <v>564</v>
      </c>
      <c r="C292" s="63" t="s">
        <v>565</v>
      </c>
      <c r="D292" s="15"/>
      <c r="E292" s="15"/>
      <c r="F292" s="15"/>
      <c r="G292" s="15">
        <v>864984</v>
      </c>
      <c r="H292" s="15">
        <v>507918</v>
      </c>
      <c r="I292" s="15">
        <v>418659</v>
      </c>
      <c r="J292" s="15"/>
      <c r="K292" s="15"/>
      <c r="L292" s="15"/>
      <c r="M292" s="15"/>
      <c r="N292" s="15"/>
      <c r="O292" s="15"/>
      <c r="P292" s="15">
        <f t="shared" si="56"/>
        <v>1791561</v>
      </c>
    </row>
    <row r="293" spans="1:16" s="19" customFormat="1" ht="12.75">
      <c r="A293" s="17" t="s">
        <v>18</v>
      </c>
      <c r="B293" s="17" t="s">
        <v>566</v>
      </c>
      <c r="C293" s="63" t="s">
        <v>567</v>
      </c>
      <c r="D293" s="15">
        <v>6297</v>
      </c>
      <c r="E293" s="15">
        <v>9478</v>
      </c>
      <c r="F293" s="15">
        <v>15532</v>
      </c>
      <c r="G293" s="15">
        <v>1448</v>
      </c>
      <c r="H293" s="15"/>
      <c r="I293" s="15">
        <v>1</v>
      </c>
      <c r="J293" s="15"/>
      <c r="K293" s="15"/>
      <c r="L293" s="15"/>
      <c r="M293" s="15"/>
      <c r="N293" s="15"/>
      <c r="O293" s="15"/>
      <c r="P293" s="15">
        <f t="shared" si="56"/>
        <v>32756</v>
      </c>
    </row>
    <row r="294" spans="1:16" s="19" customFormat="1" ht="12.75">
      <c r="A294" s="17" t="s">
        <v>490</v>
      </c>
      <c r="B294" s="17" t="s">
        <v>566</v>
      </c>
      <c r="C294" s="63" t="s">
        <v>567</v>
      </c>
      <c r="D294" s="15"/>
      <c r="E294" s="15"/>
      <c r="F294" s="15"/>
      <c r="G294" s="15">
        <v>8809</v>
      </c>
      <c r="H294" s="15">
        <v>8364</v>
      </c>
      <c r="I294" s="15">
        <v>8643</v>
      </c>
      <c r="J294" s="15"/>
      <c r="K294" s="15"/>
      <c r="L294" s="15"/>
      <c r="M294" s="15"/>
      <c r="N294" s="15"/>
      <c r="O294" s="15"/>
      <c r="P294" s="15">
        <f t="shared" si="56"/>
        <v>25816</v>
      </c>
    </row>
    <row r="295" spans="1:16" s="19" customFormat="1" ht="12.75">
      <c r="A295" s="17" t="s">
        <v>490</v>
      </c>
      <c r="B295" s="17" t="s">
        <v>568</v>
      </c>
      <c r="C295" s="63" t="s">
        <v>569</v>
      </c>
      <c r="D295" s="15">
        <v>0</v>
      </c>
      <c r="E295" s="15">
        <v>0</v>
      </c>
      <c r="F295" s="15">
        <v>0</v>
      </c>
      <c r="G295" s="15">
        <v>0</v>
      </c>
      <c r="H295" s="15"/>
      <c r="I295" s="15"/>
      <c r="J295" s="15"/>
      <c r="K295" s="15"/>
      <c r="L295" s="15"/>
      <c r="M295" s="15"/>
      <c r="N295" s="15"/>
      <c r="O295" s="15"/>
      <c r="P295" s="15">
        <f t="shared" ref="P295:P313" si="67">SUM(D295:O295)</f>
        <v>0</v>
      </c>
    </row>
    <row r="296" spans="1:16" s="19" customFormat="1" ht="12.75">
      <c r="A296" s="17" t="s">
        <v>490</v>
      </c>
      <c r="B296" s="17" t="s">
        <v>570</v>
      </c>
      <c r="C296" s="63" t="s">
        <v>571</v>
      </c>
      <c r="D296" s="15">
        <v>0</v>
      </c>
      <c r="E296" s="15">
        <v>3319</v>
      </c>
      <c r="F296" s="15">
        <v>0</v>
      </c>
      <c r="G296" s="15">
        <v>0</v>
      </c>
      <c r="H296" s="15"/>
      <c r="I296" s="15"/>
      <c r="J296" s="15"/>
      <c r="K296" s="15"/>
      <c r="L296" s="15"/>
      <c r="M296" s="15"/>
      <c r="N296" s="15"/>
      <c r="O296" s="15"/>
      <c r="P296" s="15">
        <f t="shared" si="67"/>
        <v>3319</v>
      </c>
    </row>
    <row r="297" spans="1:16" s="19" customFormat="1" ht="12.75">
      <c r="A297" s="17" t="s">
        <v>490</v>
      </c>
      <c r="B297" s="17" t="s">
        <v>572</v>
      </c>
      <c r="C297" s="63" t="s">
        <v>573</v>
      </c>
      <c r="D297" s="15">
        <v>0</v>
      </c>
      <c r="E297" s="15">
        <v>0</v>
      </c>
      <c r="F297" s="15">
        <v>0</v>
      </c>
      <c r="G297" s="15">
        <v>0</v>
      </c>
      <c r="H297" s="15"/>
      <c r="I297" s="15"/>
      <c r="J297" s="15"/>
      <c r="K297" s="15"/>
      <c r="L297" s="15"/>
      <c r="M297" s="15"/>
      <c r="N297" s="15"/>
      <c r="O297" s="15"/>
      <c r="P297" s="15">
        <f t="shared" si="67"/>
        <v>0</v>
      </c>
    </row>
    <row r="298" spans="1:16" s="19" customFormat="1" ht="12.75">
      <c r="A298" s="17" t="s">
        <v>490</v>
      </c>
      <c r="B298" s="17" t="s">
        <v>574</v>
      </c>
      <c r="C298" s="63" t="s">
        <v>575</v>
      </c>
      <c r="D298" s="15">
        <v>154170</v>
      </c>
      <c r="E298" s="15">
        <v>7406492</v>
      </c>
      <c r="F298" s="15">
        <v>4790</v>
      </c>
      <c r="G298" s="15">
        <v>2395</v>
      </c>
      <c r="H298" s="15">
        <v>3974808</v>
      </c>
      <c r="I298" s="15">
        <v>2395</v>
      </c>
      <c r="J298" s="15"/>
      <c r="K298" s="15"/>
      <c r="L298" s="15"/>
      <c r="M298" s="15"/>
      <c r="N298" s="15"/>
      <c r="O298" s="15"/>
      <c r="P298" s="15">
        <f t="shared" si="67"/>
        <v>11545050</v>
      </c>
    </row>
    <row r="299" spans="1:16" s="19" customFormat="1" ht="12.75">
      <c r="A299" s="17" t="s">
        <v>490</v>
      </c>
      <c r="B299" s="17">
        <v>8402215</v>
      </c>
      <c r="C299" s="63" t="s">
        <v>576</v>
      </c>
      <c r="D299" s="15">
        <v>0</v>
      </c>
      <c r="E299" s="15">
        <v>1120</v>
      </c>
      <c r="F299" s="15">
        <v>1120</v>
      </c>
      <c r="G299" s="15">
        <v>2368</v>
      </c>
      <c r="H299" s="15"/>
      <c r="I299" s="15"/>
      <c r="J299" s="15"/>
      <c r="K299" s="15"/>
      <c r="L299" s="15"/>
      <c r="M299" s="15"/>
      <c r="N299" s="15"/>
      <c r="O299" s="15"/>
      <c r="P299" s="15">
        <f t="shared" si="67"/>
        <v>4608</v>
      </c>
    </row>
    <row r="300" spans="1:16" s="19" customFormat="1" ht="12.75">
      <c r="A300" s="17" t="s">
        <v>490</v>
      </c>
      <c r="B300" s="17">
        <v>8402218</v>
      </c>
      <c r="C300" s="63" t="s">
        <v>577</v>
      </c>
      <c r="D300" s="15">
        <v>0</v>
      </c>
      <c r="E300" s="15">
        <v>1248</v>
      </c>
      <c r="F300" s="15">
        <v>2808</v>
      </c>
      <c r="G300" s="15">
        <v>0</v>
      </c>
      <c r="H300" s="15"/>
      <c r="I300" s="15"/>
      <c r="J300" s="15"/>
      <c r="K300" s="15"/>
      <c r="L300" s="15"/>
      <c r="M300" s="15"/>
      <c r="N300" s="15"/>
      <c r="O300" s="15"/>
      <c r="P300" s="15">
        <f t="shared" si="67"/>
        <v>4056</v>
      </c>
    </row>
    <row r="301" spans="1:16" s="19" customFormat="1" ht="12.75">
      <c r="A301" s="17" t="s">
        <v>490</v>
      </c>
      <c r="B301" s="17">
        <v>8402219</v>
      </c>
      <c r="C301" s="63" t="s">
        <v>578</v>
      </c>
      <c r="D301" s="15">
        <v>0</v>
      </c>
      <c r="E301" s="15">
        <v>0</v>
      </c>
      <c r="F301" s="15">
        <v>0</v>
      </c>
      <c r="G301" s="15">
        <v>0</v>
      </c>
      <c r="H301" s="15"/>
      <c r="I301" s="15"/>
      <c r="J301" s="15"/>
      <c r="K301" s="15"/>
      <c r="L301" s="15"/>
      <c r="M301" s="15"/>
      <c r="N301" s="15"/>
      <c r="O301" s="15"/>
      <c r="P301" s="15">
        <f t="shared" si="67"/>
        <v>0</v>
      </c>
    </row>
    <row r="302" spans="1:16" s="19" customFormat="1" ht="12.75">
      <c r="A302" s="17" t="s">
        <v>490</v>
      </c>
      <c r="B302" s="17" t="s">
        <v>579</v>
      </c>
      <c r="C302" s="63" t="s">
        <v>580</v>
      </c>
      <c r="D302" s="15">
        <v>0</v>
      </c>
      <c r="E302" s="15">
        <v>0</v>
      </c>
      <c r="F302" s="15">
        <v>0</v>
      </c>
      <c r="G302" s="15">
        <v>0</v>
      </c>
      <c r="H302" s="15"/>
      <c r="I302" s="15"/>
      <c r="J302" s="15"/>
      <c r="K302" s="15"/>
      <c r="L302" s="15"/>
      <c r="M302" s="15"/>
      <c r="N302" s="15"/>
      <c r="O302" s="15"/>
      <c r="P302" s="15">
        <f t="shared" si="67"/>
        <v>0</v>
      </c>
    </row>
    <row r="303" spans="1:16" s="25" customFormat="1" ht="12.75">
      <c r="A303" s="17"/>
      <c r="B303" s="17"/>
      <c r="C303" s="62" t="s">
        <v>581</v>
      </c>
      <c r="D303" s="15">
        <f>SUM(D304)</f>
        <v>263830</v>
      </c>
      <c r="E303" s="15">
        <f>SUM(E304)</f>
        <v>267669</v>
      </c>
      <c r="F303" s="15">
        <f>SUM(F304)</f>
        <v>467573</v>
      </c>
      <c r="G303" s="15">
        <f>SUM(G304,G305)</f>
        <v>363499</v>
      </c>
      <c r="H303" s="15">
        <f t="shared" ref="H303:I303" si="68">SUM(H304,H305)</f>
        <v>298188</v>
      </c>
      <c r="I303" s="15">
        <f t="shared" si="68"/>
        <v>389362</v>
      </c>
      <c r="J303" s="15">
        <f t="shared" ref="J303:N303" si="69">SUM(J304)</f>
        <v>0</v>
      </c>
      <c r="K303" s="15">
        <f t="shared" si="69"/>
        <v>0</v>
      </c>
      <c r="L303" s="15">
        <f t="shared" si="69"/>
        <v>0</v>
      </c>
      <c r="M303" s="15">
        <f t="shared" si="69"/>
        <v>0</v>
      </c>
      <c r="N303" s="15">
        <f t="shared" si="69"/>
        <v>0</v>
      </c>
      <c r="O303" s="15">
        <f>SUM(O304)</f>
        <v>0</v>
      </c>
      <c r="P303" s="15">
        <f t="shared" si="67"/>
        <v>2050121</v>
      </c>
    </row>
    <row r="304" spans="1:16" s="19" customFormat="1" ht="12.75">
      <c r="A304" s="17" t="s">
        <v>18</v>
      </c>
      <c r="B304" s="17">
        <v>8402301</v>
      </c>
      <c r="C304" s="56" t="s">
        <v>582</v>
      </c>
      <c r="D304" s="15">
        <v>263830</v>
      </c>
      <c r="E304" s="15">
        <v>267669</v>
      </c>
      <c r="F304" s="15">
        <v>467573</v>
      </c>
      <c r="G304" s="65">
        <v>33575</v>
      </c>
      <c r="H304" s="15">
        <v>20335</v>
      </c>
      <c r="I304" s="15">
        <v>107215</v>
      </c>
      <c r="J304" s="15"/>
      <c r="K304" s="15"/>
      <c r="L304" s="15"/>
      <c r="M304" s="15"/>
      <c r="N304" s="15"/>
      <c r="O304" s="15"/>
      <c r="P304" s="15">
        <f t="shared" si="67"/>
        <v>1160197</v>
      </c>
    </row>
    <row r="305" spans="1:16" s="19" customFormat="1" ht="12.75">
      <c r="A305" s="17" t="s">
        <v>490</v>
      </c>
      <c r="B305" s="17">
        <v>8402301</v>
      </c>
      <c r="C305" s="56" t="s">
        <v>582</v>
      </c>
      <c r="D305" s="15"/>
      <c r="E305" s="15"/>
      <c r="F305" s="15"/>
      <c r="G305" s="65">
        <v>329924</v>
      </c>
      <c r="H305" s="15">
        <v>277853</v>
      </c>
      <c r="I305" s="15">
        <v>282147</v>
      </c>
      <c r="J305" s="15"/>
      <c r="K305" s="15"/>
      <c r="L305" s="15"/>
      <c r="M305" s="15"/>
      <c r="N305" s="15"/>
      <c r="O305" s="15"/>
      <c r="P305" s="15">
        <f t="shared" si="67"/>
        <v>889924</v>
      </c>
    </row>
    <row r="306" spans="1:16" s="19" customFormat="1" ht="12.75">
      <c r="A306" s="17"/>
      <c r="B306" s="17"/>
      <c r="C306" s="62" t="s">
        <v>583</v>
      </c>
      <c r="D306" s="15">
        <f>D308</f>
        <v>127221</v>
      </c>
      <c r="E306" s="15">
        <f t="shared" ref="E306:F306" si="70">E308</f>
        <v>39411</v>
      </c>
      <c r="F306" s="15">
        <f t="shared" si="70"/>
        <v>127142</v>
      </c>
      <c r="G306" s="15">
        <f>SUM(G307:G308)</f>
        <v>-26613</v>
      </c>
      <c r="H306" s="15">
        <f t="shared" ref="H306:I306" si="71">SUM(H307:H308)</f>
        <v>13614</v>
      </c>
      <c r="I306" s="15">
        <f t="shared" si="71"/>
        <v>15134</v>
      </c>
      <c r="J306" s="15">
        <f t="shared" ref="J306:O306" si="72">SUM(J308)</f>
        <v>0</v>
      </c>
      <c r="K306" s="15">
        <f t="shared" si="72"/>
        <v>0</v>
      </c>
      <c r="L306" s="15">
        <f t="shared" si="72"/>
        <v>0</v>
      </c>
      <c r="M306" s="15">
        <f t="shared" si="72"/>
        <v>0</v>
      </c>
      <c r="N306" s="15">
        <f t="shared" si="72"/>
        <v>0</v>
      </c>
      <c r="O306" s="15">
        <f t="shared" si="72"/>
        <v>0</v>
      </c>
      <c r="P306" s="15">
        <f t="shared" si="67"/>
        <v>295909</v>
      </c>
    </row>
    <row r="307" spans="1:16" s="19" customFormat="1" ht="12.75">
      <c r="A307" s="17" t="s">
        <v>584</v>
      </c>
      <c r="B307" s="17">
        <v>8402401</v>
      </c>
      <c r="C307" s="56" t="s">
        <v>585</v>
      </c>
      <c r="D307" s="15"/>
      <c r="E307" s="15"/>
      <c r="F307" s="15"/>
      <c r="G307" s="15">
        <v>-38166</v>
      </c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1:16" s="19" customFormat="1" ht="12.75">
      <c r="A308" s="17" t="s">
        <v>490</v>
      </c>
      <c r="B308" s="17">
        <v>8402401</v>
      </c>
      <c r="C308" s="56" t="s">
        <v>585</v>
      </c>
      <c r="D308" s="15">
        <v>127221</v>
      </c>
      <c r="E308" s="15">
        <v>39411</v>
      </c>
      <c r="F308" s="15">
        <v>127142</v>
      </c>
      <c r="G308" s="15">
        <v>11553</v>
      </c>
      <c r="H308" s="15">
        <v>13614</v>
      </c>
      <c r="I308" s="15">
        <v>15134</v>
      </c>
      <c r="J308" s="15"/>
      <c r="K308" s="15"/>
      <c r="L308" s="15"/>
      <c r="M308" s="15"/>
      <c r="N308" s="15"/>
      <c r="O308" s="15"/>
      <c r="P308" s="15">
        <f t="shared" si="67"/>
        <v>334075</v>
      </c>
    </row>
    <row r="309" spans="1:16" s="19" customFormat="1" ht="12.75">
      <c r="A309" s="17"/>
      <c r="B309" s="17"/>
      <c r="C309" s="60" t="s">
        <v>586</v>
      </c>
      <c r="D309" s="37">
        <f>SUM(D310:D311)</f>
        <v>81411475</v>
      </c>
      <c r="E309" s="37">
        <f t="shared" ref="E309:O309" si="73">SUM(E310:E311)</f>
        <v>82375412</v>
      </c>
      <c r="F309" s="37">
        <f>SUM(F310:F311)</f>
        <v>84697171</v>
      </c>
      <c r="G309" s="37">
        <f t="shared" si="73"/>
        <v>84806459</v>
      </c>
      <c r="H309" s="37">
        <f t="shared" si="73"/>
        <v>85160593</v>
      </c>
      <c r="I309" s="37">
        <f t="shared" si="73"/>
        <v>86013475</v>
      </c>
      <c r="J309" s="37">
        <f t="shared" si="73"/>
        <v>0</v>
      </c>
      <c r="K309" s="37">
        <f t="shared" si="73"/>
        <v>0</v>
      </c>
      <c r="L309" s="37">
        <f t="shared" si="73"/>
        <v>0</v>
      </c>
      <c r="M309" s="37">
        <f t="shared" si="73"/>
        <v>0</v>
      </c>
      <c r="N309" s="37">
        <f t="shared" si="73"/>
        <v>0</v>
      </c>
      <c r="O309" s="37">
        <f t="shared" si="73"/>
        <v>0</v>
      </c>
      <c r="P309" s="37">
        <f t="shared" si="67"/>
        <v>504464585</v>
      </c>
    </row>
    <row r="310" spans="1:16" s="19" customFormat="1" ht="24">
      <c r="A310" s="17" t="s">
        <v>587</v>
      </c>
      <c r="B310" s="17" t="s">
        <v>588</v>
      </c>
      <c r="C310" s="56" t="s">
        <v>589</v>
      </c>
      <c r="D310" s="15">
        <v>81411475</v>
      </c>
      <c r="E310" s="15">
        <v>0</v>
      </c>
      <c r="F310" s="15">
        <v>0</v>
      </c>
      <c r="G310" s="15">
        <v>0</v>
      </c>
      <c r="H310" s="15">
        <v>0</v>
      </c>
      <c r="I310" s="15"/>
      <c r="J310" s="15"/>
      <c r="K310" s="15"/>
      <c r="L310" s="15"/>
      <c r="M310" s="15"/>
      <c r="N310" s="15"/>
      <c r="O310" s="15"/>
      <c r="P310" s="15">
        <f t="shared" si="67"/>
        <v>81411475</v>
      </c>
    </row>
    <row r="311" spans="1:16" s="19" customFormat="1" ht="24">
      <c r="A311" s="17" t="s">
        <v>590</v>
      </c>
      <c r="B311" s="17" t="s">
        <v>588</v>
      </c>
      <c r="C311" s="56" t="s">
        <v>591</v>
      </c>
      <c r="D311" s="15">
        <v>0</v>
      </c>
      <c r="E311" s="15">
        <v>82375412</v>
      </c>
      <c r="F311" s="15">
        <v>84697171</v>
      </c>
      <c r="G311" s="15">
        <v>84806459</v>
      </c>
      <c r="H311" s="15">
        <v>85160593</v>
      </c>
      <c r="I311" s="15">
        <v>86013475</v>
      </c>
      <c r="J311" s="15"/>
      <c r="K311" s="15"/>
      <c r="L311" s="15"/>
      <c r="M311" s="15"/>
      <c r="N311" s="15"/>
      <c r="O311" s="15"/>
      <c r="P311" s="15">
        <f t="shared" si="67"/>
        <v>423053110</v>
      </c>
    </row>
    <row r="312" spans="1:16" s="19" customFormat="1" ht="12.75">
      <c r="A312" s="17"/>
      <c r="B312" s="17"/>
      <c r="C312" s="60" t="s">
        <v>592</v>
      </c>
      <c r="D312" s="37">
        <f>D313+D320</f>
        <v>0</v>
      </c>
      <c r="E312" s="37">
        <f t="shared" ref="E312:O312" si="74">E313+E320</f>
        <v>0</v>
      </c>
      <c r="F312" s="37">
        <f t="shared" si="74"/>
        <v>0</v>
      </c>
      <c r="G312" s="37">
        <f t="shared" si="74"/>
        <v>0</v>
      </c>
      <c r="H312" s="37">
        <f t="shared" si="74"/>
        <v>0</v>
      </c>
      <c r="I312" s="37">
        <f t="shared" si="74"/>
        <v>0</v>
      </c>
      <c r="J312" s="37">
        <f t="shared" si="74"/>
        <v>0</v>
      </c>
      <c r="K312" s="37">
        <f t="shared" si="74"/>
        <v>0</v>
      </c>
      <c r="L312" s="37">
        <f t="shared" si="74"/>
        <v>0</v>
      </c>
      <c r="M312" s="37">
        <f t="shared" si="74"/>
        <v>0</v>
      </c>
      <c r="N312" s="37">
        <f t="shared" si="74"/>
        <v>0</v>
      </c>
      <c r="O312" s="37">
        <f t="shared" si="74"/>
        <v>0</v>
      </c>
      <c r="P312" s="37">
        <f t="shared" si="67"/>
        <v>0</v>
      </c>
    </row>
    <row r="313" spans="1:16" s="19" customFormat="1" ht="12.75">
      <c r="A313" s="17"/>
      <c r="B313" s="17"/>
      <c r="C313" s="62" t="s">
        <v>593</v>
      </c>
      <c r="D313" s="15">
        <f>SUM(D314:D319)</f>
        <v>0</v>
      </c>
      <c r="E313" s="15">
        <f t="shared" ref="E313:O313" si="75">SUM(E314:E319)</f>
        <v>0</v>
      </c>
      <c r="F313" s="15">
        <f t="shared" si="75"/>
        <v>0</v>
      </c>
      <c r="G313" s="15">
        <f t="shared" si="75"/>
        <v>0</v>
      </c>
      <c r="H313" s="15">
        <f t="shared" si="75"/>
        <v>0</v>
      </c>
      <c r="I313" s="15">
        <f t="shared" si="75"/>
        <v>0</v>
      </c>
      <c r="J313" s="15">
        <f t="shared" si="75"/>
        <v>0</v>
      </c>
      <c r="K313" s="15">
        <f t="shared" si="75"/>
        <v>0</v>
      </c>
      <c r="L313" s="15">
        <f t="shared" si="75"/>
        <v>0</v>
      </c>
      <c r="M313" s="15">
        <f t="shared" si="75"/>
        <v>0</v>
      </c>
      <c r="N313" s="15">
        <f t="shared" si="75"/>
        <v>0</v>
      </c>
      <c r="O313" s="15">
        <f t="shared" si="75"/>
        <v>0</v>
      </c>
      <c r="P313" s="15">
        <f t="shared" si="67"/>
        <v>0</v>
      </c>
    </row>
    <row r="314" spans="1:16" s="19" customFormat="1" ht="12.75">
      <c r="A314" s="17" t="s">
        <v>594</v>
      </c>
      <c r="B314" s="17" t="s">
        <v>595</v>
      </c>
      <c r="C314" s="56" t="s">
        <v>596</v>
      </c>
      <c r="D314" s="15">
        <v>0</v>
      </c>
      <c r="E314" s="15">
        <v>0</v>
      </c>
      <c r="F314" s="15">
        <v>0</v>
      </c>
      <c r="G314" s="15"/>
      <c r="H314" s="15"/>
      <c r="I314" s="15"/>
      <c r="J314" s="15"/>
      <c r="K314" s="15"/>
      <c r="L314" s="15"/>
      <c r="M314" s="15"/>
      <c r="N314" s="15"/>
      <c r="O314" s="15"/>
      <c r="P314" s="15">
        <f t="shared" ref="P314:P326" si="76">SUM(D314:O314)</f>
        <v>0</v>
      </c>
    </row>
    <row r="315" spans="1:16" s="19" customFormat="1" ht="12.75">
      <c r="A315" s="17" t="s">
        <v>597</v>
      </c>
      <c r="B315" s="66" t="s">
        <v>598</v>
      </c>
      <c r="C315" s="56" t="s">
        <v>599</v>
      </c>
      <c r="D315" s="15">
        <v>0</v>
      </c>
      <c r="E315" s="15">
        <v>0</v>
      </c>
      <c r="F315" s="15">
        <v>0</v>
      </c>
      <c r="G315" s="15"/>
      <c r="H315" s="15"/>
      <c r="I315" s="15"/>
      <c r="J315" s="15"/>
      <c r="K315" s="15"/>
      <c r="L315" s="15"/>
      <c r="M315" s="15"/>
      <c r="N315" s="15"/>
      <c r="O315" s="15"/>
      <c r="P315" s="15">
        <f t="shared" si="76"/>
        <v>0</v>
      </c>
    </row>
    <row r="316" spans="1:16" s="19" customFormat="1" ht="12.75">
      <c r="A316" s="17" t="s">
        <v>600</v>
      </c>
      <c r="B316" s="17" t="s">
        <v>601</v>
      </c>
      <c r="C316" s="56" t="s">
        <v>602</v>
      </c>
      <c r="D316" s="15">
        <v>0</v>
      </c>
      <c r="E316" s="15">
        <v>0</v>
      </c>
      <c r="F316" s="15">
        <v>0</v>
      </c>
      <c r="G316" s="15"/>
      <c r="H316" s="15"/>
      <c r="I316" s="15"/>
      <c r="J316" s="15"/>
      <c r="K316" s="15"/>
      <c r="L316" s="15"/>
      <c r="M316" s="15"/>
      <c r="N316" s="15"/>
      <c r="O316" s="15"/>
      <c r="P316" s="15">
        <f t="shared" si="76"/>
        <v>0</v>
      </c>
    </row>
    <row r="317" spans="1:16" s="19" customFormat="1" ht="12.75">
      <c r="A317" s="17" t="s">
        <v>603</v>
      </c>
      <c r="B317" s="17" t="s">
        <v>604</v>
      </c>
      <c r="C317" s="56" t="s">
        <v>605</v>
      </c>
      <c r="D317" s="15">
        <v>0</v>
      </c>
      <c r="E317" s="15">
        <v>0</v>
      </c>
      <c r="F317" s="15">
        <v>0</v>
      </c>
      <c r="G317" s="15"/>
      <c r="H317" s="15"/>
      <c r="I317" s="15"/>
      <c r="J317" s="15"/>
      <c r="K317" s="15"/>
      <c r="L317" s="15"/>
      <c r="M317" s="15"/>
      <c r="N317" s="15"/>
      <c r="O317" s="15"/>
      <c r="P317" s="15">
        <f t="shared" si="76"/>
        <v>0</v>
      </c>
    </row>
    <row r="318" spans="1:16" s="19" customFormat="1" ht="12.75">
      <c r="A318" s="17" t="s">
        <v>606</v>
      </c>
      <c r="B318" s="17" t="s">
        <v>607</v>
      </c>
      <c r="C318" s="56" t="s">
        <v>608</v>
      </c>
      <c r="D318" s="15">
        <v>0</v>
      </c>
      <c r="E318" s="15">
        <v>0</v>
      </c>
      <c r="F318" s="15">
        <v>0</v>
      </c>
      <c r="G318" s="15"/>
      <c r="H318" s="15"/>
      <c r="I318" s="15"/>
      <c r="J318" s="15"/>
      <c r="K318" s="15"/>
      <c r="L318" s="15"/>
      <c r="M318" s="15"/>
      <c r="N318" s="15"/>
      <c r="O318" s="15"/>
      <c r="P318" s="15">
        <f t="shared" si="76"/>
        <v>0</v>
      </c>
    </row>
    <row r="319" spans="1:16" s="19" customFormat="1" ht="12.75">
      <c r="A319" s="17" t="s">
        <v>609</v>
      </c>
      <c r="B319" s="17" t="s">
        <v>610</v>
      </c>
      <c r="C319" s="56" t="s">
        <v>611</v>
      </c>
      <c r="D319" s="15">
        <v>0</v>
      </c>
      <c r="E319" s="15">
        <v>0</v>
      </c>
      <c r="F319" s="15">
        <v>0</v>
      </c>
      <c r="G319" s="15"/>
      <c r="H319" s="15"/>
      <c r="I319" s="15"/>
      <c r="J319" s="15"/>
      <c r="K319" s="15"/>
      <c r="L319" s="15"/>
      <c r="M319" s="15"/>
      <c r="N319" s="15"/>
      <c r="O319" s="15"/>
      <c r="P319" s="15">
        <f t="shared" si="76"/>
        <v>0</v>
      </c>
    </row>
    <row r="320" spans="1:16" s="19" customFormat="1" ht="12.75">
      <c r="A320" s="17"/>
      <c r="B320" s="17"/>
      <c r="C320" s="62" t="s">
        <v>612</v>
      </c>
      <c r="D320" s="15">
        <f>SUM(D321:D326)</f>
        <v>0</v>
      </c>
      <c r="E320" s="15">
        <f t="shared" ref="E320:O320" si="77">SUM(E321:E326)</f>
        <v>0</v>
      </c>
      <c r="F320" s="15">
        <f t="shared" si="77"/>
        <v>0</v>
      </c>
      <c r="G320" s="15">
        <f t="shared" si="77"/>
        <v>0</v>
      </c>
      <c r="H320" s="15">
        <f t="shared" si="77"/>
        <v>0</v>
      </c>
      <c r="I320" s="15">
        <f t="shared" si="77"/>
        <v>0</v>
      </c>
      <c r="J320" s="15">
        <f t="shared" si="77"/>
        <v>0</v>
      </c>
      <c r="K320" s="15">
        <f t="shared" si="77"/>
        <v>0</v>
      </c>
      <c r="L320" s="15">
        <f t="shared" si="77"/>
        <v>0</v>
      </c>
      <c r="M320" s="15">
        <f t="shared" si="77"/>
        <v>0</v>
      </c>
      <c r="N320" s="15">
        <f t="shared" si="77"/>
        <v>0</v>
      </c>
      <c r="O320" s="15">
        <f t="shared" si="77"/>
        <v>0</v>
      </c>
      <c r="P320" s="15">
        <f t="shared" si="76"/>
        <v>0</v>
      </c>
    </row>
    <row r="321" spans="1:16" s="19" customFormat="1" ht="12.75">
      <c r="A321" s="17" t="s">
        <v>613</v>
      </c>
      <c r="B321" s="17" t="s">
        <v>614</v>
      </c>
      <c r="C321" s="56" t="s">
        <v>615</v>
      </c>
      <c r="D321" s="15">
        <v>0</v>
      </c>
      <c r="E321" s="15">
        <v>0</v>
      </c>
      <c r="F321" s="15">
        <v>0</v>
      </c>
      <c r="G321" s="15"/>
      <c r="H321" s="15"/>
      <c r="I321" s="15"/>
      <c r="J321" s="15"/>
      <c r="K321" s="15"/>
      <c r="L321" s="15"/>
      <c r="M321" s="15"/>
      <c r="N321" s="15"/>
      <c r="O321" s="15"/>
      <c r="P321" s="15">
        <f t="shared" si="76"/>
        <v>0</v>
      </c>
    </row>
    <row r="322" spans="1:16" s="19" customFormat="1" ht="12.75">
      <c r="A322" s="17" t="s">
        <v>616</v>
      </c>
      <c r="B322" s="17" t="s">
        <v>617</v>
      </c>
      <c r="C322" s="56" t="s">
        <v>618</v>
      </c>
      <c r="D322" s="15">
        <v>0</v>
      </c>
      <c r="E322" s="15">
        <v>0</v>
      </c>
      <c r="F322" s="15">
        <v>0</v>
      </c>
      <c r="G322" s="15"/>
      <c r="H322" s="15"/>
      <c r="I322" s="15"/>
      <c r="J322" s="15"/>
      <c r="K322" s="15"/>
      <c r="L322" s="15"/>
      <c r="M322" s="15"/>
      <c r="N322" s="15"/>
      <c r="O322" s="15"/>
      <c r="P322" s="15">
        <f t="shared" si="76"/>
        <v>0</v>
      </c>
    </row>
    <row r="323" spans="1:16" s="19" customFormat="1" ht="12.75">
      <c r="A323" s="17" t="s">
        <v>619</v>
      </c>
      <c r="B323" s="17" t="s">
        <v>620</v>
      </c>
      <c r="C323" s="56" t="s">
        <v>621</v>
      </c>
      <c r="D323" s="15">
        <v>0</v>
      </c>
      <c r="E323" s="15">
        <v>0</v>
      </c>
      <c r="F323" s="15">
        <v>0</v>
      </c>
      <c r="G323" s="15"/>
      <c r="H323" s="15"/>
      <c r="I323" s="15"/>
      <c r="J323" s="15"/>
      <c r="K323" s="15"/>
      <c r="L323" s="15"/>
      <c r="M323" s="15"/>
      <c r="N323" s="15"/>
      <c r="O323" s="15"/>
      <c r="P323" s="15">
        <f t="shared" si="76"/>
        <v>0</v>
      </c>
    </row>
    <row r="324" spans="1:16" s="19" customFormat="1" ht="12.75">
      <c r="A324" s="17" t="s">
        <v>622</v>
      </c>
      <c r="B324" s="17" t="s">
        <v>623</v>
      </c>
      <c r="C324" s="56" t="s">
        <v>624</v>
      </c>
      <c r="D324" s="15">
        <v>0</v>
      </c>
      <c r="E324" s="15">
        <v>0</v>
      </c>
      <c r="F324" s="15">
        <v>0</v>
      </c>
      <c r="G324" s="15"/>
      <c r="H324" s="15"/>
      <c r="I324" s="15"/>
      <c r="J324" s="15"/>
      <c r="K324" s="15"/>
      <c r="L324" s="15"/>
      <c r="M324" s="15"/>
      <c r="N324" s="15"/>
      <c r="O324" s="15"/>
      <c r="P324" s="15">
        <f t="shared" si="76"/>
        <v>0</v>
      </c>
    </row>
    <row r="325" spans="1:16" s="19" customFormat="1" ht="12.75">
      <c r="A325" s="17" t="s">
        <v>625</v>
      </c>
      <c r="B325" s="17" t="s">
        <v>626</v>
      </c>
      <c r="C325" s="56" t="s">
        <v>627</v>
      </c>
      <c r="D325" s="15">
        <v>0</v>
      </c>
      <c r="E325" s="15">
        <v>0</v>
      </c>
      <c r="F325" s="15">
        <v>0</v>
      </c>
      <c r="G325" s="15"/>
      <c r="H325" s="15"/>
      <c r="I325" s="15"/>
      <c r="J325" s="15"/>
      <c r="K325" s="15"/>
      <c r="L325" s="15"/>
      <c r="M325" s="15"/>
      <c r="N325" s="15"/>
      <c r="O325" s="15"/>
      <c r="P325" s="15">
        <f t="shared" si="76"/>
        <v>0</v>
      </c>
    </row>
    <row r="326" spans="1:16" s="19" customFormat="1" ht="12.75">
      <c r="A326" s="17" t="s">
        <v>628</v>
      </c>
      <c r="B326" s="17" t="s">
        <v>629</v>
      </c>
      <c r="C326" s="56" t="s">
        <v>630</v>
      </c>
      <c r="D326" s="15">
        <v>0</v>
      </c>
      <c r="E326" s="15">
        <v>0</v>
      </c>
      <c r="F326" s="15">
        <v>0</v>
      </c>
      <c r="G326" s="15"/>
      <c r="H326" s="15"/>
      <c r="I326" s="15"/>
      <c r="J326" s="15"/>
      <c r="K326" s="15"/>
      <c r="L326" s="15"/>
      <c r="M326" s="15"/>
      <c r="N326" s="15"/>
      <c r="O326" s="15"/>
      <c r="P326" s="15">
        <f t="shared" si="76"/>
        <v>0</v>
      </c>
    </row>
    <row r="327" spans="1:16" s="19" customFormat="1" ht="21" customHeight="1">
      <c r="A327" s="67"/>
      <c r="B327" s="67"/>
      <c r="C327" s="68" t="s">
        <v>631</v>
      </c>
      <c r="D327" s="69">
        <f t="shared" ref="D327:O327" si="78">D9+D30+D52+D58+D77+D312</f>
        <v>8447380934.4399996</v>
      </c>
      <c r="E327" s="69">
        <f t="shared" si="78"/>
        <v>7332980326.8400002</v>
      </c>
      <c r="F327" s="69">
        <f t="shared" si="78"/>
        <v>6909531496</v>
      </c>
      <c r="G327" s="69">
        <f t="shared" si="78"/>
        <v>7451090548.0299997</v>
      </c>
      <c r="H327" s="69">
        <f t="shared" si="78"/>
        <v>6744932586.46</v>
      </c>
      <c r="I327" s="69">
        <f t="shared" si="78"/>
        <v>6651821854</v>
      </c>
      <c r="J327" s="69">
        <f t="shared" si="78"/>
        <v>0</v>
      </c>
      <c r="K327" s="69">
        <f t="shared" si="78"/>
        <v>0</v>
      </c>
      <c r="L327" s="69">
        <f t="shared" si="78"/>
        <v>0</v>
      </c>
      <c r="M327" s="69">
        <f t="shared" si="78"/>
        <v>0</v>
      </c>
      <c r="N327" s="69">
        <f t="shared" si="78"/>
        <v>0</v>
      </c>
      <c r="O327" s="69">
        <f t="shared" si="78"/>
        <v>0</v>
      </c>
      <c r="P327" s="69">
        <f>SUM(D327:O327)</f>
        <v>43537737745.769997</v>
      </c>
    </row>
    <row r="328" spans="1:16" s="19" customFormat="1" ht="21.75" customHeight="1">
      <c r="A328" s="70"/>
      <c r="B328" s="71"/>
      <c r="C328" s="72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</row>
    <row r="329" spans="1:16" s="19" customFormat="1" ht="12" customHeight="1">
      <c r="A329" s="74"/>
      <c r="B329"/>
      <c r="C329" s="75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</row>
  </sheetData>
  <mergeCells count="11">
    <mergeCell ref="Q245:U245"/>
    <mergeCell ref="A2:P2"/>
    <mergeCell ref="A3:P3"/>
    <mergeCell ref="A4:P4"/>
    <mergeCell ref="A5:P5"/>
    <mergeCell ref="Q113:T113"/>
    <mergeCell ref="Q114:T114"/>
    <mergeCell ref="Q115:T115"/>
    <mergeCell ref="Q242:S242"/>
    <mergeCell ref="Q243:U243"/>
    <mergeCell ref="Q244:U244"/>
  </mergeCells>
  <printOptions horizontalCentered="1" verticalCentered="1"/>
  <pageMargins left="0" right="0" top="0.9055118110236221" bottom="0.47244094488188981" header="0.23622047244094491" footer="0.19685039370078741"/>
  <pageSetup scale="60" orientation="landscape" r:id="rId1"/>
  <headerFooter>
    <oddHeader>&amp;L&amp;G&amp;C&amp;"DIN Pro Bold,Negrita"PODER EJECUTIVO
DEL ESTADO DE TAMAULIPAS
&amp;G 
Cedula Acumulativa por Rubro de Ingresos
del 1 de Enero al 30 de Junio de 2025
&amp;7(Pesos)</oddHeader>
    <oddFooter>&amp;C&amp;G
&amp;"Arial,Negrita"&amp;12Anexos</oddFooter>
  </headerFooter>
  <rowBreaks count="5" manualBreakCount="5">
    <brk id="66" max="16383" man="1"/>
    <brk id="119" max="16383" man="1"/>
    <brk id="173" max="16383" man="1"/>
    <brk id="217" max="16383" man="1"/>
    <brk id="274" max="16383" man="1"/>
  </row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Edo Analit Ingr Calendariza ok</vt:lpstr>
      <vt:lpstr>'Edo Analit Ingr Calendariza ok'!Área_de_impresión</vt:lpstr>
      <vt:lpstr>'Edo Analit Ingr Calendariza ok'!Print_Titles</vt:lpstr>
      <vt:lpstr>'Edo Analit Ingr Calendariza ok'!Títulos_a_imprimir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2025-07-21T18:00:20Z</dcterms:created>
  <dcterms:modified xsi:type="dcterms:W3CDTF">2025-07-22T17:41:03Z</dcterms:modified>
</cp:coreProperties>
</file>