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ANEXOS\"/>
    </mc:Choice>
  </mc:AlternateContent>
  <xr:revisionPtr revIDLastSave="0" documentId="13_ncr:1_{3125397F-7E02-4766-A17F-E6CF8FB88C5A}" xr6:coauthVersionLast="47" xr6:coauthVersionMax="47" xr10:uidLastSave="{00000000-0000-0000-0000-000000000000}"/>
  <bookViews>
    <workbookView xWindow="-120" yWindow="-120" windowWidth="29040" windowHeight="15720" xr2:uid="{76524CD8-CE28-4994-966A-A1AD428AEE43}"/>
  </bookViews>
  <sheets>
    <sheet name="Edo Analit Ingr Calendariza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_xlnm._FilterDatabase" localSheetId="0" hidden="1">'Edo Analit Ingr Calendariza'!$A$1:$TL$315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Ingr Calendariza'!$A$1:$P$310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Print_Titles" localSheetId="0">'Edo Analit Ingr Calendariza'!$1:$2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 Ingr Calendariza'!$C:$C,'Edo Analit Ingr Calendariza'!$1:$2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C9A9121_E977_4B7C_B9B8_1EE409452C9A_.wvu.PrintTitles" localSheetId="0" hidden="1">'Edo Analit Ingr Calendariza'!$1:$2</definedName>
    <definedName name="Z_B4154E39_D80D_4C70_B5BA_E2F4455703A0_.wvu.PrintTitles" localSheetId="0" hidden="1">'Edo Analit Ingr Calendariza'!$1:$2</definedName>
    <definedName name="Z_DAB10FE5_72A9_41F7_9074_75BA0A35D880_.wvu.PrintTitles" localSheetId="0" hidden="1">'Edo Analit Ingr Calendariza'!$1:$2</definedName>
    <definedName name="Z_E7094936_1F74_49C0_9A17_F7F2B6147DB4_.wvu.PrintTitles" localSheetId="0" hidden="1">'Edo Analit Ingr Calendariza'!$1:$2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6" i="1" l="1"/>
  <c r="P295" i="1"/>
  <c r="P294" i="1"/>
  <c r="P293" i="1"/>
  <c r="P292" i="1"/>
  <c r="P291" i="1"/>
  <c r="O290" i="1"/>
  <c r="N290" i="1"/>
  <c r="M290" i="1"/>
  <c r="M282" i="1" s="1"/>
  <c r="L290" i="1"/>
  <c r="K290" i="1"/>
  <c r="J290" i="1"/>
  <c r="I290" i="1"/>
  <c r="H290" i="1"/>
  <c r="G290" i="1"/>
  <c r="F290" i="1"/>
  <c r="E290" i="1"/>
  <c r="D290" i="1"/>
  <c r="D282" i="1" s="1"/>
  <c r="P289" i="1"/>
  <c r="P288" i="1"/>
  <c r="P287" i="1"/>
  <c r="P286" i="1"/>
  <c r="P285" i="1"/>
  <c r="P284" i="1"/>
  <c r="O283" i="1"/>
  <c r="O282" i="1" s="1"/>
  <c r="N283" i="1"/>
  <c r="M283" i="1"/>
  <c r="L283" i="1"/>
  <c r="K283" i="1"/>
  <c r="J283" i="1"/>
  <c r="J282" i="1" s="1"/>
  <c r="I283" i="1"/>
  <c r="I282" i="1" s="1"/>
  <c r="H283" i="1"/>
  <c r="H282" i="1" s="1"/>
  <c r="G283" i="1"/>
  <c r="P283" i="1" s="1"/>
  <c r="F283" i="1"/>
  <c r="E283" i="1"/>
  <c r="D283" i="1"/>
  <c r="N282" i="1"/>
  <c r="L282" i="1"/>
  <c r="K282" i="1"/>
  <c r="F282" i="1"/>
  <c r="E282" i="1"/>
  <c r="P281" i="1"/>
  <c r="P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P279" i="1" s="1"/>
  <c r="P278" i="1"/>
  <c r="O277" i="1"/>
  <c r="N277" i="1"/>
  <c r="M277" i="1"/>
  <c r="L277" i="1"/>
  <c r="K277" i="1"/>
  <c r="J277" i="1"/>
  <c r="H277" i="1"/>
  <c r="H275" i="1" s="1"/>
  <c r="G277" i="1"/>
  <c r="F277" i="1"/>
  <c r="E277" i="1"/>
  <c r="D277" i="1"/>
  <c r="P277" i="1" s="1"/>
  <c r="I276" i="1"/>
  <c r="P276" i="1" s="1"/>
  <c r="O275" i="1"/>
  <c r="O248" i="1" s="1"/>
  <c r="N275" i="1"/>
  <c r="M275" i="1"/>
  <c r="M248" i="1" s="1"/>
  <c r="L275" i="1"/>
  <c r="K275" i="1"/>
  <c r="J275" i="1"/>
  <c r="I275" i="1"/>
  <c r="G275" i="1"/>
  <c r="F275" i="1"/>
  <c r="E275" i="1"/>
  <c r="E248" i="1" s="1"/>
  <c r="E223" i="1" s="1"/>
  <c r="D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O262" i="1"/>
  <c r="N262" i="1"/>
  <c r="M262" i="1"/>
  <c r="L262" i="1"/>
  <c r="K262" i="1"/>
  <c r="J262" i="1"/>
  <c r="I262" i="1"/>
  <c r="H262" i="1"/>
  <c r="H248" i="1" s="1"/>
  <c r="G262" i="1"/>
  <c r="F262" i="1"/>
  <c r="E262" i="1"/>
  <c r="D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O249" i="1"/>
  <c r="N249" i="1"/>
  <c r="M249" i="1"/>
  <c r="L249" i="1"/>
  <c r="L248" i="1" s="1"/>
  <c r="L223" i="1" s="1"/>
  <c r="K249" i="1"/>
  <c r="K248" i="1" s="1"/>
  <c r="J249" i="1"/>
  <c r="J248" i="1" s="1"/>
  <c r="J223" i="1" s="1"/>
  <c r="I249" i="1"/>
  <c r="I248" i="1" s="1"/>
  <c r="H249" i="1"/>
  <c r="G249" i="1"/>
  <c r="F249" i="1"/>
  <c r="E249" i="1"/>
  <c r="D249" i="1"/>
  <c r="P249" i="1" s="1"/>
  <c r="N248" i="1"/>
  <c r="F248" i="1"/>
  <c r="P247" i="1"/>
  <c r="P246" i="1"/>
  <c r="P245" i="1"/>
  <c r="P244" i="1"/>
  <c r="P243" i="1"/>
  <c r="P242" i="1"/>
  <c r="P241" i="1"/>
  <c r="P240" i="1"/>
  <c r="P239" i="1"/>
  <c r="P238" i="1"/>
  <c r="O237" i="1"/>
  <c r="N237" i="1"/>
  <c r="M237" i="1"/>
  <c r="M224" i="1" s="1"/>
  <c r="M223" i="1" s="1"/>
  <c r="L237" i="1"/>
  <c r="K237" i="1"/>
  <c r="K224" i="1" s="1"/>
  <c r="K223" i="1" s="1"/>
  <c r="J237" i="1"/>
  <c r="I237" i="1"/>
  <c r="H237" i="1"/>
  <c r="G237" i="1"/>
  <c r="F237" i="1"/>
  <c r="E237" i="1"/>
  <c r="P237" i="1" s="1"/>
  <c r="D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O224" i="1"/>
  <c r="O223" i="1" s="1"/>
  <c r="N224" i="1"/>
  <c r="N223" i="1" s="1"/>
  <c r="L224" i="1"/>
  <c r="J224" i="1"/>
  <c r="I224" i="1"/>
  <c r="H224" i="1"/>
  <c r="G224" i="1"/>
  <c r="F224" i="1"/>
  <c r="P224" i="1" s="1"/>
  <c r="E224" i="1"/>
  <c r="D224" i="1"/>
  <c r="P222" i="1"/>
  <c r="O221" i="1"/>
  <c r="N221" i="1"/>
  <c r="M221" i="1"/>
  <c r="G221" i="1"/>
  <c r="F221" i="1"/>
  <c r="E221" i="1"/>
  <c r="D221" i="1"/>
  <c r="P221" i="1" s="1"/>
  <c r="P220" i="1"/>
  <c r="P219" i="1"/>
  <c r="P218" i="1"/>
  <c r="P217" i="1"/>
  <c r="P216" i="1"/>
  <c r="P215" i="1"/>
  <c r="P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P212" i="1"/>
  <c r="P211" i="1"/>
  <c r="O210" i="1"/>
  <c r="N210" i="1"/>
  <c r="M210" i="1"/>
  <c r="L210" i="1"/>
  <c r="K210" i="1"/>
  <c r="J210" i="1"/>
  <c r="I210" i="1"/>
  <c r="H210" i="1"/>
  <c r="G210" i="1"/>
  <c r="P210" i="1" s="1"/>
  <c r="F210" i="1"/>
  <c r="E210" i="1"/>
  <c r="D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O197" i="1"/>
  <c r="N197" i="1"/>
  <c r="M197" i="1"/>
  <c r="L197" i="1"/>
  <c r="K197" i="1"/>
  <c r="G197" i="1"/>
  <c r="F197" i="1"/>
  <c r="E197" i="1"/>
  <c r="P197" i="1" s="1"/>
  <c r="D197" i="1"/>
  <c r="P196" i="1"/>
  <c r="O196" i="1"/>
  <c r="N196" i="1"/>
  <c r="O195" i="1"/>
  <c r="N195" i="1"/>
  <c r="M195" i="1"/>
  <c r="P195" i="1" s="1"/>
  <c r="F195" i="1"/>
  <c r="E195" i="1"/>
  <c r="D195" i="1"/>
  <c r="P194" i="1"/>
  <c r="P193" i="1"/>
  <c r="P192" i="1"/>
  <c r="P191" i="1"/>
  <c r="P190" i="1"/>
  <c r="P189" i="1"/>
  <c r="P188" i="1"/>
  <c r="P187" i="1"/>
  <c r="P186" i="1"/>
  <c r="P185" i="1"/>
  <c r="O184" i="1"/>
  <c r="N184" i="1"/>
  <c r="M184" i="1"/>
  <c r="L184" i="1"/>
  <c r="K184" i="1"/>
  <c r="J184" i="1"/>
  <c r="I184" i="1"/>
  <c r="H184" i="1"/>
  <c r="G184" i="1"/>
  <c r="F184" i="1"/>
  <c r="P184" i="1" s="1"/>
  <c r="E184" i="1"/>
  <c r="D184" i="1"/>
  <c r="P183" i="1"/>
  <c r="P182" i="1"/>
  <c r="P181" i="1"/>
  <c r="O180" i="1"/>
  <c r="N180" i="1"/>
  <c r="M180" i="1"/>
  <c r="L180" i="1"/>
  <c r="K180" i="1"/>
  <c r="J180" i="1"/>
  <c r="I180" i="1"/>
  <c r="H180" i="1"/>
  <c r="G180" i="1"/>
  <c r="F180" i="1"/>
  <c r="P180" i="1" s="1"/>
  <c r="E180" i="1"/>
  <c r="D180" i="1"/>
  <c r="P179" i="1"/>
  <c r="P178" i="1"/>
  <c r="P177" i="1"/>
  <c r="P176" i="1"/>
  <c r="P175" i="1"/>
  <c r="O174" i="1"/>
  <c r="N174" i="1"/>
  <c r="M174" i="1"/>
  <c r="L174" i="1"/>
  <c r="K174" i="1"/>
  <c r="J174" i="1"/>
  <c r="H174" i="1"/>
  <c r="G174" i="1"/>
  <c r="P174" i="1" s="1"/>
  <c r="F174" i="1"/>
  <c r="E174" i="1"/>
  <c r="D174" i="1"/>
  <c r="P173" i="1"/>
  <c r="P172" i="1"/>
  <c r="O171" i="1"/>
  <c r="N171" i="1"/>
  <c r="M171" i="1"/>
  <c r="L171" i="1"/>
  <c r="K171" i="1"/>
  <c r="J171" i="1"/>
  <c r="I171" i="1"/>
  <c r="H171" i="1"/>
  <c r="G171" i="1"/>
  <c r="F171" i="1"/>
  <c r="P171" i="1" s="1"/>
  <c r="E171" i="1"/>
  <c r="D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O149" i="1"/>
  <c r="N149" i="1"/>
  <c r="M149" i="1"/>
  <c r="L149" i="1"/>
  <c r="K149" i="1"/>
  <c r="J149" i="1"/>
  <c r="I149" i="1"/>
  <c r="H149" i="1"/>
  <c r="P149" i="1" s="1"/>
  <c r="G149" i="1"/>
  <c r="F149" i="1"/>
  <c r="E149" i="1"/>
  <c r="D149" i="1"/>
  <c r="P148" i="1"/>
  <c r="P147" i="1"/>
  <c r="P146" i="1"/>
  <c r="P145" i="1"/>
  <c r="P144" i="1"/>
  <c r="P143" i="1"/>
  <c r="P142" i="1"/>
  <c r="P141" i="1"/>
  <c r="O140" i="1"/>
  <c r="N140" i="1"/>
  <c r="N116" i="1" s="1"/>
  <c r="M140" i="1"/>
  <c r="L140" i="1"/>
  <c r="K140" i="1"/>
  <c r="J140" i="1"/>
  <c r="I140" i="1"/>
  <c r="H140" i="1"/>
  <c r="G140" i="1"/>
  <c r="F140" i="1"/>
  <c r="F116" i="1" s="1"/>
  <c r="E140" i="1"/>
  <c r="P140" i="1" s="1"/>
  <c r="D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O126" i="1"/>
  <c r="O116" i="1" s="1"/>
  <c r="N126" i="1"/>
  <c r="M126" i="1"/>
  <c r="L126" i="1"/>
  <c r="K126" i="1"/>
  <c r="J126" i="1"/>
  <c r="I126" i="1"/>
  <c r="H126" i="1"/>
  <c r="G126" i="1"/>
  <c r="G116" i="1" s="1"/>
  <c r="F126" i="1"/>
  <c r="E126" i="1"/>
  <c r="D126" i="1"/>
  <c r="P125" i="1"/>
  <c r="P124" i="1"/>
  <c r="P123" i="1"/>
  <c r="P122" i="1"/>
  <c r="P121" i="1"/>
  <c r="P120" i="1"/>
  <c r="O119" i="1"/>
  <c r="N119" i="1"/>
  <c r="M119" i="1"/>
  <c r="M116" i="1" s="1"/>
  <c r="L119" i="1"/>
  <c r="L116" i="1" s="1"/>
  <c r="L106" i="1" s="1"/>
  <c r="K119" i="1"/>
  <c r="K116" i="1" s="1"/>
  <c r="K106" i="1" s="1"/>
  <c r="J119" i="1"/>
  <c r="J116" i="1" s="1"/>
  <c r="J106" i="1" s="1"/>
  <c r="I119" i="1"/>
  <c r="H119" i="1"/>
  <c r="G119" i="1"/>
  <c r="F119" i="1"/>
  <c r="E119" i="1"/>
  <c r="E116" i="1" s="1"/>
  <c r="D119" i="1"/>
  <c r="P119" i="1" s="1"/>
  <c r="P118" i="1"/>
  <c r="P117" i="1"/>
  <c r="O117" i="1"/>
  <c r="N117" i="1"/>
  <c r="H117" i="1"/>
  <c r="G117" i="1"/>
  <c r="F117" i="1"/>
  <c r="E117" i="1"/>
  <c r="D117" i="1"/>
  <c r="I116" i="1"/>
  <c r="I106" i="1" s="1"/>
  <c r="H116" i="1"/>
  <c r="P115" i="1"/>
  <c r="P114" i="1"/>
  <c r="P113" i="1"/>
  <c r="P112" i="1"/>
  <c r="P111" i="1"/>
  <c r="P110" i="1"/>
  <c r="P109" i="1"/>
  <c r="P108" i="1"/>
  <c r="O107" i="1"/>
  <c r="N107" i="1"/>
  <c r="N106" i="1" s="1"/>
  <c r="M107" i="1"/>
  <c r="L107" i="1"/>
  <c r="K107" i="1"/>
  <c r="J107" i="1"/>
  <c r="I107" i="1"/>
  <c r="H107" i="1"/>
  <c r="H106" i="1" s="1"/>
  <c r="G107" i="1"/>
  <c r="F107" i="1"/>
  <c r="F106" i="1" s="1"/>
  <c r="E107" i="1"/>
  <c r="D107" i="1"/>
  <c r="P105" i="1"/>
  <c r="P104" i="1"/>
  <c r="P103" i="1"/>
  <c r="P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101" i="1" s="1"/>
  <c r="P100" i="1"/>
  <c r="P99" i="1"/>
  <c r="P98" i="1"/>
  <c r="P97" i="1"/>
  <c r="P96" i="1"/>
  <c r="P95" i="1"/>
  <c r="P94" i="1"/>
  <c r="O93" i="1"/>
  <c r="O84" i="1" s="1"/>
  <c r="N93" i="1"/>
  <c r="M93" i="1"/>
  <c r="L93" i="1"/>
  <c r="K93" i="1"/>
  <c r="J93" i="1"/>
  <c r="I93" i="1"/>
  <c r="H93" i="1"/>
  <c r="G93" i="1"/>
  <c r="G84" i="1" s="1"/>
  <c r="F93" i="1"/>
  <c r="E93" i="1"/>
  <c r="D93" i="1"/>
  <c r="P92" i="1"/>
  <c r="P91" i="1"/>
  <c r="P90" i="1"/>
  <c r="P89" i="1"/>
  <c r="P88" i="1"/>
  <c r="P87" i="1"/>
  <c r="P86" i="1"/>
  <c r="O85" i="1"/>
  <c r="N85" i="1"/>
  <c r="N84" i="1" s="1"/>
  <c r="M85" i="1"/>
  <c r="M84" i="1" s="1"/>
  <c r="L85" i="1"/>
  <c r="L84" i="1" s="1"/>
  <c r="L71" i="1" s="1"/>
  <c r="K85" i="1"/>
  <c r="K84" i="1" s="1"/>
  <c r="K71" i="1" s="1"/>
  <c r="J85" i="1"/>
  <c r="I85" i="1"/>
  <c r="H85" i="1"/>
  <c r="G85" i="1"/>
  <c r="F85" i="1"/>
  <c r="F84" i="1" s="1"/>
  <c r="E85" i="1"/>
  <c r="E84" i="1" s="1"/>
  <c r="D85" i="1"/>
  <c r="P85" i="1" s="1"/>
  <c r="J84" i="1"/>
  <c r="I84" i="1"/>
  <c r="H84" i="1"/>
  <c r="P83" i="1"/>
  <c r="P82" i="1"/>
  <c r="P81" i="1"/>
  <c r="P80" i="1"/>
  <c r="P73" i="1" s="1"/>
  <c r="P79" i="1"/>
  <c r="P78" i="1"/>
  <c r="P77" i="1"/>
  <c r="P76" i="1"/>
  <c r="P75" i="1"/>
  <c r="P74" i="1"/>
  <c r="O73" i="1"/>
  <c r="N73" i="1"/>
  <c r="M73" i="1"/>
  <c r="L73" i="1"/>
  <c r="K73" i="1"/>
  <c r="J73" i="1"/>
  <c r="I73" i="1"/>
  <c r="H73" i="1"/>
  <c r="G73" i="1"/>
  <c r="F73" i="1"/>
  <c r="E73" i="1"/>
  <c r="D73" i="1"/>
  <c r="P72" i="1"/>
  <c r="P70" i="1"/>
  <c r="P69" i="1"/>
  <c r="O68" i="1"/>
  <c r="N68" i="1"/>
  <c r="N65" i="1" s="1"/>
  <c r="N53" i="1" s="1"/>
  <c r="N52" i="1" s="1"/>
  <c r="M68" i="1"/>
  <c r="L68" i="1"/>
  <c r="K68" i="1"/>
  <c r="J68" i="1"/>
  <c r="I68" i="1"/>
  <c r="H68" i="1"/>
  <c r="G68" i="1"/>
  <c r="F68" i="1"/>
  <c r="F65" i="1" s="1"/>
  <c r="F53" i="1" s="1"/>
  <c r="F52" i="1" s="1"/>
  <c r="E68" i="1"/>
  <c r="D68" i="1"/>
  <c r="P68" i="1" s="1"/>
  <c r="P67" i="1"/>
  <c r="O66" i="1"/>
  <c r="N66" i="1"/>
  <c r="M66" i="1"/>
  <c r="M65" i="1" s="1"/>
  <c r="M53" i="1" s="1"/>
  <c r="M52" i="1" s="1"/>
  <c r="L66" i="1"/>
  <c r="L65" i="1" s="1"/>
  <c r="L53" i="1" s="1"/>
  <c r="L52" i="1" s="1"/>
  <c r="K66" i="1"/>
  <c r="K65" i="1" s="1"/>
  <c r="K53" i="1" s="1"/>
  <c r="K52" i="1" s="1"/>
  <c r="J66" i="1"/>
  <c r="J65" i="1" s="1"/>
  <c r="I66" i="1"/>
  <c r="H66" i="1"/>
  <c r="G66" i="1"/>
  <c r="F66" i="1"/>
  <c r="E66" i="1"/>
  <c r="E65" i="1" s="1"/>
  <c r="E53" i="1" s="1"/>
  <c r="E52" i="1" s="1"/>
  <c r="D66" i="1"/>
  <c r="P66" i="1" s="1"/>
  <c r="O65" i="1"/>
  <c r="I65" i="1"/>
  <c r="H65" i="1"/>
  <c r="G65" i="1"/>
  <c r="P64" i="1"/>
  <c r="P63" i="1"/>
  <c r="P62" i="1"/>
  <c r="O61" i="1"/>
  <c r="O53" i="1" s="1"/>
  <c r="O52" i="1" s="1"/>
  <c r="N61" i="1"/>
  <c r="M61" i="1"/>
  <c r="L61" i="1"/>
  <c r="K61" i="1"/>
  <c r="J61" i="1"/>
  <c r="I61" i="1"/>
  <c r="H61" i="1"/>
  <c r="G61" i="1"/>
  <c r="P61" i="1" s="1"/>
  <c r="F61" i="1"/>
  <c r="E61" i="1"/>
  <c r="D61" i="1"/>
  <c r="P60" i="1"/>
  <c r="P59" i="1"/>
  <c r="P58" i="1"/>
  <c r="P57" i="1"/>
  <c r="O56" i="1"/>
  <c r="N56" i="1"/>
  <c r="M56" i="1"/>
  <c r="L56" i="1"/>
  <c r="K56" i="1"/>
  <c r="J56" i="1"/>
  <c r="J53" i="1" s="1"/>
  <c r="J52" i="1" s="1"/>
  <c r="I56" i="1"/>
  <c r="I53" i="1" s="1"/>
  <c r="I52" i="1" s="1"/>
  <c r="H56" i="1"/>
  <c r="P56" i="1" s="1"/>
  <c r="G56" i="1"/>
  <c r="F56" i="1"/>
  <c r="E56" i="1"/>
  <c r="D56" i="1"/>
  <c r="P55" i="1"/>
  <c r="O54" i="1"/>
  <c r="N54" i="1"/>
  <c r="M54" i="1"/>
  <c r="L54" i="1"/>
  <c r="K54" i="1"/>
  <c r="J54" i="1"/>
  <c r="I54" i="1"/>
  <c r="H54" i="1"/>
  <c r="G54" i="1"/>
  <c r="F54" i="1"/>
  <c r="P54" i="1" s="1"/>
  <c r="E54" i="1"/>
  <c r="D54" i="1"/>
  <c r="P51" i="1"/>
  <c r="P50" i="1"/>
  <c r="P49" i="1"/>
  <c r="P48" i="1"/>
  <c r="O47" i="1"/>
  <c r="N47" i="1"/>
  <c r="M47" i="1"/>
  <c r="L47" i="1"/>
  <c r="L46" i="1" s="1"/>
  <c r="K47" i="1"/>
  <c r="K46" i="1" s="1"/>
  <c r="J47" i="1"/>
  <c r="J46" i="1" s="1"/>
  <c r="I47" i="1"/>
  <c r="I46" i="1" s="1"/>
  <c r="H47" i="1"/>
  <c r="G47" i="1"/>
  <c r="F47" i="1"/>
  <c r="E47" i="1"/>
  <c r="D47" i="1"/>
  <c r="P47" i="1" s="1"/>
  <c r="O46" i="1"/>
  <c r="N46" i="1"/>
  <c r="M46" i="1"/>
  <c r="H46" i="1"/>
  <c r="G46" i="1"/>
  <c r="F46" i="1"/>
  <c r="E46" i="1"/>
  <c r="P45" i="1"/>
  <c r="P44" i="1"/>
  <c r="P43" i="1"/>
  <c r="P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39" i="1"/>
  <c r="N39" i="1"/>
  <c r="N24" i="1" s="1"/>
  <c r="M39" i="1"/>
  <c r="M24" i="1" s="1"/>
  <c r="L39" i="1"/>
  <c r="K39" i="1"/>
  <c r="J39" i="1"/>
  <c r="I39" i="1"/>
  <c r="H39" i="1"/>
  <c r="G39" i="1"/>
  <c r="F39" i="1"/>
  <c r="F24" i="1" s="1"/>
  <c r="E39" i="1"/>
  <c r="P39" i="1" s="1"/>
  <c r="D39" i="1"/>
  <c r="P38" i="1"/>
  <c r="P37" i="1"/>
  <c r="P36" i="1"/>
  <c r="P35" i="1"/>
  <c r="P34" i="1"/>
  <c r="P33" i="1"/>
  <c r="P32" i="1"/>
  <c r="P25" i="1" s="1"/>
  <c r="P24" i="1" s="1"/>
  <c r="P31" i="1"/>
  <c r="P30" i="1"/>
  <c r="P29" i="1"/>
  <c r="P28" i="1"/>
  <c r="P27" i="1"/>
  <c r="P26" i="1"/>
  <c r="O25" i="1"/>
  <c r="O24" i="1" s="1"/>
  <c r="N25" i="1"/>
  <c r="M25" i="1"/>
  <c r="L25" i="1"/>
  <c r="K25" i="1"/>
  <c r="J25" i="1"/>
  <c r="J24" i="1" s="1"/>
  <c r="I25" i="1"/>
  <c r="I24" i="1" s="1"/>
  <c r="H25" i="1"/>
  <c r="H24" i="1" s="1"/>
  <c r="G25" i="1"/>
  <c r="G24" i="1" s="1"/>
  <c r="F25" i="1"/>
  <c r="E25" i="1"/>
  <c r="D25" i="1"/>
  <c r="L24" i="1"/>
  <c r="K24" i="1"/>
  <c r="D24" i="1"/>
  <c r="P23" i="1"/>
  <c r="O22" i="1"/>
  <c r="N22" i="1"/>
  <c r="M22" i="1"/>
  <c r="K22" i="1"/>
  <c r="J22" i="1"/>
  <c r="I22" i="1"/>
  <c r="I3" i="1" s="1"/>
  <c r="H22" i="1"/>
  <c r="G22" i="1"/>
  <c r="F22" i="1"/>
  <c r="E22" i="1"/>
  <c r="D22" i="1"/>
  <c r="P22" i="1" s="1"/>
  <c r="P21" i="1"/>
  <c r="P20" i="1"/>
  <c r="P19" i="1"/>
  <c r="P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/>
  <c r="O15" i="1"/>
  <c r="N15" i="1"/>
  <c r="M15" i="1"/>
  <c r="L15" i="1"/>
  <c r="K15" i="1"/>
  <c r="J15" i="1"/>
  <c r="I15" i="1"/>
  <c r="H15" i="1"/>
  <c r="P15" i="1" s="1"/>
  <c r="G15" i="1"/>
  <c r="F15" i="1"/>
  <c r="E15" i="1"/>
  <c r="D15" i="1"/>
  <c r="P14" i="1"/>
  <c r="O13" i="1"/>
  <c r="N13" i="1"/>
  <c r="M13" i="1"/>
  <c r="L13" i="1"/>
  <c r="K13" i="1"/>
  <c r="J13" i="1"/>
  <c r="I13" i="1"/>
  <c r="H13" i="1"/>
  <c r="G13" i="1"/>
  <c r="F13" i="1"/>
  <c r="P13" i="1" s="1"/>
  <c r="E13" i="1"/>
  <c r="D13" i="1"/>
  <c r="P12" i="1"/>
  <c r="P11" i="1"/>
  <c r="O10" i="1"/>
  <c r="N10" i="1"/>
  <c r="N3" i="1" s="1"/>
  <c r="M10" i="1"/>
  <c r="K10" i="1"/>
  <c r="J10" i="1"/>
  <c r="I10" i="1"/>
  <c r="H10" i="1"/>
  <c r="G10" i="1"/>
  <c r="F10" i="1"/>
  <c r="F3" i="1" s="1"/>
  <c r="E10" i="1"/>
  <c r="D10" i="1"/>
  <c r="P10" i="1" s="1"/>
  <c r="P9" i="1"/>
  <c r="O8" i="1"/>
  <c r="N8" i="1"/>
  <c r="M8" i="1"/>
  <c r="L8" i="1"/>
  <c r="K8" i="1"/>
  <c r="J8" i="1"/>
  <c r="I8" i="1"/>
  <c r="H8" i="1"/>
  <c r="G8" i="1"/>
  <c r="F8" i="1"/>
  <c r="E8" i="1"/>
  <c r="D8" i="1"/>
  <c r="P8" i="1" s="1"/>
  <c r="P7" i="1"/>
  <c r="P6" i="1"/>
  <c r="P5" i="1"/>
  <c r="P4" i="1" s="1"/>
  <c r="O4" i="1"/>
  <c r="N4" i="1"/>
  <c r="M4" i="1"/>
  <c r="M3" i="1" s="1"/>
  <c r="L4" i="1"/>
  <c r="L3" i="1" s="1"/>
  <c r="K4" i="1"/>
  <c r="K3" i="1" s="1"/>
  <c r="K297" i="1" s="1"/>
  <c r="J4" i="1"/>
  <c r="J3" i="1" s="1"/>
  <c r="I4" i="1"/>
  <c r="H4" i="1"/>
  <c r="G4" i="1"/>
  <c r="F4" i="1"/>
  <c r="E4" i="1"/>
  <c r="E3" i="1" s="1"/>
  <c r="D4" i="1"/>
  <c r="D3" i="1" s="1"/>
  <c r="O3" i="1"/>
  <c r="H3" i="1"/>
  <c r="G3" i="1"/>
  <c r="P3" i="1" l="1"/>
  <c r="E106" i="1"/>
  <c r="E71" i="1" s="1"/>
  <c r="E297" i="1" s="1"/>
  <c r="M106" i="1"/>
  <c r="M71" i="1" s="1"/>
  <c r="M297" i="1" s="1"/>
  <c r="G106" i="1"/>
  <c r="O106" i="1"/>
  <c r="O71" i="1" s="1"/>
  <c r="O297" i="1" s="1"/>
  <c r="P275" i="1"/>
  <c r="F71" i="1"/>
  <c r="F297" i="1" s="1"/>
  <c r="L297" i="1"/>
  <c r="N71" i="1"/>
  <c r="N297" i="1" s="1"/>
  <c r="P282" i="1"/>
  <c r="H223" i="1"/>
  <c r="H71" i="1" s="1"/>
  <c r="H297" i="1" s="1"/>
  <c r="J71" i="1"/>
  <c r="J297" i="1" s="1"/>
  <c r="I223" i="1"/>
  <c r="I71" i="1" s="1"/>
  <c r="I297" i="1" s="1"/>
  <c r="P126" i="1"/>
  <c r="G248" i="1"/>
  <c r="G223" i="1" s="1"/>
  <c r="G71" i="1" s="1"/>
  <c r="E24" i="1"/>
  <c r="G282" i="1"/>
  <c r="G53" i="1"/>
  <c r="G52" i="1" s="1"/>
  <c r="D84" i="1"/>
  <c r="D116" i="1"/>
  <c r="P290" i="1"/>
  <c r="P93" i="1"/>
  <c r="F223" i="1"/>
  <c r="H53" i="1"/>
  <c r="H52" i="1" s="1"/>
  <c r="D65" i="1"/>
  <c r="P107" i="1"/>
  <c r="D46" i="1"/>
  <c r="P46" i="1" s="1"/>
  <c r="D248" i="1"/>
  <c r="G297" i="1" l="1"/>
  <c r="D106" i="1"/>
  <c r="P106" i="1" s="1"/>
  <c r="P116" i="1"/>
  <c r="P84" i="1"/>
  <c r="D223" i="1"/>
  <c r="P223" i="1" s="1"/>
  <c r="P248" i="1"/>
  <c r="P65" i="1"/>
  <c r="D53" i="1"/>
  <c r="D71" i="1" l="1"/>
  <c r="P71" i="1" s="1"/>
  <c r="P53" i="1"/>
  <c r="D52" i="1"/>
  <c r="P52" i="1" l="1"/>
  <c r="D297" i="1"/>
  <c r="P297" i="1" s="1"/>
</calcChain>
</file>

<file path=xl/sharedStrings.xml><?xml version="1.0" encoding="utf-8"?>
<sst xmlns="http://schemas.openxmlformats.org/spreadsheetml/2006/main" count="719" uniqueCount="607">
  <si>
    <t>Fondo</t>
  </si>
  <si>
    <t>Partida Presupuestal</t>
  </si>
  <si>
    <t>Fuente del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</si>
  <si>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</si>
  <si>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</si>
  <si>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</si>
  <si>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</si>
  <si>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</si>
  <si>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</si>
  <si>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</si>
  <si>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</si>
  <si>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</si>
  <si>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</si>
  <si>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</si>
  <si>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</si>
  <si>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</si>
  <si>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</si>
  <si>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 xml:space="preserve">Impuestos Sobre los Ingresos </t>
  </si>
  <si>
    <t>2411000101</t>
  </si>
  <si>
    <t>1110001</t>
  </si>
  <si>
    <t xml:space="preserve">       Sobre Honorarios</t>
  </si>
  <si>
    <t>1120001</t>
  </si>
  <si>
    <t xml:space="preserve">       Sobre Juegos Permitidos</t>
  </si>
  <si>
    <t>1130001</t>
  </si>
  <si>
    <t>Sobre las Tarifas Efectivamente Cobradas por las Empresas de Redes de Transporte</t>
  </si>
  <si>
    <t>Impuestos Sobre el Patrimonio</t>
  </si>
  <si>
    <t>1220001</t>
  </si>
  <si>
    <t xml:space="preserve">      Sobre Actos y Operaciones Civiles</t>
  </si>
  <si>
    <t>Impuestos Sobre la Producción el Consumo y las Transacciones</t>
  </si>
  <si>
    <t>1310001</t>
  </si>
  <si>
    <t xml:space="preserve">      Sobre la Prestación de Servicios de Hospedaje</t>
  </si>
  <si>
    <t>1320001</t>
  </si>
  <si>
    <t xml:space="preserve">      Sobre la Enajenación de Bebidas Alcohólicas y Tabacos Labrados </t>
  </si>
  <si>
    <t>Impuestos Sobre Nominas y Asimilables</t>
  </si>
  <si>
    <t>1510001</t>
  </si>
  <si>
    <t xml:space="preserve">    Impuesto Sobre Remuneraciones al trabajo al Personal Subordinado</t>
  </si>
  <si>
    <t>Impuestos Ecológicos</t>
  </si>
  <si>
    <t>1610001</t>
  </si>
  <si>
    <t>Imp x Emisión de Compuest y gases de efecto inver AT</t>
  </si>
  <si>
    <t>Accesorios de Impuestos</t>
  </si>
  <si>
    <t>1710001</t>
  </si>
  <si>
    <t xml:space="preserve">     Recargos de Impuestos</t>
  </si>
  <si>
    <t>1720001</t>
  </si>
  <si>
    <t xml:space="preserve">     Multas de Impuestos</t>
  </si>
  <si>
    <t>1730001</t>
  </si>
  <si>
    <t xml:space="preserve">     Gastos de Ejecucion</t>
  </si>
  <si>
    <t>1750001</t>
  </si>
  <si>
    <t xml:space="preserve">     Honorarios</t>
  </si>
  <si>
    <t>Impuestos No Comprendidos en la Ley de Ingresos Vigente ,Causados en Ejercicios Fiscales Anteriores Pendientes de Liquidación o Pago</t>
  </si>
  <si>
    <t>Rezago Tenencia Local</t>
  </si>
  <si>
    <t xml:space="preserve">DERECHOS </t>
  </si>
  <si>
    <t>Derechos por Prestación de Servicios</t>
  </si>
  <si>
    <t>4310001</t>
  </si>
  <si>
    <t xml:space="preserve">     Servicios Generales</t>
  </si>
  <si>
    <t>4320001</t>
  </si>
  <si>
    <t xml:space="preserve">     Servicios de Registro Civil</t>
  </si>
  <si>
    <t>4330001</t>
  </si>
  <si>
    <t xml:space="preserve">     Servicios de Registro Publico de la Propiedad Inmueble</t>
  </si>
  <si>
    <t>4340001</t>
  </si>
  <si>
    <t xml:space="preserve">     Servicios de Registro Publico del Comercio</t>
  </si>
  <si>
    <t>4350001</t>
  </si>
  <si>
    <t xml:space="preserve">     Servicios Prestados por Autoridades Educativas del Estado</t>
  </si>
  <si>
    <t>4360001</t>
  </si>
  <si>
    <t xml:space="preserve">     Servicios Catastrales</t>
  </si>
  <si>
    <t>4370001</t>
  </si>
  <si>
    <t xml:space="preserve">     Servicios para el Control Vehicular</t>
  </si>
  <si>
    <t>4380001</t>
  </si>
  <si>
    <t xml:space="preserve">     Servicios de Prevención y Control de la Contaminación del Medio Ambiente</t>
  </si>
  <si>
    <t>4390001</t>
  </si>
  <si>
    <t xml:space="preserve">     Servicios de Administración y Control de Desarrollo Urbano</t>
  </si>
  <si>
    <t>4311001</t>
  </si>
  <si>
    <t xml:space="preserve">     Servicios Diversos</t>
  </si>
  <si>
    <t xml:space="preserve">     Servicios Prestados por Organismos Publicos Descentralizados</t>
  </si>
  <si>
    <t xml:space="preserve">      Servicios de Expedición de Permiso e Inscripción en el Régimen Estatal de las Casas de Empeño </t>
  </si>
  <si>
    <t>4315001</t>
  </si>
  <si>
    <t xml:space="preserve">     Servicios de  Administración y Control en  Materia Agropecuaria </t>
  </si>
  <si>
    <t>Otros Derechos</t>
  </si>
  <si>
    <t>Por Operar Máquinas de Juegos</t>
  </si>
  <si>
    <t>Accesorios</t>
  </si>
  <si>
    <t>4510001</t>
  </si>
  <si>
    <t xml:space="preserve">    Recargos</t>
  </si>
  <si>
    <t>4520001</t>
  </si>
  <si>
    <t xml:space="preserve">    Multas </t>
  </si>
  <si>
    <t>4530001</t>
  </si>
  <si>
    <t xml:space="preserve">    Gastos de Ejecución</t>
  </si>
  <si>
    <t>4540001</t>
  </si>
  <si>
    <t xml:space="preserve">    Honorarios por Notificacion Estatal</t>
  </si>
  <si>
    <t xml:space="preserve">PRODUCTOS </t>
  </si>
  <si>
    <t xml:space="preserve">Productos </t>
  </si>
  <si>
    <t>Varios- Fondos</t>
  </si>
  <si>
    <t>5112001</t>
  </si>
  <si>
    <t xml:space="preserve">    Intereses Estatales</t>
  </si>
  <si>
    <t>5113011-5114231</t>
  </si>
  <si>
    <t xml:space="preserve">    Intereses Federales</t>
  </si>
  <si>
    <t>5111001</t>
  </si>
  <si>
    <t xml:space="preserve">    Por Arrendamiento, Explotacion Uso de Bienes Propiedad del Estado</t>
  </si>
  <si>
    <t xml:space="preserve">    Intereses por Fideicomisos</t>
  </si>
  <si>
    <t>APROVECHAMIENTOS</t>
  </si>
  <si>
    <t>Aprovechamientos</t>
  </si>
  <si>
    <t>Indemnizacion</t>
  </si>
  <si>
    <t>Otros Aprovechamientos</t>
  </si>
  <si>
    <t>6119001</t>
  </si>
  <si>
    <t xml:space="preserve">Remanentes de OPDS Y Dependencias </t>
  </si>
  <si>
    <t>2415280102</t>
  </si>
  <si>
    <t>Retenciones 1 al Millar Municipios</t>
  </si>
  <si>
    <t xml:space="preserve">Otros Ingresos </t>
  </si>
  <si>
    <t>varios fondos</t>
  </si>
  <si>
    <t>6119003-6119010</t>
  </si>
  <si>
    <t xml:space="preserve">Otros Ingresos por Fideicomisos </t>
  </si>
  <si>
    <t>Aprovechamientos Patrimoniales</t>
  </si>
  <si>
    <t>6210002</t>
  </si>
  <si>
    <t>Otros por venta de Activos</t>
  </si>
  <si>
    <t>6210003</t>
  </si>
  <si>
    <t>Recuperacion de Activos Siniestrados</t>
  </si>
  <si>
    <t>2415280101</t>
  </si>
  <si>
    <t>6210004</t>
  </si>
  <si>
    <t>Devolucion de Activo al Proveedor</t>
  </si>
  <si>
    <t>Recargos</t>
  </si>
  <si>
    <t>6310001</t>
  </si>
  <si>
    <t xml:space="preserve">   Otros recargos </t>
  </si>
  <si>
    <t>Multas</t>
  </si>
  <si>
    <t>6320001</t>
  </si>
  <si>
    <t xml:space="preserve">   Otras Multas</t>
  </si>
  <si>
    <t>6330001</t>
  </si>
  <si>
    <t xml:space="preserve"> Honorarios por Notificacion</t>
  </si>
  <si>
    <t xml:space="preserve">PARTICIPACIONES, APORTACIONES, CONVENIOS, INCENTIVOS DERIVADOS DE LA COLABORACIÓN FISCAL Y FONDOS DISTINTOS DE APORTACIONES  </t>
  </si>
  <si>
    <t>PARTICIPACIONES</t>
  </si>
  <si>
    <t>8101001</t>
  </si>
  <si>
    <t xml:space="preserve">    Fondo General de Participaciones</t>
  </si>
  <si>
    <t>2315280106</t>
  </si>
  <si>
    <t>8101002</t>
  </si>
  <si>
    <t xml:space="preserve">    Fondo General de Participaciones FEIEF</t>
  </si>
  <si>
    <t>8102001</t>
  </si>
  <si>
    <t xml:space="preserve">    Fondo Fomento Municipal</t>
  </si>
  <si>
    <t>8102002</t>
  </si>
  <si>
    <t xml:space="preserve">    Fondo Fomento Municipal FEIEF</t>
  </si>
  <si>
    <t>8103001</t>
  </si>
  <si>
    <t xml:space="preserve">    Impuesto Especial sobre Producción y Servicios</t>
  </si>
  <si>
    <t>8105001</t>
  </si>
  <si>
    <t xml:space="preserve">    Fondo de Fiscalización y Recaudación</t>
  </si>
  <si>
    <t>8105002</t>
  </si>
  <si>
    <t xml:space="preserve">    Fondo de Fiscalización y Recaudación FEIEF</t>
  </si>
  <si>
    <t>8106001</t>
  </si>
  <si>
    <t xml:space="preserve">    Fondo de Extracción de Hidrocarburos</t>
  </si>
  <si>
    <t>8107001</t>
  </si>
  <si>
    <t xml:space="preserve">    Incentivo a la Venta Final de Gasolina y Diesel</t>
  </si>
  <si>
    <t>8109001</t>
  </si>
  <si>
    <t xml:space="preserve">    Fondo del Impuesto sobre la Renta </t>
  </si>
  <si>
    <t>APORTACIONES</t>
  </si>
  <si>
    <t>Fondo de Aportaciones Para la Nómina Educativa y Gasto Operativo (FONE):</t>
  </si>
  <si>
    <t>2425331301</t>
  </si>
  <si>
    <t>8211001</t>
  </si>
  <si>
    <t xml:space="preserve">             Servicios Personales</t>
  </si>
  <si>
    <t>2425331201</t>
  </si>
  <si>
    <t>8211002</t>
  </si>
  <si>
    <t xml:space="preserve">            Otros de Gasto Corriente</t>
  </si>
  <si>
    <t>2425331101</t>
  </si>
  <si>
    <t>8211003</t>
  </si>
  <si>
    <t xml:space="preserve">            Gasto de Operación</t>
  </si>
  <si>
    <t>2425332101</t>
  </si>
  <si>
    <t>8203001-8203010</t>
  </si>
  <si>
    <t>Fondo de Aportaciones para los Servicios de Salud (FASSA)</t>
  </si>
  <si>
    <t>2425333201</t>
  </si>
  <si>
    <t>8205001</t>
  </si>
  <si>
    <t>Fondo de Aportaciones para la Infraestructura Social Municipal</t>
  </si>
  <si>
    <t>2425333101</t>
  </si>
  <si>
    <t>8205002</t>
  </si>
  <si>
    <t>Fondo de Aportaciones para la Infraestructura Social Estatal</t>
  </si>
  <si>
    <t>2425334101</t>
  </si>
  <si>
    <t>8206001</t>
  </si>
  <si>
    <t>Fondo de Aportaciones para el Fortalecimiento de los Municipios</t>
  </si>
  <si>
    <t xml:space="preserve">Fondo de  Aportaciones Múltiples </t>
  </si>
  <si>
    <t>2425335101</t>
  </si>
  <si>
    <t>8207001</t>
  </si>
  <si>
    <t xml:space="preserve">          Asistencia Social</t>
  </si>
  <si>
    <t>2425335201</t>
  </si>
  <si>
    <t>8207002</t>
  </si>
  <si>
    <t xml:space="preserve">          Educación Básica</t>
  </si>
  <si>
    <t>2425335301</t>
  </si>
  <si>
    <t>8207003</t>
  </si>
  <si>
    <t xml:space="preserve">          Educación Superior</t>
  </si>
  <si>
    <t>2425335401</t>
  </si>
  <si>
    <t>8207004</t>
  </si>
  <si>
    <t xml:space="preserve">          Educación Media Superior</t>
  </si>
  <si>
    <t>8207005</t>
  </si>
  <si>
    <t xml:space="preserve">          Educación Básica FIDEICOMISO</t>
  </si>
  <si>
    <t>8207006</t>
  </si>
  <si>
    <t xml:space="preserve">          Educación Superior FIDEICOMISO</t>
  </si>
  <si>
    <t>8207007</t>
  </si>
  <si>
    <t xml:space="preserve">          Educación Media Superior FIDEICOMISO</t>
  </si>
  <si>
    <t xml:space="preserve">   Fondo de Aportaciones Para Educación Tecnológica y de Adultos</t>
  </si>
  <si>
    <t>2425336101</t>
  </si>
  <si>
    <t>8208001</t>
  </si>
  <si>
    <t xml:space="preserve">           Para la Educacion Tecnologica (CONALEP)</t>
  </si>
  <si>
    <t>2425336201</t>
  </si>
  <si>
    <t>8208002</t>
  </si>
  <si>
    <t xml:space="preserve">           Para la Educacion de Adultos (ITEA)</t>
  </si>
  <si>
    <t>2425337101</t>
  </si>
  <si>
    <t>8209001</t>
  </si>
  <si>
    <t xml:space="preserve">  Fondo de Aportaciones para la Seguridad Pública de los Estados </t>
  </si>
  <si>
    <t>2425338101</t>
  </si>
  <si>
    <t>8210001</t>
  </si>
  <si>
    <t xml:space="preserve">  Fondo de Aportaciones Para el Fortalecimiento a Entidades Federativas</t>
  </si>
  <si>
    <t>CONVENIOS</t>
  </si>
  <si>
    <t>SECRETARÍA DE COMUNICACIONES Y TRANSPORTES</t>
  </si>
  <si>
    <t>2325090101</t>
  </si>
  <si>
    <t>8301011</t>
  </si>
  <si>
    <t>Fondo de Coordinación Fiscal del Municipio de Nuevo Laredo</t>
  </si>
  <si>
    <t>2325090102</t>
  </si>
  <si>
    <t>8301012</t>
  </si>
  <si>
    <t>Fondo de Coordinación Fiscal del Municipio de Miguel Aleman</t>
  </si>
  <si>
    <t>2325090103</t>
  </si>
  <si>
    <t>8301013</t>
  </si>
  <si>
    <t xml:space="preserve">Fondo de Coordinación Fiscal del Municipio de Camargo </t>
  </si>
  <si>
    <t>2325090104</t>
  </si>
  <si>
    <t>8301014</t>
  </si>
  <si>
    <t xml:space="preserve">Fondo de Coordinación Fiscal del Municipio de Reynosa </t>
  </si>
  <si>
    <t>2325090105</t>
  </si>
  <si>
    <t>8301015</t>
  </si>
  <si>
    <t xml:space="preserve">Fondo de Coordinación Fiscal del Municipio de Rio Bravo </t>
  </si>
  <si>
    <t>2325090106</t>
  </si>
  <si>
    <t>8301016</t>
  </si>
  <si>
    <t xml:space="preserve">Fondo de Coordinación Fiscal del Municipio de Matamoros Puente Nuevo </t>
  </si>
  <si>
    <t>2325090107</t>
  </si>
  <si>
    <t>8301017</t>
  </si>
  <si>
    <t>Fondo de Coordinación Fiscal del Municipio de Matamoros Puente Viejo</t>
  </si>
  <si>
    <t>2325090108</t>
  </si>
  <si>
    <t>8301018</t>
  </si>
  <si>
    <t xml:space="preserve">Fondo de Coordinación Fiscal del Municipio de Tampico </t>
  </si>
  <si>
    <t>SECRETARÍA DE EDUCACIÓN PÚBLICA</t>
  </si>
  <si>
    <t>Educacion Basica</t>
  </si>
  <si>
    <t>2425335501</t>
  </si>
  <si>
    <t>8303209</t>
  </si>
  <si>
    <t>Programa cancional de Ingles</t>
  </si>
  <si>
    <t>Para Educación Media Superior</t>
  </si>
  <si>
    <t>2425110302</t>
  </si>
  <si>
    <t>8303303</t>
  </si>
  <si>
    <t>Colegio de Bachilleres de Tamaulipas (COBAT)</t>
  </si>
  <si>
    <t>2425110303</t>
  </si>
  <si>
    <t>8303312</t>
  </si>
  <si>
    <t>Apoyo Telebachillerato Comunitario</t>
  </si>
  <si>
    <t>2425110301</t>
  </si>
  <si>
    <t>8303323</t>
  </si>
  <si>
    <t>Itace Cecyte</t>
  </si>
  <si>
    <t>2425110305</t>
  </si>
  <si>
    <t>8303324</t>
  </si>
  <si>
    <t>Itace Icat</t>
  </si>
  <si>
    <t>2425110207</t>
  </si>
  <si>
    <t>8303322</t>
  </si>
  <si>
    <t>ITEA Ramo 11</t>
  </si>
  <si>
    <t>8303325</t>
  </si>
  <si>
    <t xml:space="preserve"> Prg. Atenc Planteles Públc Ed Med Sup c Est Discap</t>
  </si>
  <si>
    <t>Para Educación Superior</t>
  </si>
  <si>
    <t>2425110401</t>
  </si>
  <si>
    <t>8303403</t>
  </si>
  <si>
    <t xml:space="preserve">Universidad Autónoma de Tamaulipas </t>
  </si>
  <si>
    <t>2425110408</t>
  </si>
  <si>
    <t>8303404</t>
  </si>
  <si>
    <t>Universidad Politécnica Victoria</t>
  </si>
  <si>
    <t>8303405</t>
  </si>
  <si>
    <t>Universidad Politécnica Altamira</t>
  </si>
  <si>
    <t>8303406</t>
  </si>
  <si>
    <t>Universidad Politécnica Ribereña</t>
  </si>
  <si>
    <t>2425110413</t>
  </si>
  <si>
    <t>8303411</t>
  </si>
  <si>
    <t>Uat PRODEP</t>
  </si>
  <si>
    <t>2425110409</t>
  </si>
  <si>
    <t>Universidad Tecnológica del Mar</t>
  </si>
  <si>
    <t>Universidad Tecnológica de Reynosa</t>
  </si>
  <si>
    <t>Universidad Tecnológica de Nuevo Laredo</t>
  </si>
  <si>
    <t>Universidad Tecnológica de Matamoros</t>
  </si>
  <si>
    <t>Universidad Tecnológica de Altamira</t>
  </si>
  <si>
    <t>2425110423</t>
  </si>
  <si>
    <t>8303442</t>
  </si>
  <si>
    <t>Prodep</t>
  </si>
  <si>
    <t>8303447</t>
  </si>
  <si>
    <t>Gimnasio Deportivo Inst.Tec de México (campus victoria)</t>
  </si>
  <si>
    <t>2425110431</t>
  </si>
  <si>
    <t>8303448</t>
  </si>
  <si>
    <t>Pgma U080 AP ctr y Org Edu (SUP)'24</t>
  </si>
  <si>
    <t>Otros Apoyos Complementarios</t>
  </si>
  <si>
    <t>2425110208</t>
  </si>
  <si>
    <t>8303018</t>
  </si>
  <si>
    <t>Programa Desarrollo Profesional Docente</t>
  </si>
  <si>
    <t>8303025</t>
  </si>
  <si>
    <t>Fam Remanentes (Escuelas al cien)</t>
  </si>
  <si>
    <t>2425110418</t>
  </si>
  <si>
    <t>8303030</t>
  </si>
  <si>
    <t xml:space="preserve">Convenio apoyo financieron U080 centro y org de educacion </t>
  </si>
  <si>
    <t>2425110106</t>
  </si>
  <si>
    <t>2425110211</t>
  </si>
  <si>
    <t>8303032</t>
  </si>
  <si>
    <t>Programa Expansion de la Educacion Inicial</t>
  </si>
  <si>
    <t>8303033</t>
  </si>
  <si>
    <t xml:space="preserve"> Programa Becas Fitabec </t>
  </si>
  <si>
    <t>2425110108</t>
  </si>
  <si>
    <t>8303036</t>
  </si>
  <si>
    <t xml:space="preserve">Programa de Fortalecimiento de los Servicios de Educación Especial </t>
  </si>
  <si>
    <t>2425110110</t>
  </si>
  <si>
    <t>8303037</t>
  </si>
  <si>
    <t>Programa S300 Fortalecimiento Excelencia Educativa</t>
  </si>
  <si>
    <t>SECRETARÍA DE SALUD Y ASISTENCIA SOCIAL</t>
  </si>
  <si>
    <t>2425120116</t>
  </si>
  <si>
    <t>INSABI Prestación Gratuita Serv Salud</t>
  </si>
  <si>
    <t>2425120109</t>
  </si>
  <si>
    <t>8306105</t>
  </si>
  <si>
    <t>Comision Federal Para La Protección Contra Riesgos Sanitarios (COFEPRIS) SALUD</t>
  </si>
  <si>
    <t>2425120104</t>
  </si>
  <si>
    <t>8306116</t>
  </si>
  <si>
    <t>Programa para la prevención y control de Adicciones</t>
  </si>
  <si>
    <t>2425120120</t>
  </si>
  <si>
    <t>Fideicomiso Hospital General de Cd Madero</t>
  </si>
  <si>
    <t>2425120121</t>
  </si>
  <si>
    <t>Fideicomiso Hospital General de Matamoros</t>
  </si>
  <si>
    <t>2425120102</t>
  </si>
  <si>
    <t>8306123</t>
  </si>
  <si>
    <t>Fortalecimiento a la Atención Médica</t>
  </si>
  <si>
    <t>2425120122</t>
  </si>
  <si>
    <t>8306127</t>
  </si>
  <si>
    <t>Proyecto Nuevo Hospital General de Matamoros</t>
  </si>
  <si>
    <t>8306134</t>
  </si>
  <si>
    <t>Insabi en Especie</t>
  </si>
  <si>
    <t>2425120131</t>
  </si>
  <si>
    <t>8306144</t>
  </si>
  <si>
    <t>Programa de Atencion a pesronas con discapacidad proyecto equipamiento de unidades basicas rehabilitacion a municipios de alta y muy alta marginacion</t>
  </si>
  <si>
    <t>2425120142</t>
  </si>
  <si>
    <t>8306146</t>
  </si>
  <si>
    <t>Fonsabi en Especie</t>
  </si>
  <si>
    <t>2425120145</t>
  </si>
  <si>
    <t>Programa Presupuestario E001 construccion at' a la Salud personas sin seguridad social</t>
  </si>
  <si>
    <t>2425120143</t>
  </si>
  <si>
    <t>Sanas</t>
  </si>
  <si>
    <t>2425120144</t>
  </si>
  <si>
    <t>8306148</t>
  </si>
  <si>
    <t>Programa Presupuestario E001 en la modalidad de conservación y mantenimiento at' a la Salud personas sin seguridad social</t>
  </si>
  <si>
    <t>2425120146</t>
  </si>
  <si>
    <t>Convenio de CoordInación subsidio para la adquisición de equipamiento nuevo hospital de Matamoros</t>
  </si>
  <si>
    <t>2425120147</t>
  </si>
  <si>
    <t>IMSS Bienestar Prestacion Gratuita de Servicios de Salud, Medicamentos y Demas Insumos Asociados 2024</t>
  </si>
  <si>
    <t>2425120148</t>
  </si>
  <si>
    <t xml:space="preserve"> Equipamento de Unidad médica del Estado </t>
  </si>
  <si>
    <t>2425120149</t>
  </si>
  <si>
    <t xml:space="preserve"> Ampliación y equipamento del centro Oncologico </t>
  </si>
  <si>
    <t>8306154</t>
  </si>
  <si>
    <t>Progr Atenc a Personas Discapacidad 2024</t>
  </si>
  <si>
    <t>8306155</t>
  </si>
  <si>
    <t>IMSS Bienestar Especie</t>
  </si>
  <si>
    <t>8306156</t>
  </si>
  <si>
    <t xml:space="preserve"> Progr. Pre E001 Área de Estl y Equi Hosp Canseco</t>
  </si>
  <si>
    <t>8306157</t>
  </si>
  <si>
    <t>Programa Presupuestario E001 Infra, Moda de Conser y Mat at' a la Salud personas sin seguridad social</t>
  </si>
  <si>
    <t xml:space="preserve"> TRABAJO Y PREVISION SOCIAL</t>
  </si>
  <si>
    <t>2425140104</t>
  </si>
  <si>
    <t>8308102</t>
  </si>
  <si>
    <t>Proyecto para la Creación Fortalcimiento y mejora de los centros de conciliación laboral</t>
  </si>
  <si>
    <t>2425140103</t>
  </si>
  <si>
    <t>8308103</t>
  </si>
  <si>
    <t>Fortalecimiento a Tribunales Laborales mediante equipamiento tecnologico y mobiliario</t>
  </si>
  <si>
    <t xml:space="preserve">SECRETARÍA DE GOBERNACIÓN </t>
  </si>
  <si>
    <t>2425040105</t>
  </si>
  <si>
    <t>8321111</t>
  </si>
  <si>
    <t>CNB Subsidio Federal</t>
  </si>
  <si>
    <t>2425150101</t>
  </si>
  <si>
    <t>8321112</t>
  </si>
  <si>
    <t>Proyecto Ejecutivo Modernizacion Integral</t>
  </si>
  <si>
    <t>2425230109</t>
  </si>
  <si>
    <t>8321113</t>
  </si>
  <si>
    <t>Regularización de Vehiculos de Procedencia Extranjera</t>
  </si>
  <si>
    <t>2425360101</t>
  </si>
  <si>
    <t>8321114</t>
  </si>
  <si>
    <t>Fondo p/ Fortalecimiento Inst Publicas (FOFISP)</t>
  </si>
  <si>
    <t>2425040109</t>
  </si>
  <si>
    <t>8321115</t>
  </si>
  <si>
    <t xml:space="preserve"> Pgm Foort Reg Civ FCR/Pgma Reg e Identi Pob Prip </t>
  </si>
  <si>
    <t>SECRETARÍA DE DESARROLLO SOCIAL</t>
  </si>
  <si>
    <t>2425470103</t>
  </si>
  <si>
    <t>8315123</t>
  </si>
  <si>
    <t>Fondo para el Bienestar y el Avance de las Mujeres</t>
  </si>
  <si>
    <t>2425200105</t>
  </si>
  <si>
    <t>8315124</t>
  </si>
  <si>
    <t>Programa para el Adelanto,Bienestar e Igualdad de las Mujeres (PRIABIM)</t>
  </si>
  <si>
    <t>2425040108</t>
  </si>
  <si>
    <t>8315125</t>
  </si>
  <si>
    <t>Fortalecimiento del Centro de Justicia para las Mujeres en Reynosa</t>
  </si>
  <si>
    <t>Desarrollo Integral de la Familia (DIF)</t>
  </si>
  <si>
    <t>2425200101</t>
  </si>
  <si>
    <t>8315204</t>
  </si>
  <si>
    <t>Programa PAIMEF</t>
  </si>
  <si>
    <t>2425120136</t>
  </si>
  <si>
    <t>Fortalecimiento para atención de niñas,niños y adolescente migrantes nuevo reynosa 1</t>
  </si>
  <si>
    <t>2425120135</t>
  </si>
  <si>
    <t>Fortalecimiento para atención de niñas,niños y adolescente migrantes nuevo reynosa 2</t>
  </si>
  <si>
    <t>2425120141</t>
  </si>
  <si>
    <t xml:space="preserve">Programa de apoyo para refugio especial para mujeres victimas de violencia de género, sus hijas e hijos </t>
  </si>
  <si>
    <t>2425120139</t>
  </si>
  <si>
    <t>Fortalecimiento para atención de niñas,niños y adolescente migrantes Cd.Madero</t>
  </si>
  <si>
    <t>2425120133</t>
  </si>
  <si>
    <t>Fortalecimiento para atención de niñas,niños y adolescente migrantes Victoria, Tam</t>
  </si>
  <si>
    <t>2425120134</t>
  </si>
  <si>
    <t>Fortalecimiento para atención de niñas,niños y adolescente migrantes Tampico</t>
  </si>
  <si>
    <t>2425120137</t>
  </si>
  <si>
    <t>Fortalecimiento para atención de niñas,niños y adolescente migrantes Nuevo Laredo</t>
  </si>
  <si>
    <t>2425120138</t>
  </si>
  <si>
    <t>Fortalecimiento para atención de niñas,niños y adolescente migrantes Matamoros</t>
  </si>
  <si>
    <t>2425120140</t>
  </si>
  <si>
    <t>Fortalecimiento para atención de niñas,niños y adolescente migrantes Altamira</t>
  </si>
  <si>
    <t>SECRETARÍA DE DESARROLLO URBANO Y MEDIO AMBIENTE</t>
  </si>
  <si>
    <t>2425160128</t>
  </si>
  <si>
    <t>Brigada para la prevención y combate de Incendios Forestales en Miquihuana</t>
  </si>
  <si>
    <t>SECRETARIA DE AGRICULTURA, GANADERIA, DESARROLLO RURAL, PESCA Y ALIMENTACION</t>
  </si>
  <si>
    <t>2425080107</t>
  </si>
  <si>
    <t>Campaña  Plaga de los Cítricos</t>
  </si>
  <si>
    <t>2425080108</t>
  </si>
  <si>
    <t>Campaña Mosca de la Fruta</t>
  </si>
  <si>
    <t>2425080109</t>
  </si>
  <si>
    <t xml:space="preserve">Campaña Langosta </t>
  </si>
  <si>
    <t>2425080110</t>
  </si>
  <si>
    <t>Campaña Plagas Reglamentadas del Algodonero</t>
  </si>
  <si>
    <t>2425080118</t>
  </si>
  <si>
    <t>Inocuidad Agrícola</t>
  </si>
  <si>
    <t>2425080119</t>
  </si>
  <si>
    <t xml:space="preserve">Vigilancia Epidemiologica de Riesgos Fitosanitarios </t>
  </si>
  <si>
    <t>2425080116</t>
  </si>
  <si>
    <t>Manejo Fitosanitario en apoyo a la Producción para el Bienestar Maíz</t>
  </si>
  <si>
    <t>2425080122</t>
  </si>
  <si>
    <t>Servicio Fitosanitario</t>
  </si>
  <si>
    <t>2425080124</t>
  </si>
  <si>
    <t>Campañas de Protección Fitosanitaria -Cancro de los Citricos</t>
  </si>
  <si>
    <t>2425160130</t>
  </si>
  <si>
    <t>8322128</t>
  </si>
  <si>
    <t xml:space="preserve"> Brigada Rural de Manejo dl Fuego Col.Agric la Peña</t>
  </si>
  <si>
    <t>2425080126</t>
  </si>
  <si>
    <t>8322129</t>
  </si>
  <si>
    <t xml:space="preserve"> Manejo Fitosanitario de cultivos basicos</t>
  </si>
  <si>
    <t>2411000407</t>
  </si>
  <si>
    <t>8322130</t>
  </si>
  <si>
    <t>Pry Emer Apoy Prod Pecuarios p Mitig Estrag Sequia</t>
  </si>
  <si>
    <t>CULTURA</t>
  </si>
  <si>
    <t>2425480101</t>
  </si>
  <si>
    <t>8305103</t>
  </si>
  <si>
    <t>Apoyo a Instituciones estatales de cultura AIEC</t>
  </si>
  <si>
    <t>2425480102</t>
  </si>
  <si>
    <t>8305109</t>
  </si>
  <si>
    <t>Prog de apoyo cultura multiples y comunidades PACMYC</t>
  </si>
  <si>
    <t xml:space="preserve">COMISIÓN NACIONAL DEL AGUA </t>
  </si>
  <si>
    <t>2425160115</t>
  </si>
  <si>
    <t>8311127</t>
  </si>
  <si>
    <t>Rehabilitación,Modernizacion y Tecnificación y Equipamiento de unidades de riego</t>
  </si>
  <si>
    <t>2425160117</t>
  </si>
  <si>
    <t>8311128</t>
  </si>
  <si>
    <t xml:space="preserve">Equipamiento de Distrito de Riego </t>
  </si>
  <si>
    <t>2425160126</t>
  </si>
  <si>
    <t>8311132</t>
  </si>
  <si>
    <t xml:space="preserve">Programa de Agua Potable,Drenaje y tratamiento </t>
  </si>
  <si>
    <t>2425160116</t>
  </si>
  <si>
    <t>8311126</t>
  </si>
  <si>
    <t>Rehabilitación,Modernizacion y Tecnificación de  Distrito de Riego</t>
  </si>
  <si>
    <t>2425160122</t>
  </si>
  <si>
    <t>8311103</t>
  </si>
  <si>
    <t>Distrito de Riego 026</t>
  </si>
  <si>
    <t>2425160127</t>
  </si>
  <si>
    <t>Organización y  Fortalec de  Unidades de  Riego</t>
  </si>
  <si>
    <t>2425160129</t>
  </si>
  <si>
    <t xml:space="preserve">  Brigada Rur. de Manej. del Fuego Miquih. (CONAGUA) </t>
  </si>
  <si>
    <t>OTROS PROGRAMAS</t>
  </si>
  <si>
    <t>2425230104</t>
  </si>
  <si>
    <t>8323102</t>
  </si>
  <si>
    <t>Convenio Capacitación y Profesionalización Armonización Contable</t>
  </si>
  <si>
    <t xml:space="preserve">INCENTIVOS DERIVADOS DE LA COLABORACIÓN FISCAL </t>
  </si>
  <si>
    <t xml:space="preserve">POR INCENTIVOS DERIVADOS DE LA COLABORACIÓN FISCAL </t>
  </si>
  <si>
    <t>2415280113</t>
  </si>
  <si>
    <t>8401101</t>
  </si>
  <si>
    <t>Impuesto Sobre Tenencia y uso de  Vehiculos (rezago federal)</t>
  </si>
  <si>
    <t xml:space="preserve">      Fondo de Compensación de ISAN</t>
  </si>
  <si>
    <t>8401102</t>
  </si>
  <si>
    <t>Impuesto  Sobre Automoviles  Nuevos</t>
  </si>
  <si>
    <t xml:space="preserve"> Fondo de Compensación de Repecos e Intermedios</t>
  </si>
  <si>
    <t>8401103</t>
  </si>
  <si>
    <t>Impuesto al Valor Agregado  Actos  Fiscalización</t>
  </si>
  <si>
    <t>8401104</t>
  </si>
  <si>
    <t>Impuesto sobre la Renta  Actos  Fiscalización</t>
  </si>
  <si>
    <t>8401106</t>
  </si>
  <si>
    <t xml:space="preserve"> IEPS Gasolina y  Diesel Fiscalización</t>
  </si>
  <si>
    <t>8401107</t>
  </si>
  <si>
    <t xml:space="preserve">Impuesto Empresarial Tasa Unica Fiscalización (IETU)  </t>
  </si>
  <si>
    <t>8401108</t>
  </si>
  <si>
    <t>Regimen de  Pequeños Contribuyentes</t>
  </si>
  <si>
    <t>8401109</t>
  </si>
  <si>
    <t>Regimen de  Pequeños Contribuyentes (IETU)</t>
  </si>
  <si>
    <t>8401111</t>
  </si>
  <si>
    <t>Por Enajenación de  Bienes Inmuebles Retención ISR</t>
  </si>
  <si>
    <t>8401112</t>
  </si>
  <si>
    <t>9/11 IEPS por la Venta Final al Publico de Gasolina y Diesel</t>
  </si>
  <si>
    <t xml:space="preserve"> Incentivos Repecos, Intermedios, Multas.Admvas.Fed. Zona Federal</t>
  </si>
  <si>
    <t>8401114</t>
  </si>
  <si>
    <t xml:space="preserve">       Por Pagos por Excepción Fiscalización Concurrente</t>
  </si>
  <si>
    <t>8401115</t>
  </si>
  <si>
    <t xml:space="preserve">       ISR Enajenacion de Bienes Inmuebles Art 126</t>
  </si>
  <si>
    <t>8401116</t>
  </si>
  <si>
    <t xml:space="preserve">      Inspección Vigilancia y control 5 al  Millar Federal</t>
  </si>
  <si>
    <t>8401117</t>
  </si>
  <si>
    <t xml:space="preserve">      Inspección Vigilancia y control 5 al  Millar Estatal</t>
  </si>
  <si>
    <t>8401119</t>
  </si>
  <si>
    <t xml:space="preserve">      Multas  Administrativas Federales no Fiscales</t>
  </si>
  <si>
    <t>8401124</t>
  </si>
  <si>
    <t xml:space="preserve">      Vigilancia de Obligaciones</t>
  </si>
  <si>
    <t>8401126</t>
  </si>
  <si>
    <t xml:space="preserve">       Incentivo por el uso de medio de pago electronico</t>
  </si>
  <si>
    <t>8401127</t>
  </si>
  <si>
    <t xml:space="preserve">       Incentivo por el cobro de creditos fiscales federales </t>
  </si>
  <si>
    <t>8401128</t>
  </si>
  <si>
    <t xml:space="preserve">       Incentivo programa operativo anual</t>
  </si>
  <si>
    <t>8401129</t>
  </si>
  <si>
    <t xml:space="preserve">       CUMPLIMIENTO DEL INDICADOR VALOR DE INCENTIVO DE LA ENTIDAD DEL EJERCICIO FISCAL </t>
  </si>
  <si>
    <t xml:space="preserve">Accesorios </t>
  </si>
  <si>
    <t>Recargos de incentivos de la colaboración fiscal</t>
  </si>
  <si>
    <t>8402101</t>
  </si>
  <si>
    <t xml:space="preserve">   Recargos de  Rezago de Tenencia Federal</t>
  </si>
  <si>
    <t xml:space="preserve">   Recargos de Impuestos S/Automoviles Nuevos</t>
  </si>
  <si>
    <t>8402103</t>
  </si>
  <si>
    <t xml:space="preserve">   Recargos de IVA Fiscalización</t>
  </si>
  <si>
    <t>8402104</t>
  </si>
  <si>
    <t xml:space="preserve">   Recargos de ISR Fiscalización</t>
  </si>
  <si>
    <t xml:space="preserve">   Recargos de IETU Fiscalización</t>
  </si>
  <si>
    <t>8402108</t>
  </si>
  <si>
    <t xml:space="preserve">   Recargos de  IVA Repecos</t>
  </si>
  <si>
    <t>8402109</t>
  </si>
  <si>
    <t xml:space="preserve">   Recargos ISR Repecos</t>
  </si>
  <si>
    <t>8402110</t>
  </si>
  <si>
    <t xml:space="preserve">   Recargos de IETU Repecos</t>
  </si>
  <si>
    <t>8402112</t>
  </si>
  <si>
    <t xml:space="preserve">   Recargos por Enajenación de Bienes Inmuebles</t>
  </si>
  <si>
    <t>8402113</t>
  </si>
  <si>
    <t xml:space="preserve"> Recargos de  9/11 Diesel y Gasolina </t>
  </si>
  <si>
    <t>8402114</t>
  </si>
  <si>
    <t xml:space="preserve">   Falta u Omision de Documentos Ley Aduanera (anexo 8)</t>
  </si>
  <si>
    <t>8402115</t>
  </si>
  <si>
    <t xml:space="preserve">   Recargos Ley Aduanera (Anexo 8)</t>
  </si>
  <si>
    <t xml:space="preserve">Multas </t>
  </si>
  <si>
    <t>8402201</t>
  </si>
  <si>
    <t xml:space="preserve">   Multa de rezago de Tenencia Federal</t>
  </si>
  <si>
    <t>8402203</t>
  </si>
  <si>
    <t xml:space="preserve">   Multa de IVA Fiscalizacón</t>
  </si>
  <si>
    <t>8402204</t>
  </si>
  <si>
    <t xml:space="preserve">  Multa de ISR Fiscalizacón</t>
  </si>
  <si>
    <t>8402206</t>
  </si>
  <si>
    <t xml:space="preserve">  Multa IEPS Gasolina y  Diesel Fiscalización</t>
  </si>
  <si>
    <t>8402207</t>
  </si>
  <si>
    <t xml:space="preserve">  Multa de IETU Fiscalizacón</t>
  </si>
  <si>
    <t>8402212</t>
  </si>
  <si>
    <t xml:space="preserve"> Multa por Enajenacion de Bienes Muebles</t>
  </si>
  <si>
    <t>8402213</t>
  </si>
  <si>
    <t xml:space="preserve"> Multa de  9/11 Diesel y Gasolina </t>
  </si>
  <si>
    <t>8402214</t>
  </si>
  <si>
    <t xml:space="preserve"> Multa Ley Aduanera</t>
  </si>
  <si>
    <t xml:space="preserve"> Multa por incumplimiento al requerimiento ISR RIF </t>
  </si>
  <si>
    <t xml:space="preserve"> Multa por incumplimiento al requerimiento a la declaracion ISR RIF  </t>
  </si>
  <si>
    <t xml:space="preserve"> Multa por incumplimiento al requerimiento a la declaracion IVA RIF </t>
  </si>
  <si>
    <t>8402220</t>
  </si>
  <si>
    <t xml:space="preserve"> MULTA POR INCUMPL AL REQUER A LA DECLAR IEPS RIF </t>
  </si>
  <si>
    <t>Honorarios</t>
  </si>
  <si>
    <t xml:space="preserve">  Honorarios</t>
  </si>
  <si>
    <t xml:space="preserve">Gastos de ejecución fiscalización </t>
  </si>
  <si>
    <t xml:space="preserve">  Gastos de ejecución fiscalización </t>
  </si>
  <si>
    <t xml:space="preserve">FONDOS DISTINTOS DE APORTACIONES </t>
  </si>
  <si>
    <t>2325230101</t>
  </si>
  <si>
    <t>8501001</t>
  </si>
  <si>
    <t>Fondo para Entidades Federativas  Y Municipios Productores de Hidrocarburos 2023</t>
  </si>
  <si>
    <t>2425230101</t>
  </si>
  <si>
    <t>INGRESOS DERIVADOS DE FINANCIAMIENTO</t>
  </si>
  <si>
    <t>Financiamiento a corto plazo</t>
  </si>
  <si>
    <t>2212000212</t>
  </si>
  <si>
    <t>0301011</t>
  </si>
  <si>
    <t xml:space="preserve"> Crédito Santander  1000 mdp  </t>
  </si>
  <si>
    <t>2412000218</t>
  </si>
  <si>
    <t>031012</t>
  </si>
  <si>
    <t xml:space="preserve">   Scotiabank  Crédito.300' MDP</t>
  </si>
  <si>
    <t>2412000216</t>
  </si>
  <si>
    <t>031013</t>
  </si>
  <si>
    <t xml:space="preserve">   HSBC -1- Crédito 500´MDP</t>
  </si>
  <si>
    <t>031014</t>
  </si>
  <si>
    <t xml:space="preserve">   HSBC -2- Crédito 500´MDP</t>
  </si>
  <si>
    <t>031015</t>
  </si>
  <si>
    <t>CREDITO  HSBC 500 000</t>
  </si>
  <si>
    <t>2412000217</t>
  </si>
  <si>
    <t>031016</t>
  </si>
  <si>
    <t>Financiamiento a largo plazo</t>
  </si>
  <si>
    <t>2012000102</t>
  </si>
  <si>
    <t>0302002</t>
  </si>
  <si>
    <t xml:space="preserve"> Banorte-2CRD 1200 MDP </t>
  </si>
  <si>
    <t>2312000106</t>
  </si>
  <si>
    <t>0302003</t>
  </si>
  <si>
    <t xml:space="preserve"> Banamex 2,506 mdp </t>
  </si>
  <si>
    <t>2312000107</t>
  </si>
  <si>
    <t>0302004</t>
  </si>
  <si>
    <t xml:space="preserve"> BBVA Bancomer-3,000 mdp </t>
  </si>
  <si>
    <t>2312000110</t>
  </si>
  <si>
    <t>0302005</t>
  </si>
  <si>
    <t xml:space="preserve"> Banorte - 4,500 mdp </t>
  </si>
  <si>
    <t>2312000109</t>
  </si>
  <si>
    <t>0302006</t>
  </si>
  <si>
    <t xml:space="preserve"> Banorte - 2,000 mdp </t>
  </si>
  <si>
    <t>2312000108</t>
  </si>
  <si>
    <t>0302007</t>
  </si>
  <si>
    <t xml:space="preserve"> Banorte - 746 mdp 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</si>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</sst>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10"/>
      <name val="Arial"/>
      <family val="2"/>
    </font>
    <font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b/>
      <sz val="9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indexed="63"/>
      <name val="Calibri"/>
      <family val="2"/>
    </font>
    <font>
      <sz val="8"/>
      <color theme="1"/>
      <name val="DINPro-Regular"/>
      <family val="3"/>
    </font>
    <font>
      <b/>
      <sz val="9"/>
      <color theme="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37" fontId="7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Alignment="1">
      <alignment horizontal="center"/>
    </xf>
    <xf numFmtId="164" fontId="5" fillId="3" borderId="0" xfId="3" applyFont="1" applyFill="1" applyBorder="1"/>
    <xf numFmtId="3" fontId="5" fillId="3" borderId="2" xfId="4" applyNumberFormat="1" applyFont="1" applyFill="1" applyBorder="1"/>
    <xf numFmtId="3" fontId="5" fillId="3" borderId="0" xfId="4" applyNumberFormat="1" applyFont="1" applyFill="1"/>
    <xf numFmtId="0" fontId="5" fillId="0" borderId="0" xfId="2" applyFont="1"/>
    <xf numFmtId="49" fontId="8" fillId="0" borderId="3" xfId="3" applyNumberFormat="1" applyFont="1" applyFill="1" applyBorder="1" applyAlignment="1">
      <alignment horizontal="center" vertical="center"/>
    </xf>
    <xf numFmtId="164" fontId="8" fillId="0" borderId="3" xfId="3" applyFont="1" applyFill="1" applyBorder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3" xfId="3" applyNumberFormat="1" applyFont="1" applyFill="1" applyBorder="1" applyAlignment="1">
      <alignment horizontal="center"/>
    </xf>
    <xf numFmtId="164" fontId="5" fillId="0" borderId="3" xfId="3" applyFont="1" applyFill="1" applyBorder="1"/>
    <xf numFmtId="3" fontId="5" fillId="0" borderId="3" xfId="2" applyNumberFormat="1" applyFont="1" applyBorder="1"/>
    <xf numFmtId="0" fontId="8" fillId="0" borderId="0" xfId="2" applyFont="1"/>
    <xf numFmtId="49" fontId="5" fillId="0" borderId="3" xfId="3" applyNumberFormat="1" applyFont="1" applyFill="1" applyBorder="1" applyAlignment="1">
      <alignment horizontal="center"/>
    </xf>
    <xf numFmtId="164" fontId="5" fillId="0" borderId="3" xfId="3" applyFont="1" applyFill="1" applyBorder="1" applyAlignment="1">
      <alignment wrapText="1"/>
    </xf>
    <xf numFmtId="164" fontId="5" fillId="0" borderId="3" xfId="3" applyFont="1" applyFill="1" applyBorder="1" applyAlignment="1">
      <alignment horizontal="left"/>
    </xf>
    <xf numFmtId="164" fontId="5" fillId="0" borderId="3" xfId="3" applyFont="1" applyFill="1" applyBorder="1" applyAlignment="1">
      <alignment vertical="center" wrapText="1"/>
    </xf>
    <xf numFmtId="3" fontId="5" fillId="0" borderId="3" xfId="2" applyNumberFormat="1" applyFont="1" applyBorder="1" applyAlignment="1">
      <alignment vertical="center"/>
    </xf>
    <xf numFmtId="3" fontId="8" fillId="0" borderId="3" xfId="2" applyNumberFormat="1" applyFont="1" applyBorder="1"/>
    <xf numFmtId="164" fontId="5" fillId="0" borderId="3" xfId="3" applyFont="1" applyFill="1" applyBorder="1" applyAlignment="1">
      <alignment horizontal="left" vertical="center" wrapText="1" indent="1"/>
    </xf>
    <xf numFmtId="49" fontId="8" fillId="0" borderId="3" xfId="3" applyNumberFormat="1" applyFont="1" applyFill="1" applyBorder="1" applyAlignment="1">
      <alignment horizontal="center" vertical="center" wrapText="1"/>
    </xf>
    <xf numFmtId="164" fontId="8" fillId="0" borderId="3" xfId="3" applyFont="1" applyFill="1" applyBorder="1" applyAlignment="1">
      <alignment horizontal="left" vertical="center" wrapText="1"/>
    </xf>
    <xf numFmtId="164" fontId="8" fillId="0" borderId="3" xfId="3" applyFont="1" applyFill="1" applyBorder="1"/>
    <xf numFmtId="164" fontId="5" fillId="0" borderId="3" xfId="3" applyFont="1" applyFill="1" applyBorder="1" applyAlignment="1">
      <alignment horizontal="left" indent="1"/>
    </xf>
    <xf numFmtId="164" fontId="5" fillId="0" borderId="3" xfId="3" applyFont="1" applyFill="1" applyBorder="1" applyAlignment="1">
      <alignment horizontal="left" indent="2"/>
    </xf>
    <xf numFmtId="164" fontId="8" fillId="0" borderId="3" xfId="3" applyFont="1" applyFill="1" applyBorder="1" applyAlignment="1">
      <alignment horizontal="left" indent="2"/>
    </xf>
    <xf numFmtId="164" fontId="5" fillId="0" borderId="3" xfId="3" applyFont="1" applyFill="1" applyBorder="1" applyAlignment="1">
      <alignment horizontal="left" vertical="top" indent="2"/>
    </xf>
    <xf numFmtId="49" fontId="5" fillId="0" borderId="3" xfId="3" applyNumberFormat="1" applyFont="1" applyFill="1" applyBorder="1" applyAlignment="1">
      <alignment horizontal="center" vertical="top"/>
    </xf>
    <xf numFmtId="164" fontId="8" fillId="0" borderId="3" xfId="3" applyFont="1" applyFill="1" applyBorder="1" applyAlignment="1">
      <alignment horizontal="left" vertical="top" indent="2"/>
    </xf>
    <xf numFmtId="164" fontId="5" fillId="0" borderId="3" xfId="3" applyFont="1" applyFill="1" applyBorder="1" applyAlignment="1">
      <alignment horizontal="left" vertical="top" wrapText="1" indent="2"/>
    </xf>
    <xf numFmtId="49" fontId="5" fillId="0" borderId="3" xfId="3" applyNumberFormat="1" applyFont="1" applyFill="1" applyBorder="1" applyAlignment="1">
      <alignment horizontal="center" vertical="center"/>
    </xf>
    <xf numFmtId="164" fontId="5" fillId="0" borderId="3" xfId="3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164" fontId="5" fillId="0" borderId="3" xfId="3" applyFont="1" applyFill="1" applyBorder="1" applyAlignment="1"/>
    <xf numFmtId="164" fontId="8" fillId="0" borderId="3" xfId="3" applyFont="1" applyFill="1" applyBorder="1" applyAlignment="1">
      <alignment wrapText="1"/>
    </xf>
    <xf numFmtId="164" fontId="5" fillId="0" borderId="3" xfId="3" applyFont="1" applyFill="1" applyBorder="1" applyAlignment="1">
      <alignment vertical="center"/>
    </xf>
    <xf numFmtId="4" fontId="5" fillId="0" borderId="3" xfId="2" applyNumberFormat="1" applyFont="1" applyBorder="1"/>
    <xf numFmtId="49" fontId="5" fillId="0" borderId="3" xfId="3" quotePrefix="1" applyNumberFormat="1" applyFont="1" applyFill="1" applyBorder="1" applyAlignment="1">
      <alignment horizontal="center"/>
    </xf>
    <xf numFmtId="49" fontId="9" fillId="0" borderId="3" xfId="3" applyNumberFormat="1" applyFont="1" applyFill="1" applyBorder="1" applyAlignment="1">
      <alignment horizontal="center"/>
    </xf>
    <xf numFmtId="164" fontId="10" fillId="0" borderId="3" xfId="3" applyFont="1" applyFill="1" applyBorder="1" applyAlignment="1">
      <alignment horizontal="left" vertical="center" indent="2"/>
    </xf>
    <xf numFmtId="3" fontId="10" fillId="0" borderId="3" xfId="2" applyNumberFormat="1" applyFont="1" applyBorder="1" applyAlignment="1">
      <alignment vertical="center"/>
    </xf>
    <xf numFmtId="0" fontId="9" fillId="0" borderId="0" xfId="2" applyFont="1"/>
    <xf numFmtId="0" fontId="11" fillId="0" borderId="0" xfId="0" applyFont="1"/>
    <xf numFmtId="0" fontId="12" fillId="0" borderId="0" xfId="2" applyFont="1"/>
    <xf numFmtId="0" fontId="13" fillId="0" borderId="0" xfId="0" applyFont="1" applyAlignment="1">
      <alignment vertical="center"/>
    </xf>
    <xf numFmtId="166" fontId="0" fillId="0" borderId="0" xfId="0" applyNumberFormat="1"/>
    <xf numFmtId="4" fontId="0" fillId="0" borderId="0" xfId="0" applyNumberFormat="1"/>
    <xf numFmtId="0" fontId="14" fillId="0" borderId="0" xfId="2" applyFont="1"/>
    <xf numFmtId="164" fontId="10" fillId="0" borderId="0" xfId="5" applyFont="1" applyFill="1"/>
    <xf numFmtId="0" fontId="9" fillId="3" borderId="0" xfId="2" applyFont="1" applyFill="1"/>
    <xf numFmtId="0" fontId="15" fillId="0" borderId="0" xfId="2" applyFont="1"/>
    <xf numFmtId="0" fontId="0" fillId="0" borderId="0" xfId="0" applyAlignment="1">
      <alignment horizontal="center"/>
    </xf>
  </cellXfs>
  <cellStyles count="6">
    <cellStyle name="Millares" xfId="1" builtinId="3"/>
    <cellStyle name="Millares 10" xfId="3" xr:uid="{2E1F5E1B-01D4-4B77-93D0-4A08D9F2ED74}"/>
    <cellStyle name="Millares 2 2" xfId="5" xr:uid="{F96D28FD-C7E1-4C15-B6EE-C7FD60E5A843}"/>
    <cellStyle name="Normal" xfId="0" builtinId="0"/>
    <cellStyle name="Normal 2" xfId="2" xr:uid="{A88B2B0B-F6BC-4AAD-A335-500CC336CCD9}"/>
    <cellStyle name="Normal_OCT-2000" xfId="4" xr:uid="{81705351-67D8-494F-8DB9-B045D1865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598185</xdr:colOff>
      <xdr:row>305</xdr:row>
      <xdr:rowOff>79661</xdr:rowOff>
    </xdr:from>
    <xdr:ext cx="2910480" cy="638175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7533534D-7BB6-4324-BE0A-C0AEF64735F8}"/>
            </a:ext>
          </a:extLst>
        </xdr:cNvPr>
        <xdr:cNvSpPr txBox="1"/>
      </xdr:nvSpPr>
      <xdr:spPr>
        <a:xfrm>
          <a:off x="12428235" y="54991286"/>
          <a:ext cx="2910480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7</xdr:col>
      <xdr:colOff>435</xdr:colOff>
      <xdr:row>305</xdr:row>
      <xdr:rowOff>60611</xdr:rowOff>
    </xdr:from>
    <xdr:to>
      <xdr:col>10</xdr:col>
      <xdr:colOff>176502</xdr:colOff>
      <xdr:row>309</xdr:row>
      <xdr:rowOff>61044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5C7E1828-DB2C-471E-AF81-0436DE128907}"/>
            </a:ext>
          </a:extLst>
        </xdr:cNvPr>
        <xdr:cNvSpPr txBox="1"/>
      </xdr:nvSpPr>
      <xdr:spPr>
        <a:xfrm>
          <a:off x="8887260" y="54972236"/>
          <a:ext cx="3119292" cy="610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twoCellAnchor>
    <xdr:from>
      <xdr:col>4</xdr:col>
      <xdr:colOff>223828</xdr:colOff>
      <xdr:row>305</xdr:row>
      <xdr:rowOff>63509</xdr:rowOff>
    </xdr:from>
    <xdr:to>
      <xdr:col>7</xdr:col>
      <xdr:colOff>119051</xdr:colOff>
      <xdr:row>309</xdr:row>
      <xdr:rowOff>94396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DA22131E-8ED5-4E8A-9684-C73CCDBE6F3E}"/>
            </a:ext>
          </a:extLst>
        </xdr:cNvPr>
        <xdr:cNvSpPr txBox="1"/>
      </xdr:nvSpPr>
      <xdr:spPr>
        <a:xfrm>
          <a:off x="6167428" y="54975134"/>
          <a:ext cx="2838448" cy="64048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2</xdr:col>
      <xdr:colOff>1912920</xdr:colOff>
      <xdr:row>305</xdr:row>
      <xdr:rowOff>80971</xdr:rowOff>
    </xdr:from>
    <xdr:ext cx="2786080" cy="248851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9484988F-D3B1-42AA-BD63-43409257DEC7}"/>
            </a:ext>
          </a:extLst>
        </xdr:cNvPr>
        <xdr:cNvSpPr txBox="1"/>
      </xdr:nvSpPr>
      <xdr:spPr>
        <a:xfrm>
          <a:off x="3541695" y="53020921"/>
          <a:ext cx="278608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7024-B9E0-4629-A4EA-830BED2A5E90}">
  <sheetPr codeName="Hoja35">
    <tabColor rgb="FF92D050"/>
  </sheetPr>
  <dimension ref="A1:P315"/>
  <sheetViews>
    <sheetView showGridLines="0" tabSelected="1" zoomScaleNormal="100" zoomScaleSheetLayoutView="100" workbookViewId="0">
      <pane ySplit="1" topLeftCell="A2" activePane="bottomLeft" state="frozen"/>
      <selection activeCell="B1" sqref="B1"/>
      <selection pane="bottomLeft" activeCell="H314" sqref="H314"/>
    </sheetView>
  </sheetViews>
  <sheetFormatPr baseColWidth="10" defaultColWidth="11.42578125" defaultRowHeight="12" customHeight="1"/>
  <cols>
    <col min="1" max="1" width="13.42578125" customWidth="1"/>
    <col min="2" max="2" width="11" customWidth="1"/>
    <col min="3" max="3" width="50" customWidth="1"/>
    <col min="4" max="16" width="14.7109375" customWidth="1"/>
  </cols>
  <sheetData>
    <row r="1" spans="1:16" s="3" customFormat="1" ht="40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8" customFormat="1" ht="5.0999999999999996" customHeight="1">
      <c r="A2" s="4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s="12" customFormat="1" ht="15.75" customHeight="1">
      <c r="A3" s="9"/>
      <c r="B3" s="9"/>
      <c r="C3" s="10" t="s">
        <v>16</v>
      </c>
      <c r="D3" s="11">
        <f>D4+D8+D10+D13+D17+D22</f>
        <v>739447649</v>
      </c>
      <c r="E3" s="11">
        <f>E4+E8+E10+E13+E17+E22</f>
        <v>550708760</v>
      </c>
      <c r="F3" s="11">
        <f>F4+F8+F10+F13+F17+F22</f>
        <v>538202558</v>
      </c>
      <c r="G3" s="11">
        <f t="shared" ref="G3" si="0">G4+G8+G10+G13+G17+G22</f>
        <v>550936609</v>
      </c>
      <c r="H3" s="11">
        <f>H4+H8+H10+H13+H17+H22</f>
        <v>536036202</v>
      </c>
      <c r="I3" s="11">
        <f t="shared" ref="I3" si="1">I4+I8+I10+I13+I17+I22</f>
        <v>635198791</v>
      </c>
      <c r="J3" s="11">
        <f t="shared" ref="J3:P3" si="2">J4+J8+J10+J13+J15+J17+J22</f>
        <v>564747465</v>
      </c>
      <c r="K3" s="11">
        <f t="shared" si="2"/>
        <v>580517447</v>
      </c>
      <c r="L3" s="11">
        <f t="shared" si="2"/>
        <v>576700271</v>
      </c>
      <c r="M3" s="11">
        <f t="shared" si="2"/>
        <v>541837882</v>
      </c>
      <c r="N3" s="11">
        <f t="shared" si="2"/>
        <v>569304007</v>
      </c>
      <c r="O3" s="11">
        <f t="shared" si="2"/>
        <v>600957779</v>
      </c>
      <c r="P3" s="11">
        <f t="shared" si="2"/>
        <v>6984595420</v>
      </c>
    </row>
    <row r="4" spans="1:16" s="16" customFormat="1">
      <c r="A4" s="13"/>
      <c r="B4" s="13"/>
      <c r="C4" s="14" t="s">
        <v>17</v>
      </c>
      <c r="D4" s="15">
        <f t="shared" ref="D4" si="3">SUM(D5:D6)</f>
        <v>20330193</v>
      </c>
      <c r="E4" s="15">
        <f>SUM(E5:E7)</f>
        <v>23215795</v>
      </c>
      <c r="F4" s="15">
        <f t="shared" ref="F4:H4" si="4">SUM(F5:F6)</f>
        <v>19135491</v>
      </c>
      <c r="G4" s="15">
        <f>SUM(G5:G7)</f>
        <v>20346120</v>
      </c>
      <c r="H4" s="15">
        <f t="shared" si="4"/>
        <v>19547740</v>
      </c>
      <c r="I4" s="15">
        <f>SUM(I5:I6)</f>
        <v>20129545</v>
      </c>
      <c r="J4" s="15">
        <f>SUM(J5:J6)</f>
        <v>20043465</v>
      </c>
      <c r="K4" s="15">
        <f>SUM(K5:K6)</f>
        <v>21156566</v>
      </c>
      <c r="L4" s="15">
        <f>SUM(L5:L6)</f>
        <v>20614891</v>
      </c>
      <c r="M4" s="15">
        <f>SUM(M5:M7)</f>
        <v>23401418</v>
      </c>
      <c r="N4" s="15">
        <f>SUM(N5:N7)</f>
        <v>20448039</v>
      </c>
      <c r="O4" s="15">
        <f>SUM(O5:O7)</f>
        <v>21153089</v>
      </c>
      <c r="P4" s="15">
        <f>SUM(P5:P7)</f>
        <v>249522352</v>
      </c>
    </row>
    <row r="5" spans="1:16" s="8" customFormat="1">
      <c r="A5" s="17" t="s">
        <v>18</v>
      </c>
      <c r="B5" s="17" t="s">
        <v>19</v>
      </c>
      <c r="C5" s="14" t="s">
        <v>20</v>
      </c>
      <c r="D5" s="15">
        <v>3358069</v>
      </c>
      <c r="E5" s="15">
        <v>3308343</v>
      </c>
      <c r="F5" s="15">
        <v>3462465</v>
      </c>
      <c r="G5" s="15">
        <v>3341835</v>
      </c>
      <c r="H5" s="15">
        <v>3635866</v>
      </c>
      <c r="I5" s="15">
        <v>3713782</v>
      </c>
      <c r="J5" s="15">
        <v>3402147</v>
      </c>
      <c r="K5" s="15">
        <v>4510123</v>
      </c>
      <c r="L5" s="15">
        <v>3777235</v>
      </c>
      <c r="M5" s="15">
        <v>3452159</v>
      </c>
      <c r="N5" s="15">
        <v>3586228</v>
      </c>
      <c r="O5" s="15">
        <v>3760205</v>
      </c>
      <c r="P5" s="15">
        <f>SUM(D5:O5)</f>
        <v>43308457</v>
      </c>
    </row>
    <row r="6" spans="1:16" s="8" customFormat="1">
      <c r="A6" s="17" t="s">
        <v>18</v>
      </c>
      <c r="B6" s="17" t="s">
        <v>21</v>
      </c>
      <c r="C6" s="14" t="s">
        <v>22</v>
      </c>
      <c r="D6" s="15">
        <v>16972124</v>
      </c>
      <c r="E6" s="15">
        <v>19204566</v>
      </c>
      <c r="F6" s="15">
        <v>15673026</v>
      </c>
      <c r="G6" s="15">
        <v>17004285</v>
      </c>
      <c r="H6" s="15">
        <v>15911874</v>
      </c>
      <c r="I6" s="15">
        <v>16415763</v>
      </c>
      <c r="J6" s="15">
        <v>16641318</v>
      </c>
      <c r="K6" s="15">
        <v>16646443</v>
      </c>
      <c r="L6" s="15">
        <v>16837656</v>
      </c>
      <c r="M6" s="15">
        <v>18894153</v>
      </c>
      <c r="N6" s="15">
        <v>16824904</v>
      </c>
      <c r="O6" s="15">
        <v>16510061</v>
      </c>
      <c r="P6" s="15">
        <f t="shared" ref="P6:P23" si="5">SUM(D6:O6)</f>
        <v>203536173</v>
      </c>
    </row>
    <row r="7" spans="1:16" s="8" customFormat="1">
      <c r="A7" s="17" t="s">
        <v>18</v>
      </c>
      <c r="B7" s="17" t="s">
        <v>23</v>
      </c>
      <c r="C7" s="14" t="s">
        <v>24</v>
      </c>
      <c r="D7" s="15">
        <v>0</v>
      </c>
      <c r="E7" s="15">
        <v>702886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1055106</v>
      </c>
      <c r="N7" s="15">
        <v>36907</v>
      </c>
      <c r="O7" s="15">
        <v>882823</v>
      </c>
      <c r="P7" s="15">
        <f t="shared" si="5"/>
        <v>2677722</v>
      </c>
    </row>
    <row r="8" spans="1:16" s="16" customFormat="1">
      <c r="A8" s="17"/>
      <c r="B8" s="13"/>
      <c r="C8" s="14" t="s">
        <v>25</v>
      </c>
      <c r="D8" s="15">
        <f t="shared" ref="D8:O8" si="6">SUM(D9:D9)</f>
        <v>7244938</v>
      </c>
      <c r="E8" s="15">
        <f t="shared" si="6"/>
        <v>6678630</v>
      </c>
      <c r="F8" s="15">
        <f t="shared" si="6"/>
        <v>5572442</v>
      </c>
      <c r="G8" s="15">
        <f t="shared" si="6"/>
        <v>6010893</v>
      </c>
      <c r="H8" s="15">
        <f t="shared" si="6"/>
        <v>5817576</v>
      </c>
      <c r="I8" s="15">
        <f t="shared" si="6"/>
        <v>5125065</v>
      </c>
      <c r="J8" s="15">
        <f t="shared" si="6"/>
        <v>5800110</v>
      </c>
      <c r="K8" s="15">
        <f t="shared" si="6"/>
        <v>5479476</v>
      </c>
      <c r="L8" s="15">
        <f t="shared" si="6"/>
        <v>5350114</v>
      </c>
      <c r="M8" s="15">
        <f t="shared" si="6"/>
        <v>6039929</v>
      </c>
      <c r="N8" s="15">
        <f t="shared" si="6"/>
        <v>5445401</v>
      </c>
      <c r="O8" s="15">
        <f t="shared" si="6"/>
        <v>6227266</v>
      </c>
      <c r="P8" s="15">
        <f t="shared" si="5"/>
        <v>70791840</v>
      </c>
    </row>
    <row r="9" spans="1:16" s="8" customFormat="1">
      <c r="A9" s="17" t="s">
        <v>18</v>
      </c>
      <c r="B9" s="17" t="s">
        <v>26</v>
      </c>
      <c r="C9" s="14" t="s">
        <v>27</v>
      </c>
      <c r="D9" s="15">
        <v>7244938</v>
      </c>
      <c r="E9" s="15">
        <v>6678630</v>
      </c>
      <c r="F9" s="15">
        <v>5572442</v>
      </c>
      <c r="G9" s="15">
        <v>6010893</v>
      </c>
      <c r="H9" s="15">
        <v>5817576</v>
      </c>
      <c r="I9" s="15">
        <v>5125065</v>
      </c>
      <c r="J9" s="15">
        <v>5800110</v>
      </c>
      <c r="K9" s="15">
        <v>5479476</v>
      </c>
      <c r="L9" s="15">
        <v>5350114</v>
      </c>
      <c r="M9" s="15">
        <v>6039929</v>
      </c>
      <c r="N9" s="15">
        <v>5445401</v>
      </c>
      <c r="O9" s="15">
        <v>6227266</v>
      </c>
      <c r="P9" s="15">
        <f t="shared" si="5"/>
        <v>70791840</v>
      </c>
    </row>
    <row r="10" spans="1:16" s="16" customFormat="1">
      <c r="A10" s="17"/>
      <c r="B10" s="13"/>
      <c r="C10" s="18" t="s">
        <v>28</v>
      </c>
      <c r="D10" s="15">
        <f t="shared" ref="D10:I10" si="7">D11+D12</f>
        <v>14447391</v>
      </c>
      <c r="E10" s="15">
        <f t="shared" si="7"/>
        <v>8233214</v>
      </c>
      <c r="F10" s="15">
        <f t="shared" si="7"/>
        <v>8272312</v>
      </c>
      <c r="G10" s="15">
        <f t="shared" si="7"/>
        <v>9431223</v>
      </c>
      <c r="H10" s="15">
        <f t="shared" si="7"/>
        <v>9146813</v>
      </c>
      <c r="I10" s="15">
        <f t="shared" si="7"/>
        <v>9415434</v>
      </c>
      <c r="J10" s="15">
        <f>J11+J12</f>
        <v>11118176</v>
      </c>
      <c r="K10" s="15">
        <f>K11+K12</f>
        <v>11873982</v>
      </c>
      <c r="L10" s="15">
        <v>11404748</v>
      </c>
      <c r="M10" s="15">
        <f>SUM(M11:M12)</f>
        <v>8803745</v>
      </c>
      <c r="N10" s="15">
        <f>SUM(N11:N12)</f>
        <v>8641710</v>
      </c>
      <c r="O10" s="15">
        <f>SUM(O11:O12)</f>
        <v>9916929</v>
      </c>
      <c r="P10" s="15">
        <f t="shared" si="5"/>
        <v>120705677</v>
      </c>
    </row>
    <row r="11" spans="1:16" s="8" customFormat="1">
      <c r="A11" s="17" t="s">
        <v>18</v>
      </c>
      <c r="B11" s="17" t="s">
        <v>29</v>
      </c>
      <c r="C11" s="14" t="s">
        <v>30</v>
      </c>
      <c r="D11" s="15">
        <v>3075179</v>
      </c>
      <c r="E11" s="15">
        <v>4071721</v>
      </c>
      <c r="F11" s="15">
        <v>4461671</v>
      </c>
      <c r="G11" s="15">
        <v>5206083</v>
      </c>
      <c r="H11" s="15">
        <v>5493746</v>
      </c>
      <c r="I11" s="15">
        <v>5214891</v>
      </c>
      <c r="J11" s="15">
        <v>5345260</v>
      </c>
      <c r="K11" s="15">
        <v>5871396</v>
      </c>
      <c r="L11" s="15">
        <v>5659279</v>
      </c>
      <c r="M11" s="15">
        <v>4975689</v>
      </c>
      <c r="N11" s="15">
        <v>5034617</v>
      </c>
      <c r="O11" s="15">
        <v>4999739</v>
      </c>
      <c r="P11" s="15">
        <f t="shared" si="5"/>
        <v>59409271</v>
      </c>
    </row>
    <row r="12" spans="1:16" s="8" customFormat="1">
      <c r="A12" s="17" t="s">
        <v>18</v>
      </c>
      <c r="B12" s="17" t="s">
        <v>31</v>
      </c>
      <c r="C12" s="18" t="s">
        <v>32</v>
      </c>
      <c r="D12" s="15">
        <v>11372212</v>
      </c>
      <c r="E12" s="15">
        <v>4161493</v>
      </c>
      <c r="F12" s="15">
        <v>3810641</v>
      </c>
      <c r="G12" s="15">
        <v>4225140</v>
      </c>
      <c r="H12" s="15">
        <v>3653067</v>
      </c>
      <c r="I12" s="15">
        <v>4200543</v>
      </c>
      <c r="J12" s="15">
        <v>5772916</v>
      </c>
      <c r="K12" s="15">
        <v>6002586</v>
      </c>
      <c r="L12" s="15">
        <v>5745469</v>
      </c>
      <c r="M12" s="15">
        <v>3828056</v>
      </c>
      <c r="N12" s="15">
        <v>3607093</v>
      </c>
      <c r="O12" s="15">
        <v>4917190</v>
      </c>
      <c r="P12" s="15">
        <f t="shared" si="5"/>
        <v>61296406</v>
      </c>
    </row>
    <row r="13" spans="1:16" s="16" customFormat="1">
      <c r="A13" s="17"/>
      <c r="B13" s="13"/>
      <c r="C13" s="14" t="s">
        <v>33</v>
      </c>
      <c r="D13" s="15">
        <f t="shared" ref="D13:J13" si="8">D14</f>
        <v>695187400</v>
      </c>
      <c r="E13" s="15">
        <f t="shared" si="8"/>
        <v>509016827</v>
      </c>
      <c r="F13" s="15">
        <f t="shared" si="8"/>
        <v>502162281</v>
      </c>
      <c r="G13" s="15">
        <f t="shared" si="8"/>
        <v>511703800</v>
      </c>
      <c r="H13" s="15">
        <f t="shared" si="8"/>
        <v>497601661</v>
      </c>
      <c r="I13" s="15">
        <f t="shared" si="8"/>
        <v>597286490</v>
      </c>
      <c r="J13" s="15">
        <f t="shared" si="8"/>
        <v>509379685</v>
      </c>
      <c r="K13" s="15">
        <f>K14</f>
        <v>529188797</v>
      </c>
      <c r="L13" s="15">
        <f>L14</f>
        <v>534482776</v>
      </c>
      <c r="M13" s="15">
        <f>M14</f>
        <v>499338350</v>
      </c>
      <c r="N13" s="15">
        <f>N14</f>
        <v>528645649</v>
      </c>
      <c r="O13" s="15">
        <f>O14</f>
        <v>538827070</v>
      </c>
      <c r="P13" s="15">
        <f t="shared" si="5"/>
        <v>6452820786</v>
      </c>
    </row>
    <row r="14" spans="1:16" s="8" customFormat="1">
      <c r="A14" s="17" t="s">
        <v>18</v>
      </c>
      <c r="B14" s="17" t="s">
        <v>34</v>
      </c>
      <c r="C14" s="18" t="s">
        <v>35</v>
      </c>
      <c r="D14" s="15">
        <v>695187400</v>
      </c>
      <c r="E14" s="15">
        <v>509016827</v>
      </c>
      <c r="F14" s="15">
        <v>502162281</v>
      </c>
      <c r="G14" s="15">
        <v>511703800</v>
      </c>
      <c r="H14" s="15">
        <v>497601661</v>
      </c>
      <c r="I14" s="15">
        <v>597286490</v>
      </c>
      <c r="J14" s="15">
        <v>509379685</v>
      </c>
      <c r="K14" s="15">
        <v>529188797</v>
      </c>
      <c r="L14" s="15">
        <v>534482776</v>
      </c>
      <c r="M14" s="15">
        <v>499338350</v>
      </c>
      <c r="N14" s="15">
        <v>528645649</v>
      </c>
      <c r="O14" s="15">
        <v>538827070</v>
      </c>
      <c r="P14" s="15">
        <f t="shared" si="5"/>
        <v>6452820786</v>
      </c>
    </row>
    <row r="15" spans="1:16" s="8" customFormat="1">
      <c r="A15" s="17"/>
      <c r="B15" s="17"/>
      <c r="C15" s="14" t="s">
        <v>36</v>
      </c>
      <c r="D15" s="15">
        <f t="shared" ref="D15:I15" si="9">SUM(D16)</f>
        <v>0</v>
      </c>
      <c r="E15" s="15">
        <f t="shared" si="9"/>
        <v>0</v>
      </c>
      <c r="F15" s="15">
        <f t="shared" si="9"/>
        <v>0</v>
      </c>
      <c r="G15" s="15">
        <f t="shared" si="9"/>
        <v>0</v>
      </c>
      <c r="H15" s="15">
        <f t="shared" si="9"/>
        <v>0</v>
      </c>
      <c r="I15" s="15">
        <f t="shared" si="9"/>
        <v>0</v>
      </c>
      <c r="J15" s="15">
        <f t="shared" ref="J15:O15" si="10">SUM(J16)</f>
        <v>15712737</v>
      </c>
      <c r="K15" s="15">
        <f t="shared" si="10"/>
        <v>8707150</v>
      </c>
      <c r="L15" s="15">
        <f t="shared" si="10"/>
        <v>1862306</v>
      </c>
      <c r="M15" s="15">
        <f t="shared" si="10"/>
        <v>454306</v>
      </c>
      <c r="N15" s="15">
        <f t="shared" si="10"/>
        <v>2605709</v>
      </c>
      <c r="O15" s="15">
        <f t="shared" si="10"/>
        <v>21732893</v>
      </c>
      <c r="P15" s="15">
        <f t="shared" si="5"/>
        <v>51075101</v>
      </c>
    </row>
    <row r="16" spans="1:16" s="8" customFormat="1">
      <c r="A16" s="17" t="s">
        <v>18</v>
      </c>
      <c r="B16" s="17" t="s">
        <v>37</v>
      </c>
      <c r="C16" s="14" t="s">
        <v>38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15712737</v>
      </c>
      <c r="K16" s="15">
        <v>8707150</v>
      </c>
      <c r="L16" s="15">
        <v>1862306</v>
      </c>
      <c r="M16" s="15">
        <v>454306</v>
      </c>
      <c r="N16" s="15">
        <v>2605709</v>
      </c>
      <c r="O16" s="15">
        <v>21732893</v>
      </c>
      <c r="P16" s="15">
        <f t="shared" si="5"/>
        <v>51075101</v>
      </c>
    </row>
    <row r="17" spans="1:16" s="16" customFormat="1">
      <c r="A17" s="17"/>
      <c r="B17" s="13"/>
      <c r="C17" s="14" t="s">
        <v>39</v>
      </c>
      <c r="D17" s="15">
        <f t="shared" ref="D17:O17" si="11">SUM(D18:D21)</f>
        <v>2212466</v>
      </c>
      <c r="E17" s="15">
        <f t="shared" si="11"/>
        <v>3522489</v>
      </c>
      <c r="F17" s="15">
        <f t="shared" si="11"/>
        <v>3043582</v>
      </c>
      <c r="G17" s="15">
        <f t="shared" si="11"/>
        <v>3415059</v>
      </c>
      <c r="H17" s="15">
        <f t="shared" si="11"/>
        <v>3909400</v>
      </c>
      <c r="I17" s="15">
        <f t="shared" si="11"/>
        <v>3238112</v>
      </c>
      <c r="J17" s="15">
        <f t="shared" si="11"/>
        <v>2665697</v>
      </c>
      <c r="K17" s="15">
        <f t="shared" si="11"/>
        <v>4107437</v>
      </c>
      <c r="L17" s="15">
        <f t="shared" si="11"/>
        <v>2974378</v>
      </c>
      <c r="M17" s="15">
        <f t="shared" si="11"/>
        <v>3796355</v>
      </c>
      <c r="N17" s="15">
        <f t="shared" si="11"/>
        <v>3496145</v>
      </c>
      <c r="O17" s="15">
        <f t="shared" si="11"/>
        <v>3088681</v>
      </c>
      <c r="P17" s="15">
        <f t="shared" si="5"/>
        <v>39469801</v>
      </c>
    </row>
    <row r="18" spans="1:16" s="8" customFormat="1">
      <c r="A18" s="17" t="s">
        <v>18</v>
      </c>
      <c r="B18" s="17" t="s">
        <v>40</v>
      </c>
      <c r="C18" s="19" t="s">
        <v>41</v>
      </c>
      <c r="D18" s="15">
        <v>1888381</v>
      </c>
      <c r="E18" s="15">
        <v>2937831</v>
      </c>
      <c r="F18" s="15">
        <v>2744605</v>
      </c>
      <c r="G18" s="15">
        <v>3064778</v>
      </c>
      <c r="H18" s="15">
        <v>3467175</v>
      </c>
      <c r="I18" s="15">
        <v>2776913</v>
      </c>
      <c r="J18" s="15">
        <v>2229319</v>
      </c>
      <c r="K18" s="15">
        <v>3815504</v>
      </c>
      <c r="L18" s="15">
        <v>2618065</v>
      </c>
      <c r="M18" s="15">
        <v>3205370</v>
      </c>
      <c r="N18" s="15">
        <v>3144368</v>
      </c>
      <c r="O18" s="15">
        <v>2798844</v>
      </c>
      <c r="P18" s="15">
        <f t="shared" si="5"/>
        <v>34691153</v>
      </c>
    </row>
    <row r="19" spans="1:16" s="8" customFormat="1">
      <c r="A19" s="17" t="s">
        <v>18</v>
      </c>
      <c r="B19" s="17" t="s">
        <v>42</v>
      </c>
      <c r="C19" s="19" t="s">
        <v>43</v>
      </c>
      <c r="D19" s="15">
        <v>270279</v>
      </c>
      <c r="E19" s="15">
        <v>517213</v>
      </c>
      <c r="F19" s="15">
        <v>246854</v>
      </c>
      <c r="G19" s="15">
        <v>300636</v>
      </c>
      <c r="H19" s="15">
        <v>401713</v>
      </c>
      <c r="I19" s="15">
        <v>409785</v>
      </c>
      <c r="J19" s="15">
        <v>373759</v>
      </c>
      <c r="K19" s="15">
        <v>239371</v>
      </c>
      <c r="L19" s="15">
        <v>310670</v>
      </c>
      <c r="M19" s="15">
        <v>544619</v>
      </c>
      <c r="N19" s="15">
        <v>306941</v>
      </c>
      <c r="O19" s="15">
        <v>252489</v>
      </c>
      <c r="P19" s="15">
        <f t="shared" si="5"/>
        <v>4174329</v>
      </c>
    </row>
    <row r="20" spans="1:16" s="8" customFormat="1">
      <c r="A20" s="17" t="s">
        <v>18</v>
      </c>
      <c r="B20" s="17" t="s">
        <v>44</v>
      </c>
      <c r="C20" s="19" t="s">
        <v>45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16" s="8" customFormat="1">
      <c r="A21" s="17" t="s">
        <v>18</v>
      </c>
      <c r="B21" s="17" t="s">
        <v>46</v>
      </c>
      <c r="C21" s="19" t="s">
        <v>47</v>
      </c>
      <c r="D21" s="15">
        <v>53806</v>
      </c>
      <c r="E21" s="15">
        <v>67445</v>
      </c>
      <c r="F21" s="15">
        <v>52123</v>
      </c>
      <c r="G21" s="15">
        <v>49645</v>
      </c>
      <c r="H21" s="15">
        <v>40512</v>
      </c>
      <c r="I21" s="15">
        <v>51414</v>
      </c>
      <c r="J21" s="15">
        <v>62619</v>
      </c>
      <c r="K21" s="15">
        <v>52562</v>
      </c>
      <c r="L21" s="15">
        <v>45643</v>
      </c>
      <c r="M21" s="15">
        <v>46366</v>
      </c>
      <c r="N21" s="15">
        <v>44836</v>
      </c>
      <c r="O21" s="15">
        <v>37348</v>
      </c>
      <c r="P21" s="15">
        <f t="shared" si="5"/>
        <v>604319</v>
      </c>
    </row>
    <row r="22" spans="1:16" s="12" customFormat="1" ht="68.25" customHeight="1">
      <c r="A22" s="9"/>
      <c r="B22" s="9"/>
      <c r="C22" s="20" t="s">
        <v>48</v>
      </c>
      <c r="D22" s="21">
        <f t="shared" ref="D22:K22" si="12">SUM(D23)</f>
        <v>25261</v>
      </c>
      <c r="E22" s="21">
        <f t="shared" si="12"/>
        <v>41805</v>
      </c>
      <c r="F22" s="21">
        <f t="shared" si="12"/>
        <v>16450</v>
      </c>
      <c r="G22" s="21">
        <f>SUM(G23)</f>
        <v>29514</v>
      </c>
      <c r="H22" s="21">
        <f t="shared" si="12"/>
        <v>13012</v>
      </c>
      <c r="I22" s="21">
        <f t="shared" si="12"/>
        <v>4145</v>
      </c>
      <c r="J22" s="21">
        <f t="shared" si="12"/>
        <v>27595</v>
      </c>
      <c r="K22" s="21">
        <f t="shared" si="12"/>
        <v>4039</v>
      </c>
      <c r="L22" s="21">
        <v>11058</v>
      </c>
      <c r="M22" s="15">
        <f>SUM(M23)</f>
        <v>3779</v>
      </c>
      <c r="N22" s="15">
        <f>SUM(N23)</f>
        <v>21354</v>
      </c>
      <c r="O22" s="15">
        <f>SUM(O23)</f>
        <v>11851</v>
      </c>
      <c r="P22" s="21">
        <f t="shared" si="5"/>
        <v>209863</v>
      </c>
    </row>
    <row r="23" spans="1:16" s="8" customFormat="1">
      <c r="A23" s="17" t="s">
        <v>18</v>
      </c>
      <c r="B23" s="17">
        <v>1910002</v>
      </c>
      <c r="C23" s="19" t="s">
        <v>49</v>
      </c>
      <c r="D23" s="15">
        <v>25261</v>
      </c>
      <c r="E23" s="15">
        <v>41805</v>
      </c>
      <c r="F23" s="15">
        <v>16450</v>
      </c>
      <c r="G23" s="15">
        <v>29514</v>
      </c>
      <c r="H23" s="15">
        <v>13012</v>
      </c>
      <c r="I23" s="15">
        <v>4145</v>
      </c>
      <c r="J23" s="15">
        <v>27595</v>
      </c>
      <c r="K23" s="15">
        <v>4039</v>
      </c>
      <c r="L23" s="15">
        <v>11058</v>
      </c>
      <c r="M23" s="15">
        <v>3779</v>
      </c>
      <c r="N23" s="15">
        <v>21354</v>
      </c>
      <c r="O23" s="15">
        <v>11851</v>
      </c>
      <c r="P23" s="15">
        <f t="shared" si="5"/>
        <v>209863</v>
      </c>
    </row>
    <row r="24" spans="1:16" s="12" customFormat="1">
      <c r="A24" s="9"/>
      <c r="B24" s="9"/>
      <c r="C24" s="10" t="s">
        <v>50</v>
      </c>
      <c r="D24" s="11">
        <f t="shared" ref="D24:L24" si="13">SUM(D25+D39+D41)</f>
        <v>695582574</v>
      </c>
      <c r="E24" s="11">
        <f t="shared" si="13"/>
        <v>425620384</v>
      </c>
      <c r="F24" s="11">
        <f t="shared" si="13"/>
        <v>274944295</v>
      </c>
      <c r="G24" s="11">
        <f t="shared" si="13"/>
        <v>251529839</v>
      </c>
      <c r="H24" s="11">
        <f t="shared" si="13"/>
        <v>227757164</v>
      </c>
      <c r="I24" s="11">
        <f t="shared" si="13"/>
        <v>182935349</v>
      </c>
      <c r="J24" s="11">
        <f t="shared" si="13"/>
        <v>207777847</v>
      </c>
      <c r="K24" s="11">
        <f t="shared" si="13"/>
        <v>256812215</v>
      </c>
      <c r="L24" s="11">
        <f t="shared" si="13"/>
        <v>206564197</v>
      </c>
      <c r="M24" s="11">
        <f>SUM(M25+M39+M41)</f>
        <v>195748304</v>
      </c>
      <c r="N24" s="11">
        <f>SUM(N25+N39+N41)</f>
        <v>179217748</v>
      </c>
      <c r="O24" s="11">
        <f>SUM(O25+O39+O41)</f>
        <v>227275443</v>
      </c>
      <c r="P24" s="11">
        <f>SUM(P25+P39+P41)</f>
        <v>3331765359</v>
      </c>
    </row>
    <row r="25" spans="1:16" s="16" customFormat="1">
      <c r="A25" s="13"/>
      <c r="B25" s="13"/>
      <c r="C25" s="14" t="s">
        <v>51</v>
      </c>
      <c r="D25" s="15">
        <f t="shared" ref="D25:E25" si="14">SUM(D26:D38)</f>
        <v>689695350</v>
      </c>
      <c r="E25" s="15">
        <f t="shared" si="14"/>
        <v>418873380</v>
      </c>
      <c r="F25" s="15">
        <f t="shared" ref="F25:P25" si="15">SUM(F26:F38)</f>
        <v>269096906</v>
      </c>
      <c r="G25" s="15">
        <f>SUM(G26:G38)</f>
        <v>245084647</v>
      </c>
      <c r="H25" s="15">
        <f t="shared" si="15"/>
        <v>222432400</v>
      </c>
      <c r="I25" s="15">
        <f t="shared" si="15"/>
        <v>178633717</v>
      </c>
      <c r="J25" s="15">
        <f t="shared" si="15"/>
        <v>201848721</v>
      </c>
      <c r="K25" s="15">
        <f t="shared" si="15"/>
        <v>252487640</v>
      </c>
      <c r="L25" s="15">
        <f t="shared" si="15"/>
        <v>200818818</v>
      </c>
      <c r="M25" s="15">
        <f t="shared" si="15"/>
        <v>190382837</v>
      </c>
      <c r="N25" s="15">
        <f t="shared" si="15"/>
        <v>174185817</v>
      </c>
      <c r="O25" s="15">
        <f t="shared" si="15"/>
        <v>217477423</v>
      </c>
      <c r="P25" s="15">
        <f t="shared" si="15"/>
        <v>3261017656</v>
      </c>
    </row>
    <row r="26" spans="1:16" s="8" customFormat="1">
      <c r="A26" s="17" t="s">
        <v>18</v>
      </c>
      <c r="B26" s="17" t="s">
        <v>52</v>
      </c>
      <c r="C26" s="14" t="s">
        <v>53</v>
      </c>
      <c r="D26" s="15">
        <v>7279318</v>
      </c>
      <c r="E26" s="15">
        <v>1264131</v>
      </c>
      <c r="F26" s="15">
        <v>1762261</v>
      </c>
      <c r="G26" s="15">
        <v>2732934</v>
      </c>
      <c r="H26" s="15">
        <v>7798575</v>
      </c>
      <c r="I26" s="15">
        <v>2565455</v>
      </c>
      <c r="J26" s="15">
        <v>1810037</v>
      </c>
      <c r="K26" s="15">
        <v>3628305</v>
      </c>
      <c r="L26" s="15">
        <v>2532961</v>
      </c>
      <c r="M26" s="15">
        <v>10057458</v>
      </c>
      <c r="N26" s="15">
        <v>3274468</v>
      </c>
      <c r="O26" s="15">
        <v>1001156</v>
      </c>
      <c r="P26" s="15">
        <f>SUM(D26:O26)</f>
        <v>45707059</v>
      </c>
    </row>
    <row r="27" spans="1:16" s="8" customFormat="1">
      <c r="A27" s="17" t="s">
        <v>18</v>
      </c>
      <c r="B27" s="17" t="s">
        <v>54</v>
      </c>
      <c r="C27" s="14" t="s">
        <v>55</v>
      </c>
      <c r="D27" s="15">
        <v>11314501</v>
      </c>
      <c r="E27" s="15">
        <v>13362136</v>
      </c>
      <c r="F27" s="15">
        <v>9822685</v>
      </c>
      <c r="G27" s="15">
        <v>10533542</v>
      </c>
      <c r="H27" s="15">
        <v>10216286</v>
      </c>
      <c r="I27" s="15">
        <v>9956200</v>
      </c>
      <c r="J27" s="15">
        <v>12868263</v>
      </c>
      <c r="K27" s="15">
        <v>13800162</v>
      </c>
      <c r="L27" s="15">
        <v>13565584</v>
      </c>
      <c r="M27" s="15">
        <v>12203493</v>
      </c>
      <c r="N27" s="15">
        <v>10220894</v>
      </c>
      <c r="O27" s="15">
        <v>9339675</v>
      </c>
      <c r="P27" s="15">
        <f t="shared" ref="P27:P37" si="16">SUM(D27:O27)</f>
        <v>137203421</v>
      </c>
    </row>
    <row r="28" spans="1:16" s="8" customFormat="1">
      <c r="A28" s="17" t="s">
        <v>18</v>
      </c>
      <c r="B28" s="17" t="s">
        <v>56</v>
      </c>
      <c r="C28" s="14" t="s">
        <v>57</v>
      </c>
      <c r="D28" s="15">
        <v>36613619</v>
      </c>
      <c r="E28" s="15">
        <v>37447645</v>
      </c>
      <c r="F28" s="15">
        <v>31798483</v>
      </c>
      <c r="G28" s="15">
        <v>39246469</v>
      </c>
      <c r="H28" s="15">
        <v>38150716</v>
      </c>
      <c r="I28" s="15">
        <v>36208914</v>
      </c>
      <c r="J28" s="15">
        <v>33540103</v>
      </c>
      <c r="K28" s="15">
        <v>42500413</v>
      </c>
      <c r="L28" s="15">
        <v>36703017</v>
      </c>
      <c r="M28" s="15">
        <v>44040982</v>
      </c>
      <c r="N28" s="15">
        <v>38646647</v>
      </c>
      <c r="O28" s="15">
        <v>34891004</v>
      </c>
      <c r="P28" s="15">
        <f t="shared" si="16"/>
        <v>449788012</v>
      </c>
    </row>
    <row r="29" spans="1:16" s="8" customFormat="1">
      <c r="A29" s="17" t="s">
        <v>18</v>
      </c>
      <c r="B29" s="17" t="s">
        <v>58</v>
      </c>
      <c r="C29" s="14" t="s">
        <v>59</v>
      </c>
      <c r="D29" s="15">
        <v>415926</v>
      </c>
      <c r="E29" s="15">
        <v>757980</v>
      </c>
      <c r="F29" s="15">
        <v>789974</v>
      </c>
      <c r="G29" s="15">
        <v>725363</v>
      </c>
      <c r="H29" s="15">
        <v>938122</v>
      </c>
      <c r="I29" s="15">
        <v>635418</v>
      </c>
      <c r="J29" s="15">
        <v>643108</v>
      </c>
      <c r="K29" s="15">
        <v>999908</v>
      </c>
      <c r="L29" s="15">
        <v>1131833</v>
      </c>
      <c r="M29" s="15">
        <v>1394487</v>
      </c>
      <c r="N29" s="15">
        <v>1051180</v>
      </c>
      <c r="O29" s="15">
        <v>1217428</v>
      </c>
      <c r="P29" s="15">
        <f t="shared" si="16"/>
        <v>10700727</v>
      </c>
    </row>
    <row r="30" spans="1:16" s="8" customFormat="1">
      <c r="A30" s="17" t="s">
        <v>18</v>
      </c>
      <c r="B30" s="17" t="s">
        <v>60</v>
      </c>
      <c r="C30" s="18" t="s">
        <v>61</v>
      </c>
      <c r="D30" s="15">
        <v>688728</v>
      </c>
      <c r="E30" s="15">
        <v>6369972</v>
      </c>
      <c r="F30" s="15">
        <v>3155677</v>
      </c>
      <c r="G30" s="15">
        <v>1929616</v>
      </c>
      <c r="H30" s="15">
        <v>3528385</v>
      </c>
      <c r="I30" s="15">
        <v>3613013</v>
      </c>
      <c r="J30" s="15">
        <v>4188360</v>
      </c>
      <c r="K30" s="15">
        <v>2892464</v>
      </c>
      <c r="L30" s="15">
        <v>4435093</v>
      </c>
      <c r="M30" s="15">
        <v>4180045</v>
      </c>
      <c r="N30" s="15">
        <v>3438448</v>
      </c>
      <c r="O30" s="15">
        <v>800194</v>
      </c>
      <c r="P30" s="15">
        <f t="shared" si="16"/>
        <v>39219995</v>
      </c>
    </row>
    <row r="31" spans="1:16" s="8" customFormat="1">
      <c r="A31" s="17" t="s">
        <v>18</v>
      </c>
      <c r="B31" s="17" t="s">
        <v>62</v>
      </c>
      <c r="C31" s="14" t="s">
        <v>63</v>
      </c>
      <c r="D31" s="15">
        <v>243159</v>
      </c>
      <c r="E31" s="15">
        <v>225034</v>
      </c>
      <c r="F31" s="15">
        <v>210928</v>
      </c>
      <c r="G31" s="15">
        <v>267564</v>
      </c>
      <c r="H31" s="15">
        <v>243367</v>
      </c>
      <c r="I31" s="15">
        <v>234471</v>
      </c>
      <c r="J31" s="15">
        <v>279390</v>
      </c>
      <c r="K31" s="15">
        <v>260294</v>
      </c>
      <c r="L31" s="15">
        <v>231540</v>
      </c>
      <c r="M31" s="15">
        <v>258449</v>
      </c>
      <c r="N31" s="15">
        <v>259534</v>
      </c>
      <c r="O31" s="15">
        <v>239354</v>
      </c>
      <c r="P31" s="15">
        <f t="shared" si="16"/>
        <v>2953084</v>
      </c>
    </row>
    <row r="32" spans="1:16" s="8" customFormat="1">
      <c r="A32" s="17" t="s">
        <v>18</v>
      </c>
      <c r="B32" s="17" t="s">
        <v>64</v>
      </c>
      <c r="C32" s="14" t="s">
        <v>65</v>
      </c>
      <c r="D32" s="15">
        <v>414765146</v>
      </c>
      <c r="E32" s="15">
        <v>232550610</v>
      </c>
      <c r="F32" s="15">
        <v>186102310</v>
      </c>
      <c r="G32" s="15">
        <v>161655717</v>
      </c>
      <c r="H32" s="15">
        <v>123242088</v>
      </c>
      <c r="I32" s="15">
        <v>107027428</v>
      </c>
      <c r="J32" s="15">
        <v>127929648</v>
      </c>
      <c r="K32" s="15">
        <v>106555994</v>
      </c>
      <c r="L32" s="15">
        <v>99318955</v>
      </c>
      <c r="M32" s="15">
        <v>97850275</v>
      </c>
      <c r="N32" s="15">
        <v>99695410</v>
      </c>
      <c r="O32" s="15">
        <v>149320839</v>
      </c>
      <c r="P32" s="15">
        <f t="shared" si="16"/>
        <v>1906014420</v>
      </c>
    </row>
    <row r="33" spans="1:16" s="8" customFormat="1" ht="24">
      <c r="A33" s="17" t="s">
        <v>18</v>
      </c>
      <c r="B33" s="17" t="s">
        <v>66</v>
      </c>
      <c r="C33" s="18" t="s">
        <v>67</v>
      </c>
      <c r="D33" s="15">
        <v>467587</v>
      </c>
      <c r="E33" s="15">
        <v>801936</v>
      </c>
      <c r="F33" s="15">
        <v>1640406</v>
      </c>
      <c r="G33" s="15">
        <v>1262977</v>
      </c>
      <c r="H33" s="15">
        <v>975230</v>
      </c>
      <c r="I33" s="15">
        <v>566080</v>
      </c>
      <c r="J33" s="15">
        <v>958508</v>
      </c>
      <c r="K33" s="15">
        <v>684185</v>
      </c>
      <c r="L33" s="15">
        <v>794854</v>
      </c>
      <c r="M33" s="15">
        <v>1546262</v>
      </c>
      <c r="N33" s="15">
        <v>921711</v>
      </c>
      <c r="O33" s="15">
        <v>996534</v>
      </c>
      <c r="P33" s="15">
        <f t="shared" si="16"/>
        <v>11616270</v>
      </c>
    </row>
    <row r="34" spans="1:16" s="8" customFormat="1">
      <c r="A34" s="17" t="s">
        <v>18</v>
      </c>
      <c r="B34" s="17" t="s">
        <v>68</v>
      </c>
      <c r="C34" s="18" t="s">
        <v>69</v>
      </c>
      <c r="D34" s="15">
        <v>0</v>
      </c>
      <c r="E34" s="15">
        <v>108111</v>
      </c>
      <c r="F34" s="15">
        <v>270404</v>
      </c>
      <c r="G34" s="15">
        <v>219748</v>
      </c>
      <c r="H34" s="15">
        <v>452824</v>
      </c>
      <c r="I34" s="15">
        <v>294039</v>
      </c>
      <c r="J34" s="15">
        <v>317017</v>
      </c>
      <c r="K34" s="15">
        <v>248503</v>
      </c>
      <c r="L34" s="15">
        <v>272077</v>
      </c>
      <c r="M34" s="15">
        <v>137850</v>
      </c>
      <c r="N34" s="15">
        <v>995421</v>
      </c>
      <c r="O34" s="15">
        <v>54937</v>
      </c>
      <c r="P34" s="15">
        <f t="shared" si="16"/>
        <v>3370931</v>
      </c>
    </row>
    <row r="35" spans="1:16" s="8" customFormat="1">
      <c r="A35" s="17" t="s">
        <v>18</v>
      </c>
      <c r="B35" s="17" t="s">
        <v>70</v>
      </c>
      <c r="C35" s="14" t="s">
        <v>71</v>
      </c>
      <c r="D35" s="15">
        <v>155716292</v>
      </c>
      <c r="E35" s="15">
        <v>72314494</v>
      </c>
      <c r="F35" s="15">
        <v>13332763</v>
      </c>
      <c r="G35" s="15">
        <v>7287372</v>
      </c>
      <c r="H35" s="15">
        <v>4196520</v>
      </c>
      <c r="I35" s="15">
        <v>3189936</v>
      </c>
      <c r="J35" s="15">
        <v>4427630</v>
      </c>
      <c r="K35" s="15">
        <v>2996839</v>
      </c>
      <c r="L35" s="15">
        <v>3612219</v>
      </c>
      <c r="M35" s="15">
        <v>2767856</v>
      </c>
      <c r="N35" s="22">
        <v>3090871</v>
      </c>
      <c r="O35" s="15">
        <v>4243969</v>
      </c>
      <c r="P35" s="15">
        <f t="shared" si="16"/>
        <v>277176761</v>
      </c>
    </row>
    <row r="36" spans="1:16" s="8" customFormat="1">
      <c r="A36" s="17" t="s">
        <v>18</v>
      </c>
      <c r="B36" s="17">
        <v>4313001</v>
      </c>
      <c r="C36" s="18" t="s">
        <v>72</v>
      </c>
      <c r="D36" s="15">
        <v>60721815</v>
      </c>
      <c r="E36" s="15">
        <v>51608410</v>
      </c>
      <c r="F36" s="15">
        <v>19237859</v>
      </c>
      <c r="G36" s="15">
        <v>18051420</v>
      </c>
      <c r="H36" s="15">
        <v>31651805</v>
      </c>
      <c r="I36" s="15">
        <v>13334959</v>
      </c>
      <c r="J36" s="15">
        <v>13626841</v>
      </c>
      <c r="K36" s="15">
        <v>77162781</v>
      </c>
      <c r="L36" s="15">
        <v>37199640</v>
      </c>
      <c r="M36" s="15">
        <v>14481499</v>
      </c>
      <c r="N36" s="15">
        <v>11526305</v>
      </c>
      <c r="O36" s="15">
        <v>14515495</v>
      </c>
      <c r="P36" s="15">
        <f t="shared" si="16"/>
        <v>363118829</v>
      </c>
    </row>
    <row r="37" spans="1:16" s="8" customFormat="1" ht="24">
      <c r="A37" s="17" t="s">
        <v>18</v>
      </c>
      <c r="B37" s="17">
        <v>4314001</v>
      </c>
      <c r="C37" s="18" t="s">
        <v>73</v>
      </c>
      <c r="D37" s="15">
        <v>529074</v>
      </c>
      <c r="E37" s="15">
        <v>1243242</v>
      </c>
      <c r="F37" s="15">
        <v>38016</v>
      </c>
      <c r="G37" s="15">
        <v>81034</v>
      </c>
      <c r="H37" s="15">
        <v>0</v>
      </c>
      <c r="I37" s="15">
        <v>16315</v>
      </c>
      <c r="J37" s="15">
        <v>0</v>
      </c>
      <c r="K37" s="15">
        <v>0</v>
      </c>
      <c r="L37" s="15">
        <v>165545</v>
      </c>
      <c r="M37" s="15">
        <v>0</v>
      </c>
      <c r="N37" s="15">
        <v>0</v>
      </c>
      <c r="O37" s="15">
        <v>0</v>
      </c>
      <c r="P37" s="15">
        <f t="shared" si="16"/>
        <v>2073226</v>
      </c>
    </row>
    <row r="38" spans="1:16" s="8" customFormat="1">
      <c r="A38" s="17" t="s">
        <v>18</v>
      </c>
      <c r="B38" s="17" t="s">
        <v>74</v>
      </c>
      <c r="C38" s="18" t="s">
        <v>75</v>
      </c>
      <c r="D38" s="15">
        <v>940185</v>
      </c>
      <c r="E38" s="15">
        <v>819679</v>
      </c>
      <c r="F38" s="15">
        <v>935140</v>
      </c>
      <c r="G38" s="15">
        <v>1090891</v>
      </c>
      <c r="H38" s="15">
        <v>1038482</v>
      </c>
      <c r="I38" s="15">
        <v>991489</v>
      </c>
      <c r="J38" s="15">
        <v>1259816</v>
      </c>
      <c r="K38" s="15">
        <v>757792</v>
      </c>
      <c r="L38" s="15">
        <v>855500</v>
      </c>
      <c r="M38" s="15">
        <v>1464181</v>
      </c>
      <c r="N38" s="15">
        <v>1064928</v>
      </c>
      <c r="O38" s="15">
        <v>856838</v>
      </c>
      <c r="P38" s="15">
        <f>SUM(D38:O38)</f>
        <v>12074921</v>
      </c>
    </row>
    <row r="39" spans="1:16" s="16" customFormat="1">
      <c r="A39" s="13"/>
      <c r="B39" s="13"/>
      <c r="C39" s="14" t="s">
        <v>76</v>
      </c>
      <c r="D39" s="15">
        <f t="shared" ref="D39:L39" si="17">D40</f>
        <v>1393326</v>
      </c>
      <c r="E39" s="15">
        <f t="shared" si="17"/>
        <v>1393326</v>
      </c>
      <c r="F39" s="15">
        <f t="shared" si="17"/>
        <v>0</v>
      </c>
      <c r="G39" s="15">
        <f t="shared" si="17"/>
        <v>0</v>
      </c>
      <c r="H39" s="15">
        <f t="shared" si="17"/>
        <v>0</v>
      </c>
      <c r="I39" s="15">
        <f t="shared" si="17"/>
        <v>0</v>
      </c>
      <c r="J39" s="15">
        <f t="shared" si="17"/>
        <v>0</v>
      </c>
      <c r="K39" s="15">
        <f t="shared" si="17"/>
        <v>0</v>
      </c>
      <c r="L39" s="15">
        <f t="shared" si="17"/>
        <v>0</v>
      </c>
      <c r="M39" s="15">
        <f>SUM(M40)</f>
        <v>0</v>
      </c>
      <c r="N39" s="15">
        <f>SUM(N40)</f>
        <v>0</v>
      </c>
      <c r="O39" s="15">
        <f>SUM(O40)</f>
        <v>0</v>
      </c>
      <c r="P39" s="15">
        <f>SUM(D39:O39)</f>
        <v>2786652</v>
      </c>
    </row>
    <row r="40" spans="1:16" s="8" customFormat="1">
      <c r="A40" s="17" t="s">
        <v>18</v>
      </c>
      <c r="B40" s="17">
        <v>4410001</v>
      </c>
      <c r="C40" s="14" t="s">
        <v>77</v>
      </c>
      <c r="D40" s="15">
        <v>1393326</v>
      </c>
      <c r="E40" s="15">
        <v>1393326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f>SUM(D40:O40)</f>
        <v>2786652</v>
      </c>
    </row>
    <row r="41" spans="1:16" s="16" customFormat="1">
      <c r="A41" s="13"/>
      <c r="B41" s="13"/>
      <c r="C41" s="14" t="s">
        <v>78</v>
      </c>
      <c r="D41" s="15">
        <f t="shared" ref="D41:N41" si="18">SUM(D42:D45)</f>
        <v>4493898</v>
      </c>
      <c r="E41" s="15">
        <f t="shared" si="18"/>
        <v>5353678</v>
      </c>
      <c r="F41" s="15">
        <f t="shared" si="18"/>
        <v>5847389</v>
      </c>
      <c r="G41" s="15">
        <f>SUM(G42:G45)</f>
        <v>6445192</v>
      </c>
      <c r="H41" s="15">
        <f t="shared" si="18"/>
        <v>5324764</v>
      </c>
      <c r="I41" s="15">
        <f t="shared" si="18"/>
        <v>4301632</v>
      </c>
      <c r="J41" s="15">
        <f t="shared" si="18"/>
        <v>5929126</v>
      </c>
      <c r="K41" s="15">
        <f t="shared" si="18"/>
        <v>4324575</v>
      </c>
      <c r="L41" s="15">
        <f t="shared" si="18"/>
        <v>5745379</v>
      </c>
      <c r="M41" s="15">
        <f t="shared" si="18"/>
        <v>5365467</v>
      </c>
      <c r="N41" s="15">
        <f t="shared" si="18"/>
        <v>5031931</v>
      </c>
      <c r="O41" s="15">
        <f>SUM(O42:O45)</f>
        <v>9798020</v>
      </c>
      <c r="P41" s="15">
        <f>SUM(P42:P45)</f>
        <v>67961051</v>
      </c>
    </row>
    <row r="42" spans="1:16" s="8" customFormat="1">
      <c r="A42" s="17" t="s">
        <v>18</v>
      </c>
      <c r="B42" s="17" t="s">
        <v>79</v>
      </c>
      <c r="C42" s="14" t="s">
        <v>80</v>
      </c>
      <c r="D42" s="15">
        <v>2900055</v>
      </c>
      <c r="E42" s="15">
        <v>3437077</v>
      </c>
      <c r="F42" s="15">
        <v>3459042</v>
      </c>
      <c r="G42" s="15">
        <v>4292572</v>
      </c>
      <c r="H42" s="15">
        <v>3453094</v>
      </c>
      <c r="I42" s="15">
        <v>3312329</v>
      </c>
      <c r="J42" s="15">
        <v>4204844</v>
      </c>
      <c r="K42" s="15">
        <v>3774872</v>
      </c>
      <c r="L42" s="15">
        <v>3930696</v>
      </c>
      <c r="M42" s="15">
        <v>3970759</v>
      </c>
      <c r="N42" s="15">
        <v>4073759</v>
      </c>
      <c r="O42" s="15">
        <v>7968352</v>
      </c>
      <c r="P42" s="15">
        <f t="shared" ref="P42:P60" si="19">SUM(D42:O42)</f>
        <v>48777451</v>
      </c>
    </row>
    <row r="43" spans="1:16" s="8" customFormat="1">
      <c r="A43" s="17" t="s">
        <v>18</v>
      </c>
      <c r="B43" s="17" t="s">
        <v>81</v>
      </c>
      <c r="C43" s="14" t="s">
        <v>82</v>
      </c>
      <c r="D43" s="15">
        <v>1550688</v>
      </c>
      <c r="E43" s="15">
        <v>1873697</v>
      </c>
      <c r="F43" s="15">
        <v>2340479</v>
      </c>
      <c r="G43" s="15">
        <v>2118397</v>
      </c>
      <c r="H43" s="15">
        <v>1832584</v>
      </c>
      <c r="I43" s="15">
        <v>878600</v>
      </c>
      <c r="J43" s="15">
        <v>1687156</v>
      </c>
      <c r="K43" s="15">
        <v>465942</v>
      </c>
      <c r="L43" s="15">
        <v>1780161</v>
      </c>
      <c r="M43" s="15">
        <v>1363320</v>
      </c>
      <c r="N43" s="15">
        <v>901665</v>
      </c>
      <c r="O43" s="15">
        <v>1791870</v>
      </c>
      <c r="P43" s="15">
        <f t="shared" si="19"/>
        <v>18584559</v>
      </c>
    </row>
    <row r="44" spans="1:16" s="8" customFormat="1">
      <c r="A44" s="17" t="s">
        <v>18</v>
      </c>
      <c r="B44" s="17" t="s">
        <v>83</v>
      </c>
      <c r="C44" s="14" t="s">
        <v>84</v>
      </c>
      <c r="D44" s="15">
        <v>12237</v>
      </c>
      <c r="E44" s="15">
        <v>26777</v>
      </c>
      <c r="F44" s="15">
        <v>40257</v>
      </c>
      <c r="G44" s="15">
        <v>27746</v>
      </c>
      <c r="H44" s="15">
        <v>33879</v>
      </c>
      <c r="I44" s="15">
        <v>107098</v>
      </c>
      <c r="J44" s="15">
        <v>29234</v>
      </c>
      <c r="K44" s="15">
        <v>80623</v>
      </c>
      <c r="L44" s="15">
        <v>27811</v>
      </c>
      <c r="M44" s="15">
        <v>28090</v>
      </c>
      <c r="N44" s="15">
        <v>53861</v>
      </c>
      <c r="O44" s="15">
        <v>34246</v>
      </c>
      <c r="P44" s="15">
        <f t="shared" si="19"/>
        <v>501859</v>
      </c>
    </row>
    <row r="45" spans="1:16" s="8" customFormat="1">
      <c r="A45" s="17" t="s">
        <v>18</v>
      </c>
      <c r="B45" s="17" t="s">
        <v>85</v>
      </c>
      <c r="C45" s="14" t="s">
        <v>86</v>
      </c>
      <c r="D45" s="15">
        <v>30918</v>
      </c>
      <c r="E45" s="15">
        <v>16127</v>
      </c>
      <c r="F45" s="15">
        <v>7611</v>
      </c>
      <c r="G45" s="15">
        <v>6477</v>
      </c>
      <c r="H45" s="15">
        <v>5207</v>
      </c>
      <c r="I45" s="15">
        <v>3605</v>
      </c>
      <c r="J45" s="15">
        <v>7892</v>
      </c>
      <c r="K45" s="15">
        <v>3138</v>
      </c>
      <c r="L45" s="15">
        <v>6711</v>
      </c>
      <c r="M45" s="15">
        <v>3298</v>
      </c>
      <c r="N45" s="15">
        <v>2646</v>
      </c>
      <c r="O45" s="15">
        <v>3552</v>
      </c>
      <c r="P45" s="15">
        <f t="shared" si="19"/>
        <v>97182</v>
      </c>
    </row>
    <row r="46" spans="1:16" s="12" customFormat="1">
      <c r="A46" s="9"/>
      <c r="B46" s="9"/>
      <c r="C46" s="10" t="s">
        <v>87</v>
      </c>
      <c r="D46" s="11">
        <f>SUM(D47)</f>
        <v>54640215</v>
      </c>
      <c r="E46" s="11">
        <f>SUM(E47)</f>
        <v>52203494</v>
      </c>
      <c r="F46" s="11">
        <f>SUM(F47)</f>
        <v>56761437</v>
      </c>
      <c r="G46" s="11">
        <f t="shared" ref="G46:K46" si="20">SUM(G47)</f>
        <v>41517629</v>
      </c>
      <c r="H46" s="11">
        <f t="shared" si="20"/>
        <v>60455302</v>
      </c>
      <c r="I46" s="11">
        <f t="shared" si="20"/>
        <v>64740907</v>
      </c>
      <c r="J46" s="11">
        <f t="shared" si="20"/>
        <v>73192293</v>
      </c>
      <c r="K46" s="11">
        <f t="shared" si="20"/>
        <v>63760975</v>
      </c>
      <c r="L46" s="11">
        <f>SUM(L47)</f>
        <v>69015260</v>
      </c>
      <c r="M46" s="11">
        <f>SUM(M47)</f>
        <v>71893821</v>
      </c>
      <c r="N46" s="11">
        <f>SUM(N47)</f>
        <v>55307891</v>
      </c>
      <c r="O46" s="11">
        <f>SUM(O47)</f>
        <v>53155640</v>
      </c>
      <c r="P46" s="11">
        <f>SUM(D46:O46)</f>
        <v>716644864</v>
      </c>
    </row>
    <row r="47" spans="1:16" s="16" customFormat="1">
      <c r="A47" s="13"/>
      <c r="B47" s="13"/>
      <c r="C47" s="14" t="s">
        <v>88</v>
      </c>
      <c r="D47" s="15">
        <f t="shared" ref="D47:J47" si="21">SUM(D48:D51)</f>
        <v>54640215</v>
      </c>
      <c r="E47" s="15">
        <f t="shared" si="21"/>
        <v>52203494</v>
      </c>
      <c r="F47" s="15">
        <f t="shared" si="21"/>
        <v>56761437</v>
      </c>
      <c r="G47" s="15">
        <f t="shared" si="21"/>
        <v>41517629</v>
      </c>
      <c r="H47" s="15">
        <f t="shared" si="21"/>
        <v>60455302</v>
      </c>
      <c r="I47" s="15">
        <f t="shared" si="21"/>
        <v>64740907</v>
      </c>
      <c r="J47" s="15">
        <f t="shared" si="21"/>
        <v>73192293</v>
      </c>
      <c r="K47" s="15">
        <f>SUM(K48:K51)</f>
        <v>63760975</v>
      </c>
      <c r="L47" s="15">
        <f>SUM(L48:L51)</f>
        <v>69015260</v>
      </c>
      <c r="M47" s="15">
        <f>SUM(M48:M51)</f>
        <v>71893821</v>
      </c>
      <c r="N47" s="15">
        <f>SUM(N48:N51)</f>
        <v>55307891</v>
      </c>
      <c r="O47" s="15">
        <f>SUM(O48:O51)</f>
        <v>53155640</v>
      </c>
      <c r="P47" s="15">
        <f>SUM(D47:O47)</f>
        <v>716644864</v>
      </c>
    </row>
    <row r="48" spans="1:16" s="8" customFormat="1">
      <c r="A48" s="17" t="s">
        <v>89</v>
      </c>
      <c r="B48" s="17" t="s">
        <v>90</v>
      </c>
      <c r="C48" s="14" t="s">
        <v>91</v>
      </c>
      <c r="D48" s="15">
        <v>36438409</v>
      </c>
      <c r="E48" s="15">
        <v>34215339</v>
      </c>
      <c r="F48" s="15">
        <v>41320312</v>
      </c>
      <c r="G48" s="15">
        <v>42091761</v>
      </c>
      <c r="H48" s="15">
        <v>46908658</v>
      </c>
      <c r="I48" s="15">
        <v>50734945</v>
      </c>
      <c r="J48" s="15">
        <v>54761263</v>
      </c>
      <c r="K48" s="15">
        <v>46808712</v>
      </c>
      <c r="L48" s="15">
        <v>49137820</v>
      </c>
      <c r="M48" s="15">
        <v>53414360</v>
      </c>
      <c r="N48" s="15">
        <v>37737289</v>
      </c>
      <c r="O48" s="15">
        <v>26838931</v>
      </c>
      <c r="P48" s="15">
        <f t="shared" si="19"/>
        <v>520407799</v>
      </c>
    </row>
    <row r="49" spans="1:16" s="8" customFormat="1">
      <c r="A49" s="17" t="s">
        <v>89</v>
      </c>
      <c r="B49" s="17" t="s">
        <v>92</v>
      </c>
      <c r="C49" s="14" t="s">
        <v>93</v>
      </c>
      <c r="D49" s="15">
        <v>10127498</v>
      </c>
      <c r="E49" s="15">
        <v>9755276</v>
      </c>
      <c r="F49" s="15">
        <v>7793036</v>
      </c>
      <c r="G49" s="15">
        <v>-8746618</v>
      </c>
      <c r="H49" s="15">
        <v>5561413</v>
      </c>
      <c r="I49" s="15">
        <v>6456154</v>
      </c>
      <c r="J49" s="15">
        <v>8413967</v>
      </c>
      <c r="K49" s="15">
        <v>8862438</v>
      </c>
      <c r="L49" s="15">
        <v>10163501</v>
      </c>
      <c r="M49" s="15">
        <v>10764607</v>
      </c>
      <c r="N49" s="15">
        <v>10502749</v>
      </c>
      <c r="O49" s="15">
        <v>10094577</v>
      </c>
      <c r="P49" s="15">
        <f t="shared" si="19"/>
        <v>89748598</v>
      </c>
    </row>
    <row r="50" spans="1:16" s="8" customFormat="1">
      <c r="A50" s="17" t="s">
        <v>18</v>
      </c>
      <c r="B50" s="17" t="s">
        <v>94</v>
      </c>
      <c r="C50" s="18" t="s">
        <v>95</v>
      </c>
      <c r="D50" s="15">
        <v>367815</v>
      </c>
      <c r="E50" s="15">
        <v>264633</v>
      </c>
      <c r="F50" s="15">
        <v>620890</v>
      </c>
      <c r="G50" s="15">
        <v>277897</v>
      </c>
      <c r="H50" s="15">
        <v>319775</v>
      </c>
      <c r="I50" s="15">
        <v>318714</v>
      </c>
      <c r="J50" s="15">
        <v>276612</v>
      </c>
      <c r="K50" s="15">
        <v>205627</v>
      </c>
      <c r="L50" s="15">
        <v>2030542</v>
      </c>
      <c r="M50" s="15">
        <v>244736</v>
      </c>
      <c r="N50" s="15">
        <v>231413</v>
      </c>
      <c r="O50" s="15">
        <v>-860353</v>
      </c>
      <c r="P50" s="15">
        <f t="shared" si="19"/>
        <v>4298301</v>
      </c>
    </row>
    <row r="51" spans="1:16" s="8" customFormat="1">
      <c r="A51" s="17" t="s">
        <v>89</v>
      </c>
      <c r="B51" s="17">
        <v>5112002</v>
      </c>
      <c r="C51" s="14" t="s">
        <v>96</v>
      </c>
      <c r="D51" s="15">
        <v>7706493</v>
      </c>
      <c r="E51" s="15">
        <v>7968246</v>
      </c>
      <c r="F51" s="15">
        <v>7027199</v>
      </c>
      <c r="G51" s="15">
        <v>7894589</v>
      </c>
      <c r="H51" s="15">
        <v>7665456</v>
      </c>
      <c r="I51" s="15">
        <v>7231094</v>
      </c>
      <c r="J51" s="15">
        <v>9740451</v>
      </c>
      <c r="K51" s="15">
        <v>7884198</v>
      </c>
      <c r="L51" s="15">
        <v>7683397</v>
      </c>
      <c r="M51" s="15">
        <v>7470118</v>
      </c>
      <c r="N51" s="15">
        <v>6836440</v>
      </c>
      <c r="O51" s="15">
        <v>17082485</v>
      </c>
      <c r="P51" s="15">
        <f t="shared" si="19"/>
        <v>102190166</v>
      </c>
    </row>
    <row r="52" spans="1:16" s="12" customFormat="1">
      <c r="A52" s="9"/>
      <c r="B52" s="9"/>
      <c r="C52" s="10" t="s">
        <v>97</v>
      </c>
      <c r="D52" s="11">
        <f>D53</f>
        <v>678461847</v>
      </c>
      <c r="E52" s="11">
        <f>E53</f>
        <v>25060889</v>
      </c>
      <c r="F52" s="11">
        <f>F53</f>
        <v>26776518</v>
      </c>
      <c r="G52" s="11">
        <f>G53</f>
        <v>55270498</v>
      </c>
      <c r="H52" s="11">
        <f t="shared" ref="H52:J52" si="22">H53</f>
        <v>26934746</v>
      </c>
      <c r="I52" s="11">
        <f t="shared" si="22"/>
        <v>30637328</v>
      </c>
      <c r="J52" s="11">
        <f t="shared" si="22"/>
        <v>26231036</v>
      </c>
      <c r="K52" s="11">
        <f>K53</f>
        <v>28093182</v>
      </c>
      <c r="L52" s="11">
        <f>L53</f>
        <v>29676015</v>
      </c>
      <c r="M52" s="11">
        <f>M53</f>
        <v>28771668</v>
      </c>
      <c r="N52" s="11">
        <f>N53</f>
        <v>30801413</v>
      </c>
      <c r="O52" s="11">
        <f>O53</f>
        <v>227755530</v>
      </c>
      <c r="P52" s="11">
        <f t="shared" si="19"/>
        <v>1214470670</v>
      </c>
    </row>
    <row r="53" spans="1:16" s="16" customFormat="1">
      <c r="A53" s="13"/>
      <c r="B53" s="13"/>
      <c r="C53" s="14" t="s">
        <v>98</v>
      </c>
      <c r="D53" s="15">
        <f>D56+D65</f>
        <v>678461847</v>
      </c>
      <c r="E53" s="15">
        <f>E56+E65</f>
        <v>25060889</v>
      </c>
      <c r="F53" s="15">
        <f>F56+F65</f>
        <v>26776518</v>
      </c>
      <c r="G53" s="15">
        <f>G56+G61+G65</f>
        <v>55270498</v>
      </c>
      <c r="H53" s="15">
        <f>H56+H65</f>
        <v>26934746</v>
      </c>
      <c r="I53" s="15">
        <f>I56+I65</f>
        <v>30637328</v>
      </c>
      <c r="J53" s="15">
        <f>J56+J65</f>
        <v>26231036</v>
      </c>
      <c r="K53" s="15">
        <f>K54+K56+K65</f>
        <v>28093182</v>
      </c>
      <c r="L53" s="15">
        <f>L54+L56+L65</f>
        <v>29676015</v>
      </c>
      <c r="M53" s="15">
        <f>M56+M65</f>
        <v>28771668</v>
      </c>
      <c r="N53" s="15">
        <f>N56+N61+N65</f>
        <v>30801413</v>
      </c>
      <c r="O53" s="15">
        <f>O56+O61+O65</f>
        <v>227755530</v>
      </c>
      <c r="P53" s="15">
        <f t="shared" si="19"/>
        <v>1214470670</v>
      </c>
    </row>
    <row r="54" spans="1:16" s="16" customFormat="1">
      <c r="A54" s="13"/>
      <c r="B54" s="13"/>
      <c r="C54" s="23" t="s">
        <v>99</v>
      </c>
      <c r="D54" s="15">
        <f t="shared" ref="D54:J54" si="23">SUM(D55)</f>
        <v>0</v>
      </c>
      <c r="E54" s="15">
        <f t="shared" si="23"/>
        <v>0</v>
      </c>
      <c r="F54" s="15">
        <f t="shared" si="23"/>
        <v>0</v>
      </c>
      <c r="G54" s="15">
        <f t="shared" si="23"/>
        <v>0</v>
      </c>
      <c r="H54" s="15">
        <f t="shared" si="23"/>
        <v>0</v>
      </c>
      <c r="I54" s="15">
        <f t="shared" si="23"/>
        <v>0</v>
      </c>
      <c r="J54" s="15">
        <f t="shared" si="23"/>
        <v>0</v>
      </c>
      <c r="K54" s="15">
        <f>SUM(K55)</f>
        <v>2888</v>
      </c>
      <c r="L54" s="15">
        <f>SUM(L55)</f>
        <v>0</v>
      </c>
      <c r="M54" s="15">
        <f>SUM(M55)</f>
        <v>0</v>
      </c>
      <c r="N54" s="15">
        <f>SUM(N55)</f>
        <v>0</v>
      </c>
      <c r="O54" s="15">
        <f>SUM(O55)</f>
        <v>0</v>
      </c>
      <c r="P54" s="15">
        <f t="shared" si="19"/>
        <v>2888</v>
      </c>
    </row>
    <row r="55" spans="1:16" s="16" customFormat="1">
      <c r="A55" s="13"/>
      <c r="B55" s="13"/>
      <c r="C55" s="14" t="s">
        <v>99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2888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9"/>
        <v>2888</v>
      </c>
    </row>
    <row r="56" spans="1:16" s="16" customFormat="1">
      <c r="A56" s="24"/>
      <c r="B56" s="24"/>
      <c r="C56" s="23" t="s">
        <v>100</v>
      </c>
      <c r="D56" s="15">
        <f>SUM(D57:D60)</f>
        <v>678359572</v>
      </c>
      <c r="E56" s="15">
        <f>SUM(E57:E60)</f>
        <v>24978234</v>
      </c>
      <c r="F56" s="15">
        <f>SUM(F57:F60)</f>
        <v>26726110</v>
      </c>
      <c r="G56" s="15">
        <f>SUM(G57:G60)</f>
        <v>55149641</v>
      </c>
      <c r="H56" s="15">
        <f t="shared" ref="H56:O56" si="24">SUM(H57:H60)</f>
        <v>26807235</v>
      </c>
      <c r="I56" s="15">
        <f t="shared" si="24"/>
        <v>30552926</v>
      </c>
      <c r="J56" s="15">
        <f t="shared" si="24"/>
        <v>26164298</v>
      </c>
      <c r="K56" s="15">
        <f>SUM(K57:K60)</f>
        <v>28025522</v>
      </c>
      <c r="L56" s="15">
        <f t="shared" si="24"/>
        <v>29626609</v>
      </c>
      <c r="M56" s="15">
        <f t="shared" si="24"/>
        <v>28716816</v>
      </c>
      <c r="N56" s="15">
        <f t="shared" si="24"/>
        <v>30631292</v>
      </c>
      <c r="O56" s="15">
        <f t="shared" si="24"/>
        <v>225795410</v>
      </c>
      <c r="P56" s="15">
        <f t="shared" si="19"/>
        <v>1211533665</v>
      </c>
    </row>
    <row r="57" spans="1:16" s="8" customFormat="1">
      <c r="A57" s="17" t="s">
        <v>18</v>
      </c>
      <c r="B57" s="17" t="s">
        <v>101</v>
      </c>
      <c r="C57" s="14" t="s">
        <v>102</v>
      </c>
      <c r="D57" s="15">
        <v>2018949</v>
      </c>
      <c r="E57" s="15">
        <v>119380</v>
      </c>
      <c r="F57" s="15">
        <v>2312262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19"/>
        <v>4450591</v>
      </c>
    </row>
    <row r="58" spans="1:16" s="8" customFormat="1">
      <c r="A58" s="17" t="s">
        <v>103</v>
      </c>
      <c r="B58" s="17" t="s">
        <v>101</v>
      </c>
      <c r="C58" s="14" t="s">
        <v>104</v>
      </c>
      <c r="D58" s="15">
        <v>439702</v>
      </c>
      <c r="E58" s="15">
        <v>444004</v>
      </c>
      <c r="F58" s="15">
        <v>339991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9"/>
        <v>1223697</v>
      </c>
    </row>
    <row r="59" spans="1:16" s="8" customFormat="1">
      <c r="A59" s="17" t="s">
        <v>18</v>
      </c>
      <c r="B59" s="17" t="s">
        <v>101</v>
      </c>
      <c r="C59" s="14" t="s">
        <v>105</v>
      </c>
      <c r="D59" s="15">
        <v>655839406</v>
      </c>
      <c r="E59" s="15">
        <v>3285553</v>
      </c>
      <c r="F59" s="15">
        <v>2225142</v>
      </c>
      <c r="G59" s="15">
        <v>32262752</v>
      </c>
      <c r="H59" s="15">
        <v>4445209</v>
      </c>
      <c r="I59" s="15">
        <v>9134278</v>
      </c>
      <c r="J59" s="15">
        <v>3885841</v>
      </c>
      <c r="K59" s="15">
        <v>5436720</v>
      </c>
      <c r="L59" s="15">
        <v>8337379</v>
      </c>
      <c r="M59" s="15">
        <v>5486234</v>
      </c>
      <c r="N59" s="15">
        <v>9642411</v>
      </c>
      <c r="O59" s="15">
        <v>118065899</v>
      </c>
      <c r="P59" s="15">
        <f t="shared" si="19"/>
        <v>858046824</v>
      </c>
    </row>
    <row r="60" spans="1:16" s="8" customFormat="1">
      <c r="A60" s="17" t="s">
        <v>106</v>
      </c>
      <c r="B60" s="17" t="s">
        <v>107</v>
      </c>
      <c r="C60" s="14" t="s">
        <v>108</v>
      </c>
      <c r="D60" s="15">
        <v>20061515</v>
      </c>
      <c r="E60" s="15">
        <v>21129297</v>
      </c>
      <c r="F60" s="15">
        <v>21848715</v>
      </c>
      <c r="G60" s="15">
        <v>22886889</v>
      </c>
      <c r="H60" s="15">
        <v>22362026</v>
      </c>
      <c r="I60" s="15">
        <v>21418648</v>
      </c>
      <c r="J60" s="15">
        <v>22278457</v>
      </c>
      <c r="K60" s="15">
        <v>22588802</v>
      </c>
      <c r="L60" s="15">
        <v>21289230</v>
      </c>
      <c r="M60" s="15">
        <v>23230582</v>
      </c>
      <c r="N60" s="15">
        <v>20988881</v>
      </c>
      <c r="O60" s="15">
        <v>107729511</v>
      </c>
      <c r="P60" s="15">
        <f t="shared" si="19"/>
        <v>347812553</v>
      </c>
    </row>
    <row r="61" spans="1:16" s="16" customFormat="1">
      <c r="A61" s="24"/>
      <c r="B61" s="24"/>
      <c r="C61" s="23" t="s">
        <v>109</v>
      </c>
      <c r="D61" s="15">
        <f t="shared" ref="D61:L61" si="25">SUM(D63)</f>
        <v>0</v>
      </c>
      <c r="E61" s="15">
        <f t="shared" si="25"/>
        <v>0</v>
      </c>
      <c r="F61" s="15">
        <f t="shared" si="25"/>
        <v>0</v>
      </c>
      <c r="G61" s="15">
        <f>SUM(G63:G64)</f>
        <v>0</v>
      </c>
      <c r="H61" s="15">
        <f t="shared" si="25"/>
        <v>0</v>
      </c>
      <c r="I61" s="15">
        <f t="shared" si="25"/>
        <v>0</v>
      </c>
      <c r="J61" s="15">
        <f t="shared" si="25"/>
        <v>0</v>
      </c>
      <c r="K61" s="15">
        <f t="shared" si="25"/>
        <v>0</v>
      </c>
      <c r="L61" s="15">
        <f t="shared" si="25"/>
        <v>0</v>
      </c>
      <c r="M61" s="15">
        <f>SUM(M63:M64)</f>
        <v>0</v>
      </c>
      <c r="N61" s="15">
        <f>SUM(N62:N64)</f>
        <v>0</v>
      </c>
      <c r="O61" s="15">
        <f>SUM(O62:O64)</f>
        <v>1890936</v>
      </c>
      <c r="P61" s="15">
        <f>SUM(D61:O61)</f>
        <v>1890936</v>
      </c>
    </row>
    <row r="62" spans="1:16" s="16" customFormat="1">
      <c r="A62" s="24"/>
      <c r="B62" s="17" t="s">
        <v>110</v>
      </c>
      <c r="C62" s="14" t="s">
        <v>111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1890936</v>
      </c>
      <c r="P62" s="15">
        <f>SUM(D62:O62)</f>
        <v>1890936</v>
      </c>
    </row>
    <row r="63" spans="1:16" s="8" customFormat="1">
      <c r="A63" s="17" t="s">
        <v>18</v>
      </c>
      <c r="B63" s="17" t="s">
        <v>112</v>
      </c>
      <c r="C63" s="14" t="s">
        <v>113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ref="P63:P70" si="26">SUM(D63:O63)</f>
        <v>0</v>
      </c>
    </row>
    <row r="64" spans="1:16" s="8" customFormat="1">
      <c r="A64" s="17" t="s">
        <v>114</v>
      </c>
      <c r="B64" s="17" t="s">
        <v>115</v>
      </c>
      <c r="C64" s="14" t="s">
        <v>116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6"/>
        <v>0</v>
      </c>
    </row>
    <row r="65" spans="1:16" s="16" customFormat="1">
      <c r="A65" s="13"/>
      <c r="B65" s="13"/>
      <c r="C65" s="23" t="s">
        <v>78</v>
      </c>
      <c r="D65" s="15">
        <f>D66+D68+D70</f>
        <v>102275</v>
      </c>
      <c r="E65" s="15">
        <f>E66+E68+E70</f>
        <v>82655</v>
      </c>
      <c r="F65" s="15">
        <f>F66+F68+F70</f>
        <v>50408</v>
      </c>
      <c r="G65" s="15">
        <f>G66+G68+G70</f>
        <v>120857</v>
      </c>
      <c r="H65" s="15">
        <f t="shared" ref="H65:O65" si="27">H66+H68+H70</f>
        <v>127511</v>
      </c>
      <c r="I65" s="15">
        <f t="shared" si="27"/>
        <v>84402</v>
      </c>
      <c r="J65" s="15">
        <f t="shared" si="27"/>
        <v>66738</v>
      </c>
      <c r="K65" s="15">
        <f>K66+K68+K70</f>
        <v>64772</v>
      </c>
      <c r="L65" s="15">
        <f t="shared" si="27"/>
        <v>49406</v>
      </c>
      <c r="M65" s="15">
        <f t="shared" si="27"/>
        <v>54852</v>
      </c>
      <c r="N65" s="15">
        <f t="shared" si="27"/>
        <v>170121</v>
      </c>
      <c r="O65" s="15">
        <f t="shared" si="27"/>
        <v>69184</v>
      </c>
      <c r="P65" s="15">
        <f t="shared" si="26"/>
        <v>1043181</v>
      </c>
    </row>
    <row r="66" spans="1:16" s="16" customFormat="1">
      <c r="A66" s="13"/>
      <c r="B66" s="13"/>
      <c r="C66" s="14" t="s">
        <v>117</v>
      </c>
      <c r="D66" s="15">
        <f t="shared" ref="D66:J66" si="28">SUM(D67:D67)</f>
        <v>9607</v>
      </c>
      <c r="E66" s="15">
        <f t="shared" si="28"/>
        <v>5949</v>
      </c>
      <c r="F66" s="15">
        <f t="shared" si="28"/>
        <v>2078</v>
      </c>
      <c r="G66" s="15">
        <f>SUM(G67)</f>
        <v>12907</v>
      </c>
      <c r="H66" s="15">
        <f t="shared" si="28"/>
        <v>5126</v>
      </c>
      <c r="I66" s="15">
        <f t="shared" si="28"/>
        <v>14149</v>
      </c>
      <c r="J66" s="15">
        <f t="shared" si="28"/>
        <v>2903</v>
      </c>
      <c r="K66" s="15">
        <f>SUM(K67:K67)</f>
        <v>12410</v>
      </c>
      <c r="L66" s="15">
        <f>SUM(L67:L67)</f>
        <v>0</v>
      </c>
      <c r="M66" s="15">
        <f>SUM(M67)</f>
        <v>15304</v>
      </c>
      <c r="N66" s="15">
        <f>SUM(N67)</f>
        <v>0</v>
      </c>
      <c r="O66" s="15">
        <f>SUM(O67)</f>
        <v>0</v>
      </c>
      <c r="P66" s="15">
        <f t="shared" si="26"/>
        <v>80433</v>
      </c>
    </row>
    <row r="67" spans="1:16" s="8" customFormat="1">
      <c r="A67" s="17" t="s">
        <v>18</v>
      </c>
      <c r="B67" s="17" t="s">
        <v>118</v>
      </c>
      <c r="C67" s="14" t="s">
        <v>119</v>
      </c>
      <c r="D67" s="15">
        <v>9607</v>
      </c>
      <c r="E67" s="15">
        <v>5949</v>
      </c>
      <c r="F67" s="15">
        <v>2078</v>
      </c>
      <c r="G67" s="15">
        <v>12907</v>
      </c>
      <c r="H67" s="15">
        <v>5126</v>
      </c>
      <c r="I67" s="15">
        <v>14149</v>
      </c>
      <c r="J67" s="15">
        <v>2903</v>
      </c>
      <c r="K67" s="15">
        <v>12410</v>
      </c>
      <c r="L67" s="15">
        <v>0</v>
      </c>
      <c r="M67" s="15">
        <v>15304</v>
      </c>
      <c r="N67" s="15">
        <v>0</v>
      </c>
      <c r="O67" s="15">
        <v>0</v>
      </c>
      <c r="P67" s="15">
        <f t="shared" si="26"/>
        <v>80433</v>
      </c>
    </row>
    <row r="68" spans="1:16" s="16" customFormat="1">
      <c r="A68" s="13"/>
      <c r="B68" s="13"/>
      <c r="C68" s="14" t="s">
        <v>120</v>
      </c>
      <c r="D68" s="15">
        <f>SUM(D69)</f>
        <v>89434</v>
      </c>
      <c r="E68" s="15">
        <f>SUM(E69)</f>
        <v>71316</v>
      </c>
      <c r="F68" s="15">
        <f>SUM(F69)</f>
        <v>46713</v>
      </c>
      <c r="G68" s="15">
        <f>G69</f>
        <v>105255</v>
      </c>
      <c r="H68" s="15">
        <f>SUM(H69:H70)</f>
        <v>122385</v>
      </c>
      <c r="I68" s="15">
        <f t="shared" ref="I68:O68" si="29">SUM(I69)</f>
        <v>69714</v>
      </c>
      <c r="J68" s="15">
        <f t="shared" si="29"/>
        <v>62757</v>
      </c>
      <c r="K68" s="15">
        <f t="shared" si="29"/>
        <v>51823</v>
      </c>
      <c r="L68" s="15">
        <f t="shared" si="29"/>
        <v>48867</v>
      </c>
      <c r="M68" s="15">
        <f t="shared" si="29"/>
        <v>39009</v>
      </c>
      <c r="N68" s="15">
        <f t="shared" si="29"/>
        <v>168504</v>
      </c>
      <c r="O68" s="15">
        <f t="shared" si="29"/>
        <v>67028</v>
      </c>
      <c r="P68" s="15">
        <f t="shared" si="26"/>
        <v>942805</v>
      </c>
    </row>
    <row r="69" spans="1:16" s="8" customFormat="1">
      <c r="A69" s="17" t="s">
        <v>18</v>
      </c>
      <c r="B69" s="17" t="s">
        <v>121</v>
      </c>
      <c r="C69" s="14" t="s">
        <v>122</v>
      </c>
      <c r="D69" s="15">
        <v>89434</v>
      </c>
      <c r="E69" s="15">
        <v>71316</v>
      </c>
      <c r="F69" s="15">
        <v>46713</v>
      </c>
      <c r="G69" s="15">
        <v>105255</v>
      </c>
      <c r="H69" s="15">
        <v>122385</v>
      </c>
      <c r="I69" s="15">
        <v>69714</v>
      </c>
      <c r="J69" s="15">
        <v>62757</v>
      </c>
      <c r="K69" s="15">
        <v>51823</v>
      </c>
      <c r="L69" s="15">
        <v>48867</v>
      </c>
      <c r="M69" s="15">
        <v>39009</v>
      </c>
      <c r="N69" s="15">
        <v>168504</v>
      </c>
      <c r="O69" s="15">
        <v>67028</v>
      </c>
      <c r="P69" s="15">
        <f t="shared" si="26"/>
        <v>942805</v>
      </c>
    </row>
    <row r="70" spans="1:16" s="8" customFormat="1">
      <c r="A70" s="17" t="s">
        <v>18</v>
      </c>
      <c r="B70" s="17" t="s">
        <v>123</v>
      </c>
      <c r="C70" s="14" t="s">
        <v>124</v>
      </c>
      <c r="D70" s="15">
        <v>3234</v>
      </c>
      <c r="E70" s="15">
        <v>5390</v>
      </c>
      <c r="F70" s="15">
        <v>1617</v>
      </c>
      <c r="G70" s="15">
        <v>2695</v>
      </c>
      <c r="H70" s="15">
        <v>0</v>
      </c>
      <c r="I70" s="15">
        <v>539</v>
      </c>
      <c r="J70" s="15">
        <v>1078</v>
      </c>
      <c r="K70" s="15">
        <v>539</v>
      </c>
      <c r="L70" s="15">
        <v>539</v>
      </c>
      <c r="M70" s="15">
        <v>539</v>
      </c>
      <c r="N70" s="15">
        <v>1617</v>
      </c>
      <c r="O70" s="15">
        <v>2156</v>
      </c>
      <c r="P70" s="15">
        <f t="shared" si="26"/>
        <v>19943</v>
      </c>
    </row>
    <row r="71" spans="1:16" s="16" customFormat="1" ht="36">
      <c r="A71" s="13"/>
      <c r="B71" s="13"/>
      <c r="C71" s="25" t="s">
        <v>125</v>
      </c>
      <c r="D71" s="11">
        <f t="shared" ref="D71:N71" si="30">SUM(D73+D84+D106+D223+D279)</f>
        <v>6985458007</v>
      </c>
      <c r="E71" s="11">
        <f t="shared" si="30"/>
        <v>6699227901</v>
      </c>
      <c r="F71" s="11">
        <f t="shared" si="30"/>
        <v>4579406138</v>
      </c>
      <c r="G71" s="11">
        <f t="shared" si="30"/>
        <v>5542338051.8699999</v>
      </c>
      <c r="H71" s="11">
        <f t="shared" si="30"/>
        <v>6902893080.1300001</v>
      </c>
      <c r="I71" s="11">
        <f t="shared" si="30"/>
        <v>5401760000</v>
      </c>
      <c r="J71" s="11">
        <f t="shared" si="30"/>
        <v>5907068694</v>
      </c>
      <c r="K71" s="11">
        <f t="shared" si="30"/>
        <v>5110420162</v>
      </c>
      <c r="L71" s="11">
        <f t="shared" si="30"/>
        <v>5397062815</v>
      </c>
      <c r="M71" s="11">
        <f t="shared" si="30"/>
        <v>3874112743</v>
      </c>
      <c r="N71" s="11">
        <f t="shared" si="30"/>
        <v>4991049673</v>
      </c>
      <c r="O71" s="11">
        <f>SUM(O73+O84+O106+O223+O279)</f>
        <v>7303617495</v>
      </c>
      <c r="P71" s="11">
        <f>SUM(D71:O71)</f>
        <v>68694414760</v>
      </c>
    </row>
    <row r="72" spans="1:16" s="16" customFormat="1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22">
        <f>SUM(D72:F72)</f>
        <v>0</v>
      </c>
    </row>
    <row r="73" spans="1:16" s="16" customFormat="1">
      <c r="A73" s="13"/>
      <c r="B73" s="13"/>
      <c r="C73" s="26" t="s">
        <v>126</v>
      </c>
      <c r="D73" s="11">
        <f>SUM(D74:D83)</f>
        <v>3122473472</v>
      </c>
      <c r="E73" s="11">
        <f>SUM(E74:E83)</f>
        <v>3514116194</v>
      </c>
      <c r="F73" s="11">
        <f>SUM(F74:F83)</f>
        <v>2156625033</v>
      </c>
      <c r="G73" s="11">
        <f t="shared" ref="G73:N73" si="31">SUM(G74:G83)</f>
        <v>2807775189</v>
      </c>
      <c r="H73" s="11">
        <f t="shared" si="31"/>
        <v>3320651176</v>
      </c>
      <c r="I73" s="11">
        <f t="shared" si="31"/>
        <v>2800310586</v>
      </c>
      <c r="J73" s="11">
        <f t="shared" si="31"/>
        <v>2586421351</v>
      </c>
      <c r="K73" s="11">
        <f t="shared" si="31"/>
        <v>2496770275</v>
      </c>
      <c r="L73" s="11">
        <f t="shared" si="31"/>
        <v>2426672209</v>
      </c>
      <c r="M73" s="11">
        <f t="shared" si="31"/>
        <v>1489823907</v>
      </c>
      <c r="N73" s="11">
        <f t="shared" si="31"/>
        <v>2446236038</v>
      </c>
      <c r="O73" s="11">
        <f>SUM(O74:O83)</f>
        <v>2722652523</v>
      </c>
      <c r="P73" s="11">
        <f>SUM(P74:P83)</f>
        <v>31890527953</v>
      </c>
    </row>
    <row r="74" spans="1:16" s="8" customFormat="1">
      <c r="A74" s="17" t="s">
        <v>114</v>
      </c>
      <c r="B74" s="17" t="s">
        <v>127</v>
      </c>
      <c r="C74" s="27" t="s">
        <v>128</v>
      </c>
      <c r="D74" s="15">
        <v>2198509632</v>
      </c>
      <c r="E74" s="15">
        <v>2785906453</v>
      </c>
      <c r="F74" s="15">
        <v>1699955321</v>
      </c>
      <c r="G74" s="15">
        <v>2067217600</v>
      </c>
      <c r="H74" s="15">
        <v>2668884613</v>
      </c>
      <c r="I74" s="15">
        <v>2225433534</v>
      </c>
      <c r="J74" s="15">
        <v>1974829579</v>
      </c>
      <c r="K74" s="15">
        <v>1998050705</v>
      </c>
      <c r="L74" s="15">
        <v>1862188111</v>
      </c>
      <c r="M74" s="15">
        <v>870183745</v>
      </c>
      <c r="N74" s="15">
        <v>1913266484</v>
      </c>
      <c r="O74" s="15">
        <v>2230821629</v>
      </c>
      <c r="P74" s="15">
        <f>SUM(D74:O74)</f>
        <v>24495247406</v>
      </c>
    </row>
    <row r="75" spans="1:16" s="8" customFormat="1">
      <c r="A75" s="17" t="s">
        <v>129</v>
      </c>
      <c r="B75" s="17" t="s">
        <v>130</v>
      </c>
      <c r="C75" s="27" t="s">
        <v>131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 t="shared" ref="P75:P83" si="32">SUM(D75:O75)</f>
        <v>0</v>
      </c>
    </row>
    <row r="76" spans="1:16" s="8" customFormat="1">
      <c r="A76" s="17" t="s">
        <v>114</v>
      </c>
      <c r="B76" s="17" t="s">
        <v>132</v>
      </c>
      <c r="C76" s="27" t="s">
        <v>133</v>
      </c>
      <c r="D76" s="15">
        <v>114638780</v>
      </c>
      <c r="E76" s="15">
        <v>145264127</v>
      </c>
      <c r="F76" s="15">
        <v>88106828</v>
      </c>
      <c r="G76" s="15">
        <v>107694213</v>
      </c>
      <c r="H76" s="15">
        <v>216238718</v>
      </c>
      <c r="I76" s="15">
        <v>136878266</v>
      </c>
      <c r="J76" s="15">
        <v>25415024</v>
      </c>
      <c r="K76" s="15">
        <v>107746348</v>
      </c>
      <c r="L76" s="15">
        <v>100140236</v>
      </c>
      <c r="M76" s="15">
        <v>50242881</v>
      </c>
      <c r="N76" s="15">
        <v>103047932</v>
      </c>
      <c r="O76" s="15">
        <v>122605508</v>
      </c>
      <c r="P76" s="15">
        <f t="shared" si="32"/>
        <v>1318018861</v>
      </c>
    </row>
    <row r="77" spans="1:16" s="8" customFormat="1">
      <c r="A77" s="17" t="s">
        <v>129</v>
      </c>
      <c r="B77" s="17" t="s">
        <v>134</v>
      </c>
      <c r="C77" s="27" t="s">
        <v>135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 t="shared" si="32"/>
        <v>0</v>
      </c>
    </row>
    <row r="78" spans="1:16" s="8" customFormat="1">
      <c r="A78" s="17" t="s">
        <v>114</v>
      </c>
      <c r="B78" s="17" t="s">
        <v>136</v>
      </c>
      <c r="C78" s="27" t="s">
        <v>137</v>
      </c>
      <c r="D78" s="15">
        <v>30412900</v>
      </c>
      <c r="E78" s="15">
        <v>72855080</v>
      </c>
      <c r="F78" s="15">
        <v>34884553</v>
      </c>
      <c r="G78" s="15">
        <v>36197145</v>
      </c>
      <c r="H78" s="15">
        <v>37407693</v>
      </c>
      <c r="I78" s="15">
        <v>57084816</v>
      </c>
      <c r="J78" s="15">
        <v>43494432</v>
      </c>
      <c r="K78" s="15">
        <v>40815106</v>
      </c>
      <c r="L78" s="15">
        <v>42787250</v>
      </c>
      <c r="M78" s="15">
        <v>48910786</v>
      </c>
      <c r="N78" s="15">
        <v>41805547</v>
      </c>
      <c r="O78" s="15">
        <v>40350967</v>
      </c>
      <c r="P78" s="15">
        <f t="shared" si="32"/>
        <v>527006275</v>
      </c>
    </row>
    <row r="79" spans="1:16" s="8" customFormat="1">
      <c r="A79" s="17" t="s">
        <v>114</v>
      </c>
      <c r="B79" s="17" t="s">
        <v>138</v>
      </c>
      <c r="C79" s="27" t="s">
        <v>139</v>
      </c>
      <c r="D79" s="15">
        <v>193481804</v>
      </c>
      <c r="E79" s="15">
        <v>45753610</v>
      </c>
      <c r="F79" s="15">
        <v>45753610</v>
      </c>
      <c r="G79" s="15">
        <v>201157582</v>
      </c>
      <c r="H79" s="15">
        <v>45753610</v>
      </c>
      <c r="I79" s="15">
        <v>37103396</v>
      </c>
      <c r="J79" s="15">
        <v>186097557</v>
      </c>
      <c r="K79" s="15">
        <v>45753610</v>
      </c>
      <c r="L79" s="15">
        <v>45753610</v>
      </c>
      <c r="M79" s="15">
        <v>165721283</v>
      </c>
      <c r="N79" s="15">
        <v>45753610</v>
      </c>
      <c r="O79" s="15">
        <v>45753610</v>
      </c>
      <c r="P79" s="15">
        <f t="shared" si="32"/>
        <v>1103836892</v>
      </c>
    </row>
    <row r="80" spans="1:16" s="8" customFormat="1">
      <c r="A80" s="17" t="s">
        <v>129</v>
      </c>
      <c r="B80" s="17" t="s">
        <v>140</v>
      </c>
      <c r="C80" s="27" t="s">
        <v>141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29152885</v>
      </c>
      <c r="N80" s="15">
        <v>0</v>
      </c>
      <c r="O80" s="15">
        <v>0</v>
      </c>
      <c r="P80" s="15">
        <f t="shared" si="32"/>
        <v>29152885</v>
      </c>
    </row>
    <row r="81" spans="1:16" s="8" customFormat="1">
      <c r="A81" s="17" t="s">
        <v>114</v>
      </c>
      <c r="B81" s="17" t="s">
        <v>142</v>
      </c>
      <c r="C81" s="27" t="s">
        <v>143</v>
      </c>
      <c r="D81" s="15">
        <v>17967427</v>
      </c>
      <c r="E81" s="15">
        <v>11619810</v>
      </c>
      <c r="F81" s="15">
        <v>9882082</v>
      </c>
      <c r="G81" s="15">
        <v>10638270</v>
      </c>
      <c r="H81" s="15">
        <v>10048669</v>
      </c>
      <c r="I81" s="15">
        <v>9042412</v>
      </c>
      <c r="J81" s="15">
        <v>10080775</v>
      </c>
      <c r="K81" s="15">
        <v>10252534</v>
      </c>
      <c r="L81" s="15">
        <v>10419028</v>
      </c>
      <c r="M81" s="15">
        <v>10009340</v>
      </c>
      <c r="N81" s="15">
        <v>10378115</v>
      </c>
      <c r="O81" s="15">
        <v>9828448</v>
      </c>
      <c r="P81" s="15">
        <f t="shared" si="32"/>
        <v>130166910</v>
      </c>
    </row>
    <row r="82" spans="1:16" s="8" customFormat="1">
      <c r="A82" s="17" t="s">
        <v>114</v>
      </c>
      <c r="B82" s="17" t="s">
        <v>144</v>
      </c>
      <c r="C82" s="27" t="s">
        <v>145</v>
      </c>
      <c r="D82" s="15">
        <v>85911617</v>
      </c>
      <c r="E82" s="15">
        <v>89036440</v>
      </c>
      <c r="F82" s="15">
        <v>82352135</v>
      </c>
      <c r="G82" s="15">
        <v>70517263</v>
      </c>
      <c r="H82" s="15">
        <v>119921416</v>
      </c>
      <c r="I82" s="15">
        <v>107117954</v>
      </c>
      <c r="J82" s="15">
        <v>93259504</v>
      </c>
      <c r="K82" s="15">
        <v>88315198</v>
      </c>
      <c r="L82" s="15">
        <v>93179297</v>
      </c>
      <c r="M82" s="15">
        <v>19081604</v>
      </c>
      <c r="N82" s="15">
        <v>129381041</v>
      </c>
      <c r="O82" s="15">
        <v>124282610</v>
      </c>
      <c r="P82" s="15">
        <f t="shared" si="32"/>
        <v>1102356079</v>
      </c>
    </row>
    <row r="83" spans="1:16" s="8" customFormat="1">
      <c r="A83" s="17" t="s">
        <v>114</v>
      </c>
      <c r="B83" s="17" t="s">
        <v>146</v>
      </c>
      <c r="C83" s="27" t="s">
        <v>147</v>
      </c>
      <c r="D83" s="15">
        <v>481551312</v>
      </c>
      <c r="E83" s="15">
        <v>363680674</v>
      </c>
      <c r="F83" s="15">
        <v>195690504</v>
      </c>
      <c r="G83" s="15">
        <v>314353116</v>
      </c>
      <c r="H83" s="15">
        <v>222396457</v>
      </c>
      <c r="I83" s="15">
        <v>227650208</v>
      </c>
      <c r="J83" s="15">
        <v>253244480</v>
      </c>
      <c r="K83" s="15">
        <v>205836774</v>
      </c>
      <c r="L83" s="15">
        <v>272204677</v>
      </c>
      <c r="M83" s="15">
        <v>296521383</v>
      </c>
      <c r="N83" s="15">
        <v>202603309</v>
      </c>
      <c r="O83" s="15">
        <v>149009751</v>
      </c>
      <c r="P83" s="15">
        <f t="shared" si="32"/>
        <v>3184742645</v>
      </c>
    </row>
    <row r="84" spans="1:16" s="12" customFormat="1">
      <c r="A84" s="9"/>
      <c r="B84" s="9"/>
      <c r="C84" s="10" t="s">
        <v>148</v>
      </c>
      <c r="D84" s="22">
        <f t="shared" ref="D84:J84" si="33">SUM(D85+D89+D90+D91+D92+D93+D101+D104+D105)</f>
        <v>3584506973</v>
      </c>
      <c r="E84" s="22">
        <f t="shared" si="33"/>
        <v>1886673744</v>
      </c>
      <c r="F84" s="22">
        <f t="shared" si="33"/>
        <v>2091588659</v>
      </c>
      <c r="G84" s="22">
        <f t="shared" si="33"/>
        <v>1857015901.8699999</v>
      </c>
      <c r="H84" s="22">
        <f t="shared" si="33"/>
        <v>2141524495.1300001</v>
      </c>
      <c r="I84" s="22">
        <f t="shared" si="33"/>
        <v>1891936787</v>
      </c>
      <c r="J84" s="22">
        <f t="shared" si="33"/>
        <v>2511576812</v>
      </c>
      <c r="K84" s="22">
        <f>SUM(K85+K89+K90+K91+K92+K93+K101+K104+K105)</f>
        <v>2181519565</v>
      </c>
      <c r="L84" s="22">
        <f>SUM(L85+L89+L90+L91+L92+L93+L101+L104+L105)</f>
        <v>2170840161</v>
      </c>
      <c r="M84" s="22">
        <f>SUM(M85+M89+M90+M91+M92+M93+M101+M104+M105)</f>
        <v>1976160683</v>
      </c>
      <c r="N84" s="22">
        <f>SUM(N85+N89+N90+N91+N92+N93+N101+N104+N105)</f>
        <v>1910119371</v>
      </c>
      <c r="O84" s="22">
        <f>SUM(O85+O89+O90+O91+O92+O93+O101+O104+O105)</f>
        <v>3650775660</v>
      </c>
      <c r="P84" s="11">
        <f>SUM(D84:O84)</f>
        <v>27854238812</v>
      </c>
    </row>
    <row r="85" spans="1:16" s="8" customFormat="1" ht="24">
      <c r="A85" s="17"/>
      <c r="B85" s="17"/>
      <c r="C85" s="18" t="s">
        <v>149</v>
      </c>
      <c r="D85" s="15">
        <f>SUM(D86:D88)</f>
        <v>2517978470</v>
      </c>
      <c r="E85" s="15">
        <f>SUM(E86:E88)</f>
        <v>931050406</v>
      </c>
      <c r="F85" s="15">
        <f>SUM(F86:F88)</f>
        <v>1189650972</v>
      </c>
      <c r="G85" s="15">
        <f>SUM(G86:G88)</f>
        <v>1064346125</v>
      </c>
      <c r="H85" s="15">
        <f>SUM(H86:H88)</f>
        <v>1300452312</v>
      </c>
      <c r="I85" s="15">
        <f t="shared" ref="I85:N85" si="34">SUM(I86:I88)</f>
        <v>1094800806</v>
      </c>
      <c r="J85" s="15">
        <f t="shared" si="34"/>
        <v>1687293021</v>
      </c>
      <c r="K85" s="15">
        <f t="shared" si="34"/>
        <v>1395311312</v>
      </c>
      <c r="L85" s="15">
        <f t="shared" si="34"/>
        <v>1350063710</v>
      </c>
      <c r="M85" s="15">
        <f t="shared" si="34"/>
        <v>1114938245</v>
      </c>
      <c r="N85" s="15">
        <f t="shared" si="34"/>
        <v>1157513645</v>
      </c>
      <c r="O85" s="15">
        <f>SUM(O86:O88)</f>
        <v>2923057310</v>
      </c>
      <c r="P85" s="15">
        <f>SUM(D85:O85)</f>
        <v>17726456334</v>
      </c>
    </row>
    <row r="86" spans="1:16" s="8" customFormat="1">
      <c r="A86" s="17" t="s">
        <v>150</v>
      </c>
      <c r="B86" s="17" t="s">
        <v>151</v>
      </c>
      <c r="C86" s="14" t="s">
        <v>152</v>
      </c>
      <c r="D86" s="15">
        <v>2465078557</v>
      </c>
      <c r="E86" s="15">
        <v>883012173</v>
      </c>
      <c r="F86" s="15">
        <v>1141612739</v>
      </c>
      <c r="G86" s="15">
        <v>1016307892</v>
      </c>
      <c r="H86" s="15">
        <v>1252414079</v>
      </c>
      <c r="I86" s="15">
        <v>1046762573</v>
      </c>
      <c r="J86" s="15">
        <v>1637667180</v>
      </c>
      <c r="K86" s="15">
        <v>1348860686</v>
      </c>
      <c r="L86" s="15">
        <v>1302025477</v>
      </c>
      <c r="M86" s="15">
        <v>1066900012</v>
      </c>
      <c r="N86" s="15">
        <v>1109475412</v>
      </c>
      <c r="O86" s="15">
        <v>2870214886</v>
      </c>
      <c r="P86" s="15">
        <f t="shared" ref="P86:P105" si="35">SUM(D86:O86)</f>
        <v>17140331666</v>
      </c>
    </row>
    <row r="87" spans="1:16" s="8" customFormat="1">
      <c r="A87" s="17" t="s">
        <v>153</v>
      </c>
      <c r="B87" s="17" t="s">
        <v>154</v>
      </c>
      <c r="C87" s="14" t="s">
        <v>155</v>
      </c>
      <c r="D87" s="15">
        <v>7944063</v>
      </c>
      <c r="E87" s="15">
        <v>3181242</v>
      </c>
      <c r="F87" s="15">
        <v>3181242</v>
      </c>
      <c r="G87" s="15">
        <v>3181242</v>
      </c>
      <c r="H87" s="15">
        <v>3181242</v>
      </c>
      <c r="I87" s="15">
        <v>3181242</v>
      </c>
      <c r="J87" s="15">
        <v>4768850</v>
      </c>
      <c r="K87" s="15">
        <v>1593635</v>
      </c>
      <c r="L87" s="15">
        <v>3181242</v>
      </c>
      <c r="M87" s="15">
        <v>3181242</v>
      </c>
      <c r="N87" s="15">
        <v>3181242</v>
      </c>
      <c r="O87" s="15">
        <v>8425043</v>
      </c>
      <c r="P87" s="15">
        <f t="shared" si="35"/>
        <v>48181527</v>
      </c>
    </row>
    <row r="88" spans="1:16" s="8" customFormat="1">
      <c r="A88" s="17" t="s">
        <v>156</v>
      </c>
      <c r="B88" s="17" t="s">
        <v>157</v>
      </c>
      <c r="C88" s="14" t="s">
        <v>158</v>
      </c>
      <c r="D88" s="15">
        <v>44955850</v>
      </c>
      <c r="E88" s="15">
        <v>44856991</v>
      </c>
      <c r="F88" s="15">
        <v>44856991</v>
      </c>
      <c r="G88" s="15">
        <v>44856991</v>
      </c>
      <c r="H88" s="15">
        <v>44856991</v>
      </c>
      <c r="I88" s="15">
        <v>44856991</v>
      </c>
      <c r="J88" s="15">
        <v>44856991</v>
      </c>
      <c r="K88" s="15">
        <v>44856991</v>
      </c>
      <c r="L88" s="15">
        <v>44856991</v>
      </c>
      <c r="M88" s="15">
        <v>44856991</v>
      </c>
      <c r="N88" s="15">
        <v>44856991</v>
      </c>
      <c r="O88" s="15">
        <v>44417381</v>
      </c>
      <c r="P88" s="15">
        <f t="shared" si="35"/>
        <v>537943141</v>
      </c>
    </row>
    <row r="89" spans="1:16" s="8" customFormat="1">
      <c r="A89" s="17" t="s">
        <v>159</v>
      </c>
      <c r="B89" s="17" t="s">
        <v>160</v>
      </c>
      <c r="C89" s="28" t="s">
        <v>161</v>
      </c>
      <c r="D89" s="15">
        <v>382016082</v>
      </c>
      <c r="E89" s="15">
        <v>283202983</v>
      </c>
      <c r="F89" s="15">
        <v>230254566</v>
      </c>
      <c r="G89" s="15">
        <v>121431120.87</v>
      </c>
      <c r="H89" s="15">
        <v>168639840.13</v>
      </c>
      <c r="I89" s="15">
        <v>125956706</v>
      </c>
      <c r="J89" s="15">
        <v>151989762</v>
      </c>
      <c r="K89" s="15">
        <v>113567351</v>
      </c>
      <c r="L89" s="15">
        <v>145735646</v>
      </c>
      <c r="M89" s="15">
        <v>187220206</v>
      </c>
      <c r="N89" s="15">
        <v>240152898</v>
      </c>
      <c r="O89" s="15">
        <v>234085415</v>
      </c>
      <c r="P89" s="15">
        <f t="shared" si="35"/>
        <v>2384252576</v>
      </c>
    </row>
    <row r="90" spans="1:16" s="8" customFormat="1">
      <c r="A90" s="17" t="s">
        <v>162</v>
      </c>
      <c r="B90" s="17" t="s">
        <v>163</v>
      </c>
      <c r="C90" s="18" t="s">
        <v>164</v>
      </c>
      <c r="D90" s="15">
        <v>136697310</v>
      </c>
      <c r="E90" s="15">
        <v>136697310</v>
      </c>
      <c r="F90" s="15">
        <v>136697310</v>
      </c>
      <c r="G90" s="15">
        <v>136697310</v>
      </c>
      <c r="H90" s="15">
        <v>136697310</v>
      </c>
      <c r="I90" s="15">
        <v>136697310</v>
      </c>
      <c r="J90" s="15">
        <v>136697310</v>
      </c>
      <c r="K90" s="15">
        <v>136697310</v>
      </c>
      <c r="L90" s="15">
        <v>136697310</v>
      </c>
      <c r="M90" s="15">
        <v>136697312</v>
      </c>
      <c r="N90" s="15">
        <v>0</v>
      </c>
      <c r="O90" s="15">
        <v>0</v>
      </c>
      <c r="P90" s="15">
        <f t="shared" si="35"/>
        <v>1366973102</v>
      </c>
    </row>
    <row r="91" spans="1:16" s="8" customFormat="1">
      <c r="A91" s="17" t="s">
        <v>165</v>
      </c>
      <c r="B91" s="17" t="s">
        <v>166</v>
      </c>
      <c r="C91" s="18" t="s">
        <v>167</v>
      </c>
      <c r="D91" s="15">
        <v>18855226</v>
      </c>
      <c r="E91" s="15">
        <v>18855226</v>
      </c>
      <c r="F91" s="15">
        <v>18855226</v>
      </c>
      <c r="G91" s="15">
        <v>18855226</v>
      </c>
      <c r="H91" s="15">
        <v>18855226</v>
      </c>
      <c r="I91" s="15">
        <v>18855226</v>
      </c>
      <c r="J91" s="15">
        <v>18855226</v>
      </c>
      <c r="K91" s="15">
        <v>18855226</v>
      </c>
      <c r="L91" s="15">
        <v>18855226</v>
      </c>
      <c r="M91" s="15">
        <v>18855221</v>
      </c>
      <c r="N91" s="15">
        <v>0</v>
      </c>
      <c r="O91" s="15">
        <v>0</v>
      </c>
      <c r="P91" s="15">
        <f t="shared" si="35"/>
        <v>188552255</v>
      </c>
    </row>
    <row r="92" spans="1:16" s="8" customFormat="1">
      <c r="A92" s="17" t="s">
        <v>168</v>
      </c>
      <c r="B92" s="17" t="s">
        <v>169</v>
      </c>
      <c r="C92" s="18" t="s">
        <v>170</v>
      </c>
      <c r="D92" s="15">
        <v>265919285</v>
      </c>
      <c r="E92" s="15">
        <v>265919285</v>
      </c>
      <c r="F92" s="15">
        <v>265919285</v>
      </c>
      <c r="G92" s="15">
        <v>265919285</v>
      </c>
      <c r="H92" s="15">
        <v>265919285</v>
      </c>
      <c r="I92" s="15">
        <v>265919285</v>
      </c>
      <c r="J92" s="15">
        <v>265919285</v>
      </c>
      <c r="K92" s="15">
        <v>265919285</v>
      </c>
      <c r="L92" s="15">
        <v>265919285</v>
      </c>
      <c r="M92" s="15">
        <v>265919285</v>
      </c>
      <c r="N92" s="15">
        <v>265919285</v>
      </c>
      <c r="O92" s="15">
        <v>265919285</v>
      </c>
      <c r="P92" s="15">
        <f t="shared" si="35"/>
        <v>3191031420</v>
      </c>
    </row>
    <row r="93" spans="1:16" s="8" customFormat="1">
      <c r="A93" s="17"/>
      <c r="B93" s="17"/>
      <c r="C93" s="28" t="s">
        <v>171</v>
      </c>
      <c r="D93" s="15">
        <f>SUM(D94:D100)</f>
        <v>72896114</v>
      </c>
      <c r="E93" s="15">
        <f>SUM(E94:E100)</f>
        <v>72896114</v>
      </c>
      <c r="F93" s="15">
        <f>SUM(F94:F100)</f>
        <v>72896114</v>
      </c>
      <c r="G93" s="15">
        <f>SUM(G94:G100)</f>
        <v>72896113</v>
      </c>
      <c r="H93" s="15">
        <f t="shared" ref="H93:O93" si="36">SUM(H94:H100)</f>
        <v>72896114</v>
      </c>
      <c r="I93" s="15">
        <f t="shared" si="36"/>
        <v>72896114</v>
      </c>
      <c r="J93" s="15">
        <f t="shared" si="36"/>
        <v>72896114</v>
      </c>
      <c r="K93" s="15">
        <f t="shared" si="36"/>
        <v>72896114</v>
      </c>
      <c r="L93" s="15">
        <f t="shared" si="36"/>
        <v>72896114</v>
      </c>
      <c r="M93" s="15">
        <f t="shared" si="36"/>
        <v>72896114</v>
      </c>
      <c r="N93" s="15">
        <f t="shared" si="36"/>
        <v>72896114</v>
      </c>
      <c r="O93" s="15">
        <f t="shared" si="36"/>
        <v>72896116</v>
      </c>
      <c r="P93" s="15">
        <f t="shared" si="35"/>
        <v>874753369</v>
      </c>
    </row>
    <row r="94" spans="1:16" s="8" customFormat="1">
      <c r="A94" s="17" t="s">
        <v>172</v>
      </c>
      <c r="B94" s="17" t="s">
        <v>173</v>
      </c>
      <c r="C94" s="27" t="s">
        <v>174</v>
      </c>
      <c r="D94" s="15">
        <v>31327986</v>
      </c>
      <c r="E94" s="15">
        <v>31327986</v>
      </c>
      <c r="F94" s="15">
        <v>31327986</v>
      </c>
      <c r="G94" s="15">
        <v>31327986</v>
      </c>
      <c r="H94" s="15">
        <v>31327986</v>
      </c>
      <c r="I94" s="15">
        <v>31327986</v>
      </c>
      <c r="J94" s="15">
        <v>31327986</v>
      </c>
      <c r="K94" s="15">
        <v>31327986</v>
      </c>
      <c r="L94" s="15">
        <v>31327986</v>
      </c>
      <c r="M94" s="15">
        <v>31327986</v>
      </c>
      <c r="N94" s="15">
        <v>31327986</v>
      </c>
      <c r="O94" s="15">
        <v>31327987</v>
      </c>
      <c r="P94" s="15">
        <f t="shared" si="35"/>
        <v>375935833</v>
      </c>
    </row>
    <row r="95" spans="1:16" s="8" customFormat="1">
      <c r="A95" s="17" t="s">
        <v>175</v>
      </c>
      <c r="B95" s="17" t="s">
        <v>176</v>
      </c>
      <c r="C95" s="27" t="s">
        <v>177</v>
      </c>
      <c r="D95" s="15">
        <v>15805566</v>
      </c>
      <c r="E95" s="15">
        <v>15805566</v>
      </c>
      <c r="F95" s="15">
        <v>15805565</v>
      </c>
      <c r="G95" s="15">
        <v>15805565</v>
      </c>
      <c r="H95" s="15">
        <v>15805566</v>
      </c>
      <c r="I95" s="15">
        <v>15805566</v>
      </c>
      <c r="J95" s="15">
        <v>15805566</v>
      </c>
      <c r="K95" s="15">
        <v>15805566</v>
      </c>
      <c r="L95" s="15">
        <v>15805566</v>
      </c>
      <c r="M95" s="15">
        <v>15805566</v>
      </c>
      <c r="N95" s="15">
        <v>15805566</v>
      </c>
      <c r="O95" s="15">
        <v>15805562</v>
      </c>
      <c r="P95" s="15">
        <f t="shared" si="35"/>
        <v>189666786</v>
      </c>
    </row>
    <row r="96" spans="1:16" s="8" customFormat="1">
      <c r="A96" s="17" t="s">
        <v>178</v>
      </c>
      <c r="B96" s="17" t="s">
        <v>179</v>
      </c>
      <c r="C96" s="27" t="s">
        <v>180</v>
      </c>
      <c r="D96" s="15">
        <v>6905476</v>
      </c>
      <c r="E96" s="15">
        <v>6905476</v>
      </c>
      <c r="F96" s="15">
        <v>6905476</v>
      </c>
      <c r="G96" s="15">
        <v>6905476</v>
      </c>
      <c r="H96" s="15">
        <v>6905476</v>
      </c>
      <c r="I96" s="15">
        <v>6905476</v>
      </c>
      <c r="J96" s="15">
        <v>6905476</v>
      </c>
      <c r="K96" s="15">
        <v>6905476</v>
      </c>
      <c r="L96" s="15">
        <v>6905476</v>
      </c>
      <c r="M96" s="15">
        <v>6905476</v>
      </c>
      <c r="N96" s="15">
        <v>6905476</v>
      </c>
      <c r="O96" s="15">
        <v>6905482</v>
      </c>
      <c r="P96" s="15">
        <f t="shared" si="35"/>
        <v>82865718</v>
      </c>
    </row>
    <row r="97" spans="1:16" s="8" customFormat="1">
      <c r="A97" s="17" t="s">
        <v>181</v>
      </c>
      <c r="B97" s="17" t="s">
        <v>182</v>
      </c>
      <c r="C97" s="27" t="s">
        <v>183</v>
      </c>
      <c r="D97" s="15">
        <v>633057</v>
      </c>
      <c r="E97" s="15">
        <v>633057</v>
      </c>
      <c r="F97" s="15">
        <v>633058</v>
      </c>
      <c r="G97" s="15">
        <v>633057</v>
      </c>
      <c r="H97" s="15">
        <v>633057</v>
      </c>
      <c r="I97" s="15">
        <v>633057</v>
      </c>
      <c r="J97" s="15">
        <v>633057</v>
      </c>
      <c r="K97" s="15">
        <v>633057</v>
      </c>
      <c r="L97" s="15">
        <v>633057</v>
      </c>
      <c r="M97" s="15">
        <v>633057</v>
      </c>
      <c r="N97" s="15">
        <v>633057</v>
      </c>
      <c r="O97" s="15">
        <v>633062</v>
      </c>
      <c r="P97" s="15">
        <f t="shared" si="35"/>
        <v>7596690</v>
      </c>
    </row>
    <row r="98" spans="1:16" s="8" customFormat="1">
      <c r="A98" s="17" t="s">
        <v>175</v>
      </c>
      <c r="B98" s="17" t="s">
        <v>184</v>
      </c>
      <c r="C98" s="27" t="s">
        <v>185</v>
      </c>
      <c r="D98" s="15">
        <v>12338924</v>
      </c>
      <c r="E98" s="15">
        <v>12338924</v>
      </c>
      <c r="F98" s="15">
        <v>12338924</v>
      </c>
      <c r="G98" s="15">
        <v>12338924</v>
      </c>
      <c r="H98" s="15">
        <v>12338924</v>
      </c>
      <c r="I98" s="15">
        <v>12338924</v>
      </c>
      <c r="J98" s="15">
        <v>12338924</v>
      </c>
      <c r="K98" s="15">
        <v>12338924</v>
      </c>
      <c r="L98" s="15">
        <v>12338924</v>
      </c>
      <c r="M98" s="15">
        <v>12338924</v>
      </c>
      <c r="N98" s="15">
        <v>12338924</v>
      </c>
      <c r="O98" s="15">
        <v>12338928</v>
      </c>
      <c r="P98" s="15">
        <f t="shared" si="35"/>
        <v>148067092</v>
      </c>
    </row>
    <row r="99" spans="1:16" s="8" customFormat="1">
      <c r="A99" s="17" t="s">
        <v>178</v>
      </c>
      <c r="B99" s="17" t="s">
        <v>186</v>
      </c>
      <c r="C99" s="27" t="s">
        <v>187</v>
      </c>
      <c r="D99" s="15">
        <v>5390896</v>
      </c>
      <c r="E99" s="15">
        <v>5390896</v>
      </c>
      <c r="F99" s="15">
        <v>5390896</v>
      </c>
      <c r="G99" s="15">
        <v>5390896</v>
      </c>
      <c r="H99" s="15">
        <v>5390896</v>
      </c>
      <c r="I99" s="15">
        <v>5390896</v>
      </c>
      <c r="J99" s="15">
        <v>5390896</v>
      </c>
      <c r="K99" s="15">
        <v>5390896</v>
      </c>
      <c r="L99" s="15">
        <v>5390896</v>
      </c>
      <c r="M99" s="15">
        <v>5390896</v>
      </c>
      <c r="N99" s="15">
        <v>5390896</v>
      </c>
      <c r="O99" s="15">
        <v>5390890</v>
      </c>
      <c r="P99" s="15">
        <f t="shared" si="35"/>
        <v>64690746</v>
      </c>
    </row>
    <row r="100" spans="1:16" s="8" customFormat="1">
      <c r="A100" s="17" t="s">
        <v>181</v>
      </c>
      <c r="B100" s="17" t="s">
        <v>188</v>
      </c>
      <c r="C100" s="27" t="s">
        <v>189</v>
      </c>
      <c r="D100" s="15">
        <v>494209</v>
      </c>
      <c r="E100" s="15">
        <v>494209</v>
      </c>
      <c r="F100" s="15">
        <v>494209</v>
      </c>
      <c r="G100" s="15">
        <v>494209</v>
      </c>
      <c r="H100" s="15">
        <v>494209</v>
      </c>
      <c r="I100" s="15">
        <v>494209</v>
      </c>
      <c r="J100" s="15">
        <v>494209</v>
      </c>
      <c r="K100" s="15">
        <v>494209</v>
      </c>
      <c r="L100" s="15">
        <v>494209</v>
      </c>
      <c r="M100" s="15">
        <v>494209</v>
      </c>
      <c r="N100" s="15">
        <v>494209</v>
      </c>
      <c r="O100" s="15">
        <v>494205</v>
      </c>
      <c r="P100" s="15">
        <f t="shared" si="35"/>
        <v>5930504</v>
      </c>
    </row>
    <row r="101" spans="1:16" s="16" customFormat="1">
      <c r="A101" s="13"/>
      <c r="B101" s="13"/>
      <c r="C101" s="18" t="s">
        <v>190</v>
      </c>
      <c r="D101" s="15">
        <f t="shared" ref="D101:F101" si="37">SUM(D102:D103)</f>
        <v>37777426</v>
      </c>
      <c r="E101" s="15">
        <f t="shared" si="37"/>
        <v>25685360</v>
      </c>
      <c r="F101" s="15">
        <f t="shared" si="37"/>
        <v>24948126</v>
      </c>
      <c r="G101" s="15">
        <f>SUM(G102:G103)</f>
        <v>24503662</v>
      </c>
      <c r="H101" s="15">
        <f>SUM(H102:H103)</f>
        <v>25697348</v>
      </c>
      <c r="I101" s="15">
        <f t="shared" ref="I101:O101" si="38">SUM(I102:I103)</f>
        <v>24444280</v>
      </c>
      <c r="J101" s="15">
        <f t="shared" si="38"/>
        <v>25559034</v>
      </c>
      <c r="K101" s="15">
        <f t="shared" si="38"/>
        <v>25905907</v>
      </c>
      <c r="L101" s="15">
        <f t="shared" si="38"/>
        <v>28305810</v>
      </c>
      <c r="M101" s="15">
        <f t="shared" si="38"/>
        <v>27267242</v>
      </c>
      <c r="N101" s="15">
        <f t="shared" si="38"/>
        <v>48704070</v>
      </c>
      <c r="O101" s="15">
        <f t="shared" si="38"/>
        <v>29884177</v>
      </c>
      <c r="P101" s="15">
        <f t="shared" si="35"/>
        <v>348682442</v>
      </c>
    </row>
    <row r="102" spans="1:16" s="8" customFormat="1">
      <c r="A102" s="17" t="s">
        <v>191</v>
      </c>
      <c r="B102" s="17" t="s">
        <v>192</v>
      </c>
      <c r="C102" s="14" t="s">
        <v>193</v>
      </c>
      <c r="D102" s="15">
        <v>24279781</v>
      </c>
      <c r="E102" s="15">
        <v>17188028</v>
      </c>
      <c r="F102" s="15">
        <v>17188028</v>
      </c>
      <c r="G102" s="15">
        <v>17188028</v>
      </c>
      <c r="H102" s="15">
        <v>17188028</v>
      </c>
      <c r="I102" s="15">
        <v>17188028</v>
      </c>
      <c r="J102" s="15">
        <v>16369552</v>
      </c>
      <c r="K102" s="15">
        <v>16763336</v>
      </c>
      <c r="L102" s="15">
        <v>19320801</v>
      </c>
      <c r="M102" s="15">
        <v>19443429</v>
      </c>
      <c r="N102" s="15">
        <v>39011495</v>
      </c>
      <c r="O102" s="15">
        <v>19800117</v>
      </c>
      <c r="P102" s="15">
        <f t="shared" si="35"/>
        <v>240928651</v>
      </c>
    </row>
    <row r="103" spans="1:16" s="8" customFormat="1">
      <c r="A103" s="17" t="s">
        <v>194</v>
      </c>
      <c r="B103" s="17" t="s">
        <v>195</v>
      </c>
      <c r="C103" s="14" t="s">
        <v>196</v>
      </c>
      <c r="D103" s="15">
        <v>13497645</v>
      </c>
      <c r="E103" s="15">
        <v>8497332</v>
      </c>
      <c r="F103" s="15">
        <v>7760098</v>
      </c>
      <c r="G103" s="15">
        <v>7315634</v>
      </c>
      <c r="H103" s="15">
        <v>8509320</v>
      </c>
      <c r="I103" s="15">
        <v>7256252</v>
      </c>
      <c r="J103" s="15">
        <v>9189482</v>
      </c>
      <c r="K103" s="15">
        <v>9142571</v>
      </c>
      <c r="L103" s="15">
        <v>8985009</v>
      </c>
      <c r="M103" s="15">
        <v>7823813</v>
      </c>
      <c r="N103" s="15">
        <v>9692575</v>
      </c>
      <c r="O103" s="15">
        <v>10084060</v>
      </c>
      <c r="P103" s="15">
        <f t="shared" si="35"/>
        <v>107753791</v>
      </c>
    </row>
    <row r="104" spans="1:16" s="8" customFormat="1">
      <c r="A104" s="17" t="s">
        <v>197</v>
      </c>
      <c r="B104" s="17" t="s">
        <v>198</v>
      </c>
      <c r="C104" s="18" t="s">
        <v>199</v>
      </c>
      <c r="D104" s="15">
        <v>27433701</v>
      </c>
      <c r="E104" s="15">
        <v>27433701</v>
      </c>
      <c r="F104" s="15">
        <v>27433701</v>
      </c>
      <c r="G104" s="15">
        <v>27433701</v>
      </c>
      <c r="H104" s="15">
        <v>27433701</v>
      </c>
      <c r="I104" s="15">
        <v>27433701</v>
      </c>
      <c r="J104" s="15">
        <v>27433701</v>
      </c>
      <c r="K104" s="15">
        <v>27433701</v>
      </c>
      <c r="L104" s="15">
        <v>27433701</v>
      </c>
      <c r="M104" s="15">
        <v>27433699</v>
      </c>
      <c r="N104" s="15">
        <v>0</v>
      </c>
      <c r="O104" s="15">
        <v>0</v>
      </c>
      <c r="P104" s="15">
        <f t="shared" si="35"/>
        <v>274337008</v>
      </c>
    </row>
    <row r="105" spans="1:16" s="8" customFormat="1" ht="24">
      <c r="A105" s="17" t="s">
        <v>200</v>
      </c>
      <c r="B105" s="17" t="s">
        <v>201</v>
      </c>
      <c r="C105" s="18" t="s">
        <v>202</v>
      </c>
      <c r="D105" s="15">
        <v>124933359</v>
      </c>
      <c r="E105" s="15">
        <v>124933359</v>
      </c>
      <c r="F105" s="15">
        <v>124933359</v>
      </c>
      <c r="G105" s="15">
        <v>124933359</v>
      </c>
      <c r="H105" s="15">
        <v>124933359</v>
      </c>
      <c r="I105" s="15">
        <v>124933359</v>
      </c>
      <c r="J105" s="15">
        <v>124933359</v>
      </c>
      <c r="K105" s="15">
        <v>124933359</v>
      </c>
      <c r="L105" s="15">
        <v>124933359</v>
      </c>
      <c r="M105" s="15">
        <v>124933359</v>
      </c>
      <c r="N105" s="15">
        <v>124933359</v>
      </c>
      <c r="O105" s="15">
        <v>124933357</v>
      </c>
      <c r="P105" s="15">
        <f t="shared" si="35"/>
        <v>1499200306</v>
      </c>
    </row>
    <row r="106" spans="1:16" s="16" customFormat="1">
      <c r="A106" s="13"/>
      <c r="B106" s="13"/>
      <c r="C106" s="10" t="s">
        <v>203</v>
      </c>
      <c r="D106" s="22">
        <f>SUM(D107+D116+D149+D174+D180+D184+D195+D197+D221+D210+D213)</f>
        <v>70433918</v>
      </c>
      <c r="E106" s="22">
        <f>SUM(E107+E116+E149+E174+E180+E184+E195+E197+E221+E210+E213)</f>
        <v>1088215093</v>
      </c>
      <c r="F106" s="22">
        <f>SUM(F107+F116+F149+F174+F180+F184+F195+F197+F221+F210+F213)</f>
        <v>125061253</v>
      </c>
      <c r="G106" s="22">
        <f>SUM(G107+G116+G149+G174+G180+G184+G195+G197+G221+G210+G213)</f>
        <v>665539743</v>
      </c>
      <c r="H106" s="22">
        <f>SUM(H107+H116+H149+H174+H180+H184+H195+H197+H221+H210+H213)</f>
        <v>1229848000</v>
      </c>
      <c r="I106" s="22">
        <f t="shared" ref="I106:O106" si="39">SUM(I107+I116+I149+I174+I180+I184+I195+I197+I221+I210+I213+I171)</f>
        <v>449558577</v>
      </c>
      <c r="J106" s="22">
        <f t="shared" si="39"/>
        <v>581808244</v>
      </c>
      <c r="K106" s="22">
        <f t="shared" si="39"/>
        <v>242622249</v>
      </c>
      <c r="L106" s="22">
        <f t="shared" si="39"/>
        <v>605006673</v>
      </c>
      <c r="M106" s="22">
        <f t="shared" si="39"/>
        <v>218169856</v>
      </c>
      <c r="N106" s="22">
        <f t="shared" si="39"/>
        <v>423022951</v>
      </c>
      <c r="O106" s="22">
        <f t="shared" si="39"/>
        <v>700802281</v>
      </c>
      <c r="P106" s="22">
        <f>SUM(D106:O106)</f>
        <v>6400088838</v>
      </c>
    </row>
    <row r="107" spans="1:16" s="8" customFormat="1">
      <c r="A107" s="17"/>
      <c r="B107" s="17"/>
      <c r="C107" s="28" t="s">
        <v>204</v>
      </c>
      <c r="D107" s="15">
        <f>SUM(D108:D115)</f>
        <v>1925118</v>
      </c>
      <c r="E107" s="15">
        <f>SUM(E108:E115)</f>
        <v>0</v>
      </c>
      <c r="F107" s="15">
        <f>SUM(F108:F115)</f>
        <v>0</v>
      </c>
      <c r="G107" s="15">
        <f t="shared" ref="G107:O107" si="40">SUM(G108:G115)</f>
        <v>0</v>
      </c>
      <c r="H107" s="15">
        <f t="shared" si="40"/>
        <v>0</v>
      </c>
      <c r="I107" s="15">
        <f t="shared" si="40"/>
        <v>0</v>
      </c>
      <c r="J107" s="15">
        <f t="shared" si="40"/>
        <v>38030468</v>
      </c>
      <c r="K107" s="15">
        <f t="shared" si="40"/>
        <v>4762902</v>
      </c>
      <c r="L107" s="15">
        <f t="shared" si="40"/>
        <v>5122549</v>
      </c>
      <c r="M107" s="15">
        <f t="shared" si="40"/>
        <v>4795542</v>
      </c>
      <c r="N107" s="15">
        <f t="shared" si="40"/>
        <v>5254529</v>
      </c>
      <c r="O107" s="15">
        <f t="shared" si="40"/>
        <v>5612692</v>
      </c>
      <c r="P107" s="15">
        <f>SUM(D107:O107)</f>
        <v>65503800</v>
      </c>
    </row>
    <row r="108" spans="1:16" s="8" customFormat="1">
      <c r="A108" s="17" t="s">
        <v>205</v>
      </c>
      <c r="B108" s="17" t="s">
        <v>206</v>
      </c>
      <c r="C108" s="28" t="s">
        <v>207</v>
      </c>
      <c r="D108" s="15">
        <v>546253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12186152</v>
      </c>
      <c r="K108" s="15">
        <v>1797139</v>
      </c>
      <c r="L108" s="15">
        <v>1982027</v>
      </c>
      <c r="M108" s="15">
        <v>1870518</v>
      </c>
      <c r="N108" s="15">
        <v>2066358</v>
      </c>
      <c r="O108" s="15">
        <v>2254652</v>
      </c>
      <c r="P108" s="15">
        <f t="shared" ref="P108:P171" si="41">SUM(D108:O108)</f>
        <v>22703099</v>
      </c>
    </row>
    <row r="109" spans="1:16" s="8" customFormat="1">
      <c r="A109" s="17" t="s">
        <v>208</v>
      </c>
      <c r="B109" s="17" t="s">
        <v>209</v>
      </c>
      <c r="C109" s="28" t="s">
        <v>210</v>
      </c>
      <c r="D109" s="15">
        <v>132802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1581551</v>
      </c>
      <c r="K109" s="15">
        <v>215276</v>
      </c>
      <c r="L109" s="15">
        <v>248706</v>
      </c>
      <c r="M109" s="15">
        <v>237595</v>
      </c>
      <c r="N109" s="15">
        <v>254273</v>
      </c>
      <c r="O109" s="15">
        <v>249541</v>
      </c>
      <c r="P109" s="15">
        <f t="shared" si="41"/>
        <v>2919744</v>
      </c>
    </row>
    <row r="110" spans="1:16" s="8" customFormat="1">
      <c r="A110" s="17" t="s">
        <v>211</v>
      </c>
      <c r="B110" s="17" t="s">
        <v>212</v>
      </c>
      <c r="C110" s="28" t="s">
        <v>213</v>
      </c>
      <c r="D110" s="15">
        <v>192634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2437644</v>
      </c>
      <c r="K110" s="15">
        <v>319058</v>
      </c>
      <c r="L110" s="15">
        <v>383047</v>
      </c>
      <c r="M110" s="15">
        <v>346816</v>
      </c>
      <c r="N110" s="15">
        <v>373047</v>
      </c>
      <c r="O110" s="15">
        <v>389788</v>
      </c>
      <c r="P110" s="15">
        <f t="shared" si="41"/>
        <v>4442034</v>
      </c>
    </row>
    <row r="111" spans="1:16" s="8" customFormat="1">
      <c r="A111" s="17" t="s">
        <v>214</v>
      </c>
      <c r="B111" s="17" t="s">
        <v>215</v>
      </c>
      <c r="C111" s="28" t="s">
        <v>216</v>
      </c>
      <c r="D111" s="15">
        <v>312095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7663741</v>
      </c>
      <c r="K111" s="15">
        <v>1155726</v>
      </c>
      <c r="L111" s="15">
        <v>1180973</v>
      </c>
      <c r="M111" s="15">
        <v>1199550</v>
      </c>
      <c r="N111" s="15">
        <v>1305769</v>
      </c>
      <c r="O111" s="15">
        <v>1442712</v>
      </c>
      <c r="P111" s="15">
        <f t="shared" si="41"/>
        <v>14260566</v>
      </c>
    </row>
    <row r="112" spans="1:16" s="8" customFormat="1">
      <c r="A112" s="17" t="s">
        <v>217</v>
      </c>
      <c r="B112" s="17" t="s">
        <v>218</v>
      </c>
      <c r="C112" s="28" t="s">
        <v>219</v>
      </c>
      <c r="D112" s="15">
        <v>142322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1670318</v>
      </c>
      <c r="K112" s="15">
        <v>247998</v>
      </c>
      <c r="L112" s="15">
        <v>272117</v>
      </c>
      <c r="M112" s="15">
        <v>249916</v>
      </c>
      <c r="N112" s="15">
        <v>253000</v>
      </c>
      <c r="O112" s="15">
        <v>259376</v>
      </c>
      <c r="P112" s="15">
        <f t="shared" si="41"/>
        <v>3095047</v>
      </c>
    </row>
    <row r="113" spans="1:16" s="8" customFormat="1" ht="24">
      <c r="A113" s="17" t="s">
        <v>220</v>
      </c>
      <c r="B113" s="17" t="s">
        <v>221</v>
      </c>
      <c r="C113" s="18" t="s">
        <v>222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2761054</v>
      </c>
      <c r="K113" s="15">
        <v>400871</v>
      </c>
      <c r="L113" s="15">
        <v>409454</v>
      </c>
      <c r="M113" s="15">
        <v>355217</v>
      </c>
      <c r="N113" s="15">
        <v>433121</v>
      </c>
      <c r="O113" s="15">
        <v>415232</v>
      </c>
      <c r="P113" s="15">
        <f t="shared" si="41"/>
        <v>4774949</v>
      </c>
    </row>
    <row r="114" spans="1:16" s="8" customFormat="1">
      <c r="A114" s="17" t="s">
        <v>223</v>
      </c>
      <c r="B114" s="17" t="s">
        <v>224</v>
      </c>
      <c r="C114" s="28" t="s">
        <v>225</v>
      </c>
      <c r="D114" s="15">
        <v>208808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5899603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f t="shared" si="41"/>
        <v>6108411</v>
      </c>
    </row>
    <row r="115" spans="1:16" s="8" customFormat="1">
      <c r="A115" s="17" t="s">
        <v>226</v>
      </c>
      <c r="B115" s="17" t="s">
        <v>227</v>
      </c>
      <c r="C115" s="18" t="s">
        <v>228</v>
      </c>
      <c r="D115" s="15">
        <v>390204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3830405</v>
      </c>
      <c r="K115" s="15">
        <v>626834</v>
      </c>
      <c r="L115" s="15">
        <v>646225</v>
      </c>
      <c r="M115" s="15">
        <v>535930</v>
      </c>
      <c r="N115" s="15">
        <v>568961</v>
      </c>
      <c r="O115" s="15">
        <v>601391</v>
      </c>
      <c r="P115" s="15">
        <f t="shared" si="41"/>
        <v>7199950</v>
      </c>
    </row>
    <row r="116" spans="1:16" s="16" customFormat="1">
      <c r="A116" s="13"/>
      <c r="B116" s="13"/>
      <c r="C116" s="29" t="s">
        <v>229</v>
      </c>
      <c r="D116" s="22">
        <f>+D119+D126+D140+D117</f>
        <v>68508800</v>
      </c>
      <c r="E116" s="22">
        <f t="shared" ref="E116:K116" si="42">+E119+E126+E140+E117</f>
        <v>912478596</v>
      </c>
      <c r="F116" s="22">
        <f>+F119+F126+F140+F117</f>
        <v>122853017</v>
      </c>
      <c r="G116" s="22">
        <f t="shared" si="42"/>
        <v>313810456</v>
      </c>
      <c r="H116" s="22">
        <f t="shared" si="42"/>
        <v>415191986</v>
      </c>
      <c r="I116" s="22">
        <f>+I119+I126+I140+I117</f>
        <v>256649650</v>
      </c>
      <c r="J116" s="22">
        <f t="shared" si="42"/>
        <v>345739720</v>
      </c>
      <c r="K116" s="22">
        <f t="shared" si="42"/>
        <v>202300874</v>
      </c>
      <c r="L116" s="22">
        <f>+L119+L126+L140+L117</f>
        <v>436722309</v>
      </c>
      <c r="M116" s="22">
        <f>+M119+M126+M140+M117</f>
        <v>97505983</v>
      </c>
      <c r="N116" s="22">
        <f>+N119+N126+N140+N117</f>
        <v>331749837</v>
      </c>
      <c r="O116" s="22">
        <f>+O119+O126+O140+O117</f>
        <v>482380703</v>
      </c>
      <c r="P116" s="22">
        <f t="shared" si="41"/>
        <v>3985891931</v>
      </c>
    </row>
    <row r="117" spans="1:16" s="8" customFormat="1">
      <c r="A117" s="17"/>
      <c r="B117" s="17"/>
      <c r="C117" s="28" t="s">
        <v>230</v>
      </c>
      <c r="D117" s="15">
        <f t="shared" ref="D117:F117" si="43">SUM(D118)</f>
        <v>0</v>
      </c>
      <c r="E117" s="15">
        <f t="shared" si="43"/>
        <v>0</v>
      </c>
      <c r="F117" s="15">
        <f t="shared" si="43"/>
        <v>0</v>
      </c>
      <c r="G117" s="15">
        <f>G118</f>
        <v>12904366</v>
      </c>
      <c r="H117" s="15">
        <f>SUM(H118)</f>
        <v>8602911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f>SUM(N118)</f>
        <v>0</v>
      </c>
      <c r="O117" s="15">
        <f>SUM(O118)</f>
        <v>0</v>
      </c>
      <c r="P117" s="15">
        <f t="shared" si="41"/>
        <v>21507277</v>
      </c>
    </row>
    <row r="118" spans="1:16" s="8" customFormat="1">
      <c r="A118" s="17" t="s">
        <v>231</v>
      </c>
      <c r="B118" s="17" t="s">
        <v>232</v>
      </c>
      <c r="C118" s="30" t="s">
        <v>233</v>
      </c>
      <c r="D118" s="15">
        <v>0</v>
      </c>
      <c r="E118" s="15">
        <v>0</v>
      </c>
      <c r="F118" s="15">
        <v>0</v>
      </c>
      <c r="G118" s="15">
        <v>12904366</v>
      </c>
      <c r="H118" s="15">
        <v>8602911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f t="shared" si="41"/>
        <v>21507277</v>
      </c>
    </row>
    <row r="119" spans="1:16" s="16" customFormat="1">
      <c r="A119" s="13"/>
      <c r="B119" s="13"/>
      <c r="C119" s="30" t="s">
        <v>234</v>
      </c>
      <c r="D119" s="15">
        <f>SUM(D120:D124)</f>
        <v>0</v>
      </c>
      <c r="E119" s="15">
        <f>SUM(E120:E124)</f>
        <v>56068596</v>
      </c>
      <c r="F119" s="15">
        <f>SUM(F120:F124)</f>
        <v>18948597</v>
      </c>
      <c r="G119" s="15">
        <f t="shared" ref="G119:I119" si="44">SUM(G120:G124)</f>
        <v>43600810</v>
      </c>
      <c r="H119" s="15">
        <f t="shared" si="44"/>
        <v>27634422</v>
      </c>
      <c r="I119" s="15">
        <f t="shared" si="44"/>
        <v>26958606</v>
      </c>
      <c r="J119" s="15">
        <f t="shared" ref="J119:O119" si="45">SUM(J120:J125)</f>
        <v>40043996</v>
      </c>
      <c r="K119" s="15">
        <f t="shared" si="45"/>
        <v>34738874</v>
      </c>
      <c r="L119" s="15">
        <f t="shared" si="45"/>
        <v>28957580</v>
      </c>
      <c r="M119" s="15">
        <f t="shared" si="45"/>
        <v>45169130</v>
      </c>
      <c r="N119" s="15">
        <f t="shared" si="45"/>
        <v>64587641</v>
      </c>
      <c r="O119" s="15">
        <f t="shared" si="45"/>
        <v>12228001</v>
      </c>
      <c r="P119" s="15">
        <f t="shared" si="41"/>
        <v>398936253</v>
      </c>
    </row>
    <row r="120" spans="1:16" s="8" customFormat="1">
      <c r="A120" s="17" t="s">
        <v>235</v>
      </c>
      <c r="B120" s="17" t="s">
        <v>236</v>
      </c>
      <c r="C120" s="30" t="s">
        <v>237</v>
      </c>
      <c r="D120" s="15">
        <v>0</v>
      </c>
      <c r="E120" s="15">
        <v>34915891</v>
      </c>
      <c r="F120" s="15">
        <v>11516005</v>
      </c>
      <c r="G120" s="15">
        <v>24066498</v>
      </c>
      <c r="H120" s="15">
        <v>15868020</v>
      </c>
      <c r="I120" s="15">
        <v>15868020</v>
      </c>
      <c r="J120" s="15">
        <v>24066498</v>
      </c>
      <c r="K120" s="15">
        <v>24385330</v>
      </c>
      <c r="L120" s="15">
        <v>15146746</v>
      </c>
      <c r="M120" s="15">
        <v>28225844</v>
      </c>
      <c r="N120" s="15">
        <v>47644345</v>
      </c>
      <c r="O120" s="15">
        <v>7332508</v>
      </c>
      <c r="P120" s="15">
        <f t="shared" si="41"/>
        <v>249035705</v>
      </c>
    </row>
    <row r="121" spans="1:16" s="8" customFormat="1">
      <c r="A121" s="17" t="s">
        <v>238</v>
      </c>
      <c r="B121" s="17" t="s">
        <v>239</v>
      </c>
      <c r="C121" s="30" t="s">
        <v>240</v>
      </c>
      <c r="D121" s="15">
        <v>0</v>
      </c>
      <c r="E121" s="15">
        <v>2679415</v>
      </c>
      <c r="F121" s="15">
        <v>1339707</v>
      </c>
      <c r="G121" s="15">
        <v>1339708</v>
      </c>
      <c r="H121" s="15">
        <v>1339708</v>
      </c>
      <c r="I121" s="15">
        <v>1339708</v>
      </c>
      <c r="J121" s="15">
        <v>1339708</v>
      </c>
      <c r="K121" s="15">
        <v>1339708</v>
      </c>
      <c r="L121" s="15">
        <v>3251107</v>
      </c>
      <c r="M121" s="15">
        <v>2009561</v>
      </c>
      <c r="N121" s="15">
        <v>2009561</v>
      </c>
      <c r="O121" s="15">
        <v>938864</v>
      </c>
      <c r="P121" s="15">
        <f t="shared" si="41"/>
        <v>18926755</v>
      </c>
    </row>
    <row r="122" spans="1:16" s="8" customFormat="1">
      <c r="A122" s="17" t="s">
        <v>241</v>
      </c>
      <c r="B122" s="31" t="s">
        <v>242</v>
      </c>
      <c r="C122" s="30" t="s">
        <v>243</v>
      </c>
      <c r="D122" s="15">
        <v>0</v>
      </c>
      <c r="E122" s="15">
        <v>16950189</v>
      </c>
      <c r="F122" s="15">
        <v>5590534</v>
      </c>
      <c r="G122" s="15">
        <v>11683268</v>
      </c>
      <c r="H122" s="15">
        <v>7703253</v>
      </c>
      <c r="I122" s="15">
        <v>7703253</v>
      </c>
      <c r="J122" s="15">
        <v>11683268</v>
      </c>
      <c r="K122" s="15">
        <v>7353105</v>
      </c>
      <c r="L122" s="15">
        <v>9898996</v>
      </c>
      <c r="M122" s="15">
        <v>13702455</v>
      </c>
      <c r="N122" s="15">
        <v>13702460</v>
      </c>
      <c r="O122" s="15">
        <v>2876591</v>
      </c>
      <c r="P122" s="15">
        <f t="shared" si="41"/>
        <v>108847372</v>
      </c>
    </row>
    <row r="123" spans="1:16" s="8" customFormat="1">
      <c r="A123" s="17" t="s">
        <v>244</v>
      </c>
      <c r="B123" s="31" t="s">
        <v>245</v>
      </c>
      <c r="C123" s="30" t="s">
        <v>246</v>
      </c>
      <c r="D123" s="15">
        <v>0</v>
      </c>
      <c r="E123" s="15">
        <v>1523101</v>
      </c>
      <c r="F123" s="15">
        <v>502351</v>
      </c>
      <c r="G123" s="15">
        <v>1049829</v>
      </c>
      <c r="H123" s="15">
        <v>692194</v>
      </c>
      <c r="I123" s="15">
        <v>692194</v>
      </c>
      <c r="J123" s="15">
        <v>1049829</v>
      </c>
      <c r="K123" s="15">
        <v>660731</v>
      </c>
      <c r="L123" s="15">
        <v>660731</v>
      </c>
      <c r="M123" s="15">
        <v>1231270</v>
      </c>
      <c r="N123" s="15">
        <v>1231275</v>
      </c>
      <c r="O123" s="15">
        <v>1080038</v>
      </c>
      <c r="P123" s="15">
        <f t="shared" si="41"/>
        <v>10373543</v>
      </c>
    </row>
    <row r="124" spans="1:16" s="8" customFormat="1">
      <c r="A124" s="17" t="s">
        <v>247</v>
      </c>
      <c r="B124" s="31" t="s">
        <v>248</v>
      </c>
      <c r="C124" s="30" t="s">
        <v>249</v>
      </c>
      <c r="D124" s="15">
        <v>0</v>
      </c>
      <c r="E124" s="15">
        <v>0</v>
      </c>
      <c r="F124" s="15">
        <v>0</v>
      </c>
      <c r="G124" s="15">
        <v>5461507</v>
      </c>
      <c r="H124" s="15">
        <v>2031247</v>
      </c>
      <c r="I124" s="15">
        <v>1355431</v>
      </c>
      <c r="J124" s="15">
        <v>1320488</v>
      </c>
      <c r="K124" s="15">
        <v>1000000</v>
      </c>
      <c r="L124" s="15">
        <v>0</v>
      </c>
      <c r="M124" s="15">
        <v>0</v>
      </c>
      <c r="N124" s="15">
        <v>0</v>
      </c>
      <c r="O124" s="15">
        <v>0</v>
      </c>
      <c r="P124" s="15">
        <f t="shared" si="41"/>
        <v>11168673</v>
      </c>
    </row>
    <row r="125" spans="1:16" s="8" customFormat="1">
      <c r="A125" s="17"/>
      <c r="B125" s="31" t="s">
        <v>250</v>
      </c>
      <c r="C125" s="30" t="s">
        <v>251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584205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f t="shared" si="41"/>
        <v>584205</v>
      </c>
    </row>
    <row r="126" spans="1:16" s="16" customFormat="1">
      <c r="A126" s="13"/>
      <c r="B126" s="13"/>
      <c r="C126" s="32" t="s">
        <v>252</v>
      </c>
      <c r="D126" s="15">
        <f>SUM(D127:D137)</f>
        <v>68508800</v>
      </c>
      <c r="E126" s="15">
        <f>SUM(E127:E137)</f>
        <v>856360000</v>
      </c>
      <c r="F126" s="15">
        <f>SUM(F127:F137)</f>
        <v>98947612</v>
      </c>
      <c r="G126" s="15">
        <f t="shared" ref="G126" si="46">SUM(G127:G137)</f>
        <v>241222717</v>
      </c>
      <c r="H126" s="15">
        <f t="shared" ref="H126:M126" si="47">SUM(H127:H139)</f>
        <v>346423000</v>
      </c>
      <c r="I126" s="15">
        <f t="shared" si="47"/>
        <v>185704000</v>
      </c>
      <c r="J126" s="15">
        <f t="shared" si="47"/>
        <v>288422354</v>
      </c>
      <c r="K126" s="15">
        <f t="shared" si="47"/>
        <v>167562000</v>
      </c>
      <c r="L126" s="15">
        <f t="shared" si="47"/>
        <v>405307143</v>
      </c>
      <c r="M126" s="15">
        <f t="shared" si="47"/>
        <v>52336853</v>
      </c>
      <c r="N126" s="15">
        <f>SUM(N127:N139)</f>
        <v>251317000</v>
      </c>
      <c r="O126" s="15">
        <f>SUM(O127:O139)</f>
        <v>89553418</v>
      </c>
      <c r="P126" s="15">
        <f t="shared" si="41"/>
        <v>3051664897</v>
      </c>
    </row>
    <row r="127" spans="1:16" s="8" customFormat="1">
      <c r="A127" s="31" t="s">
        <v>253</v>
      </c>
      <c r="B127" s="17" t="s">
        <v>254</v>
      </c>
      <c r="C127" s="30" t="s">
        <v>255</v>
      </c>
      <c r="D127" s="15">
        <v>68508800</v>
      </c>
      <c r="E127" s="15">
        <v>856360000</v>
      </c>
      <c r="F127" s="15">
        <v>0</v>
      </c>
      <c r="G127" s="15">
        <v>167012000</v>
      </c>
      <c r="H127" s="15">
        <v>335623000</v>
      </c>
      <c r="I127" s="15">
        <v>183704000</v>
      </c>
      <c r="J127" s="15">
        <v>251317000</v>
      </c>
      <c r="K127" s="15">
        <v>167012000</v>
      </c>
      <c r="L127" s="15">
        <v>394637000</v>
      </c>
      <c r="M127" s="15">
        <v>15261000</v>
      </c>
      <c r="N127" s="15">
        <v>251317000</v>
      </c>
      <c r="O127" s="15">
        <v>76608230</v>
      </c>
      <c r="P127" s="15">
        <f t="shared" si="41"/>
        <v>2767360030</v>
      </c>
    </row>
    <row r="128" spans="1:16" s="8" customFormat="1">
      <c r="A128" s="31" t="s">
        <v>256</v>
      </c>
      <c r="B128" s="17" t="s">
        <v>257</v>
      </c>
      <c r="C128" s="30" t="s">
        <v>258</v>
      </c>
      <c r="D128" s="15">
        <v>0</v>
      </c>
      <c r="E128" s="15">
        <v>0</v>
      </c>
      <c r="F128" s="15">
        <v>9227039</v>
      </c>
      <c r="G128" s="15">
        <v>6920280</v>
      </c>
      <c r="H128" s="15">
        <v>0</v>
      </c>
      <c r="I128" s="15">
        <v>0</v>
      </c>
      <c r="J128" s="15">
        <v>3460140</v>
      </c>
      <c r="K128" s="15">
        <v>0</v>
      </c>
      <c r="L128" s="15">
        <v>0</v>
      </c>
      <c r="M128" s="15">
        <v>3457389</v>
      </c>
      <c r="N128" s="15">
        <v>0</v>
      </c>
      <c r="O128" s="15">
        <v>1085101</v>
      </c>
      <c r="P128" s="15">
        <f t="shared" si="41"/>
        <v>24149949</v>
      </c>
    </row>
    <row r="129" spans="1:16" s="8" customFormat="1">
      <c r="A129" s="31" t="s">
        <v>256</v>
      </c>
      <c r="B129" s="17" t="s">
        <v>259</v>
      </c>
      <c r="C129" s="30" t="s">
        <v>260</v>
      </c>
      <c r="D129" s="15">
        <v>0</v>
      </c>
      <c r="E129" s="15">
        <v>0</v>
      </c>
      <c r="F129" s="15">
        <v>6757129</v>
      </c>
      <c r="G129" s="15">
        <v>5067847</v>
      </c>
      <c r="H129" s="15">
        <v>0</v>
      </c>
      <c r="I129" s="15">
        <v>0</v>
      </c>
      <c r="J129" s="15">
        <v>2533923</v>
      </c>
      <c r="K129" s="15">
        <v>0</v>
      </c>
      <c r="L129" s="15">
        <v>0</v>
      </c>
      <c r="M129" s="15">
        <v>2531909</v>
      </c>
      <c r="N129" s="15">
        <v>0</v>
      </c>
      <c r="O129" s="15">
        <v>683773</v>
      </c>
      <c r="P129" s="15">
        <f t="shared" si="41"/>
        <v>17574581</v>
      </c>
    </row>
    <row r="130" spans="1:16" s="8" customFormat="1">
      <c r="A130" s="31" t="s">
        <v>256</v>
      </c>
      <c r="B130" s="17" t="s">
        <v>261</v>
      </c>
      <c r="C130" s="30" t="s">
        <v>262</v>
      </c>
      <c r="D130" s="15">
        <v>0</v>
      </c>
      <c r="E130" s="15">
        <v>0</v>
      </c>
      <c r="F130" s="15">
        <v>4139581</v>
      </c>
      <c r="G130" s="15">
        <v>3104687</v>
      </c>
      <c r="H130" s="15">
        <v>0</v>
      </c>
      <c r="I130" s="15">
        <v>0</v>
      </c>
      <c r="J130" s="15">
        <v>1552343</v>
      </c>
      <c r="K130" s="15">
        <v>0</v>
      </c>
      <c r="L130" s="15">
        <v>0</v>
      </c>
      <c r="M130" s="15">
        <v>1551109</v>
      </c>
      <c r="N130" s="15">
        <v>0</v>
      </c>
      <c r="O130" s="15">
        <v>1500000</v>
      </c>
      <c r="P130" s="15">
        <f t="shared" si="41"/>
        <v>11847720</v>
      </c>
    </row>
    <row r="131" spans="1:16" s="8" customFormat="1">
      <c r="A131" s="31" t="s">
        <v>263</v>
      </c>
      <c r="B131" s="17" t="s">
        <v>264</v>
      </c>
      <c r="C131" s="30" t="s">
        <v>265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f t="shared" si="41"/>
        <v>0</v>
      </c>
    </row>
    <row r="132" spans="1:16" s="8" customFormat="1">
      <c r="A132" s="31" t="s">
        <v>266</v>
      </c>
      <c r="B132" s="17">
        <v>8303434</v>
      </c>
      <c r="C132" s="30" t="s">
        <v>267</v>
      </c>
      <c r="D132" s="15">
        <v>0</v>
      </c>
      <c r="E132" s="15">
        <v>0</v>
      </c>
      <c r="F132" s="15">
        <v>3488417</v>
      </c>
      <c r="G132" s="15">
        <v>2616313</v>
      </c>
      <c r="H132" s="15">
        <v>0</v>
      </c>
      <c r="I132" s="15">
        <v>0</v>
      </c>
      <c r="J132" s="15">
        <v>1308156</v>
      </c>
      <c r="K132" s="15">
        <v>0</v>
      </c>
      <c r="L132" s="15">
        <v>0</v>
      </c>
      <c r="M132" s="15">
        <v>1307117</v>
      </c>
      <c r="N132" s="15">
        <v>0</v>
      </c>
      <c r="O132" s="15">
        <v>149955</v>
      </c>
      <c r="P132" s="15">
        <f t="shared" si="41"/>
        <v>8869958</v>
      </c>
    </row>
    <row r="133" spans="1:16" s="8" customFormat="1">
      <c r="A133" s="31" t="s">
        <v>266</v>
      </c>
      <c r="B133" s="17">
        <v>8303435</v>
      </c>
      <c r="C133" s="30" t="s">
        <v>268</v>
      </c>
      <c r="D133" s="15">
        <v>0</v>
      </c>
      <c r="E133" s="15">
        <v>0</v>
      </c>
      <c r="F133" s="15">
        <v>18582488</v>
      </c>
      <c r="G133" s="15">
        <v>13936868</v>
      </c>
      <c r="H133" s="15">
        <v>0</v>
      </c>
      <c r="I133" s="15">
        <v>0</v>
      </c>
      <c r="J133" s="15">
        <v>6968433</v>
      </c>
      <c r="K133" s="15">
        <v>0</v>
      </c>
      <c r="L133" s="15">
        <v>0</v>
      </c>
      <c r="M133" s="15">
        <v>6962893</v>
      </c>
      <c r="N133" s="15">
        <v>0</v>
      </c>
      <c r="O133" s="15">
        <v>2780650</v>
      </c>
      <c r="P133" s="15">
        <f t="shared" si="41"/>
        <v>49231332</v>
      </c>
    </row>
    <row r="134" spans="1:16" s="8" customFormat="1">
      <c r="A134" s="31" t="s">
        <v>266</v>
      </c>
      <c r="B134" s="17">
        <v>8303436</v>
      </c>
      <c r="C134" s="30" t="s">
        <v>269</v>
      </c>
      <c r="D134" s="15">
        <v>0</v>
      </c>
      <c r="E134" s="15">
        <v>0</v>
      </c>
      <c r="F134" s="15">
        <v>17294621</v>
      </c>
      <c r="G134" s="15">
        <v>12970966</v>
      </c>
      <c r="H134" s="15">
        <v>0</v>
      </c>
      <c r="I134" s="15">
        <v>0</v>
      </c>
      <c r="J134" s="15">
        <v>6485483</v>
      </c>
      <c r="K134" s="15">
        <v>0</v>
      </c>
      <c r="L134" s="15">
        <v>0</v>
      </c>
      <c r="M134" s="15">
        <v>6480325</v>
      </c>
      <c r="N134" s="15">
        <v>0</v>
      </c>
      <c r="O134" s="15">
        <v>252344</v>
      </c>
      <c r="P134" s="15">
        <f t="shared" si="41"/>
        <v>43483739</v>
      </c>
    </row>
    <row r="135" spans="1:16" s="8" customFormat="1">
      <c r="A135" s="31" t="s">
        <v>266</v>
      </c>
      <c r="B135" s="17">
        <v>8303437</v>
      </c>
      <c r="C135" s="30" t="s">
        <v>270</v>
      </c>
      <c r="D135" s="15">
        <v>0</v>
      </c>
      <c r="E135" s="15">
        <v>0</v>
      </c>
      <c r="F135" s="15">
        <v>21330084</v>
      </c>
      <c r="G135" s="15">
        <v>15997565</v>
      </c>
      <c r="H135" s="15">
        <v>0</v>
      </c>
      <c r="I135" s="15">
        <v>0</v>
      </c>
      <c r="J135" s="15">
        <v>7998781</v>
      </c>
      <c r="K135" s="15">
        <v>0</v>
      </c>
      <c r="L135" s="15">
        <v>0</v>
      </c>
      <c r="M135" s="15">
        <v>7992422</v>
      </c>
      <c r="N135" s="15">
        <v>0</v>
      </c>
      <c r="O135" s="15">
        <v>4459316</v>
      </c>
      <c r="P135" s="15">
        <f t="shared" si="41"/>
        <v>57778168</v>
      </c>
    </row>
    <row r="136" spans="1:16" s="8" customFormat="1">
      <c r="A136" s="31" t="s">
        <v>266</v>
      </c>
      <c r="B136" s="17">
        <v>8303438</v>
      </c>
      <c r="C136" s="30" t="s">
        <v>271</v>
      </c>
      <c r="D136" s="15">
        <v>0</v>
      </c>
      <c r="E136" s="15">
        <v>0</v>
      </c>
      <c r="F136" s="15">
        <v>18128253</v>
      </c>
      <c r="G136" s="15">
        <v>13596191</v>
      </c>
      <c r="H136" s="15">
        <v>0</v>
      </c>
      <c r="I136" s="15">
        <v>0</v>
      </c>
      <c r="J136" s="15">
        <v>6798095</v>
      </c>
      <c r="K136" s="15">
        <v>0</v>
      </c>
      <c r="L136" s="15">
        <v>0</v>
      </c>
      <c r="M136" s="15">
        <v>6792689</v>
      </c>
      <c r="N136" s="15">
        <v>0</v>
      </c>
      <c r="O136" s="15">
        <v>2034049</v>
      </c>
      <c r="P136" s="15">
        <f t="shared" si="41"/>
        <v>47349277</v>
      </c>
    </row>
    <row r="137" spans="1:16" s="8" customFormat="1">
      <c r="A137" s="31" t="s">
        <v>272</v>
      </c>
      <c r="B137" s="17" t="s">
        <v>273</v>
      </c>
      <c r="C137" s="30" t="s">
        <v>274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550000</v>
      </c>
      <c r="L137" s="15">
        <v>0</v>
      </c>
      <c r="M137" s="15">
        <v>0</v>
      </c>
      <c r="N137" s="15">
        <v>0</v>
      </c>
      <c r="O137" s="15">
        <v>0</v>
      </c>
      <c r="P137" s="15">
        <f t="shared" si="41"/>
        <v>550000</v>
      </c>
    </row>
    <row r="138" spans="1:16" s="8" customFormat="1">
      <c r="A138" s="31"/>
      <c r="B138" s="17" t="s">
        <v>275</v>
      </c>
      <c r="C138" s="30" t="s">
        <v>276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10670143</v>
      </c>
      <c r="M138" s="15">
        <v>0</v>
      </c>
      <c r="N138" s="15">
        <v>0</v>
      </c>
      <c r="O138" s="15">
        <v>0</v>
      </c>
      <c r="P138" s="15">
        <f t="shared" si="41"/>
        <v>10670143</v>
      </c>
    </row>
    <row r="139" spans="1:16" s="8" customFormat="1">
      <c r="A139" s="31" t="s">
        <v>277</v>
      </c>
      <c r="B139" s="17" t="s">
        <v>278</v>
      </c>
      <c r="C139" s="30" t="s">
        <v>279</v>
      </c>
      <c r="D139" s="15">
        <v>0</v>
      </c>
      <c r="E139" s="15">
        <v>0</v>
      </c>
      <c r="F139" s="15">
        <v>0</v>
      </c>
      <c r="G139" s="15">
        <v>0</v>
      </c>
      <c r="H139" s="15">
        <v>10800000</v>
      </c>
      <c r="I139" s="15">
        <v>2000000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f t="shared" si="41"/>
        <v>12800000</v>
      </c>
    </row>
    <row r="140" spans="1:16" s="16" customFormat="1">
      <c r="A140" s="17"/>
      <c r="B140" s="17"/>
      <c r="C140" s="30" t="s">
        <v>280</v>
      </c>
      <c r="D140" s="15">
        <f>SUM(D141:D148)</f>
        <v>0</v>
      </c>
      <c r="E140" s="15">
        <f>SUM(E141:E148)</f>
        <v>50000</v>
      </c>
      <c r="F140" s="15">
        <f>SUM(F141:F148)</f>
        <v>4956808</v>
      </c>
      <c r="G140" s="15">
        <f t="shared" ref="G140:O140" si="48">SUM(G141:G148)</f>
        <v>16082563</v>
      </c>
      <c r="H140" s="15">
        <f>SUM(H141:H148)</f>
        <v>32531653</v>
      </c>
      <c r="I140" s="15">
        <f t="shared" si="48"/>
        <v>43987044</v>
      </c>
      <c r="J140" s="15">
        <f t="shared" si="48"/>
        <v>17273370</v>
      </c>
      <c r="K140" s="15">
        <f t="shared" si="48"/>
        <v>0</v>
      </c>
      <c r="L140" s="15">
        <f t="shared" si="48"/>
        <v>2457586</v>
      </c>
      <c r="M140" s="15">
        <f t="shared" si="48"/>
        <v>0</v>
      </c>
      <c r="N140" s="15">
        <f t="shared" si="48"/>
        <v>15845196</v>
      </c>
      <c r="O140" s="15">
        <f t="shared" si="48"/>
        <v>380599284</v>
      </c>
      <c r="P140" s="15">
        <f t="shared" si="41"/>
        <v>513783504</v>
      </c>
    </row>
    <row r="141" spans="1:16" s="16" customFormat="1">
      <c r="A141" s="17" t="s">
        <v>281</v>
      </c>
      <c r="B141" s="17" t="s">
        <v>282</v>
      </c>
      <c r="C141" s="30" t="s">
        <v>283</v>
      </c>
      <c r="D141" s="15">
        <v>0</v>
      </c>
      <c r="E141" s="15">
        <v>0</v>
      </c>
      <c r="F141" s="15">
        <v>0</v>
      </c>
      <c r="G141" s="15">
        <v>0</v>
      </c>
      <c r="H141" s="15">
        <v>10902294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f t="shared" si="41"/>
        <v>10902294</v>
      </c>
    </row>
    <row r="142" spans="1:16" s="16" customFormat="1">
      <c r="A142" s="17" t="s">
        <v>231</v>
      </c>
      <c r="B142" s="17" t="s">
        <v>284</v>
      </c>
      <c r="C142" s="30" t="s">
        <v>285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33788329</v>
      </c>
      <c r="J142" s="15">
        <v>17273370</v>
      </c>
      <c r="K142" s="15">
        <v>0</v>
      </c>
      <c r="L142" s="15">
        <v>0</v>
      </c>
      <c r="M142" s="15">
        <v>0</v>
      </c>
      <c r="N142" s="15">
        <v>15845196</v>
      </c>
      <c r="O142" s="15">
        <v>34599284</v>
      </c>
      <c r="P142" s="15">
        <f t="shared" si="41"/>
        <v>101506179</v>
      </c>
    </row>
    <row r="143" spans="1:16" s="16" customFormat="1">
      <c r="A143" s="17" t="s">
        <v>286</v>
      </c>
      <c r="B143" s="17" t="s">
        <v>287</v>
      </c>
      <c r="C143" s="30" t="s">
        <v>288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6000000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346000000</v>
      </c>
      <c r="P143" s="15">
        <f t="shared" si="41"/>
        <v>352000000</v>
      </c>
    </row>
    <row r="144" spans="1:16" s="16" customFormat="1">
      <c r="A144" s="17" t="s">
        <v>289</v>
      </c>
      <c r="B144" s="17" t="s">
        <v>287</v>
      </c>
      <c r="C144" s="30" t="s">
        <v>288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f t="shared" si="41"/>
        <v>0</v>
      </c>
    </row>
    <row r="145" spans="1:16" s="8" customFormat="1">
      <c r="A145" s="17" t="s">
        <v>290</v>
      </c>
      <c r="B145" s="17" t="s">
        <v>291</v>
      </c>
      <c r="C145" s="30" t="s">
        <v>292</v>
      </c>
      <c r="D145" s="15">
        <v>0</v>
      </c>
      <c r="E145" s="15">
        <v>0</v>
      </c>
      <c r="F145" s="15">
        <v>4956808</v>
      </c>
      <c r="G145" s="15">
        <v>0</v>
      </c>
      <c r="H145" s="15">
        <v>2499223</v>
      </c>
      <c r="I145" s="15">
        <v>0</v>
      </c>
      <c r="J145" s="15">
        <v>0</v>
      </c>
      <c r="K145" s="15">
        <v>0</v>
      </c>
      <c r="L145" s="15">
        <v>2457586</v>
      </c>
      <c r="M145" s="15">
        <v>0</v>
      </c>
      <c r="N145" s="15">
        <v>0</v>
      </c>
      <c r="O145" s="15">
        <v>0</v>
      </c>
      <c r="P145" s="15">
        <f t="shared" si="41"/>
        <v>9913617</v>
      </c>
    </row>
    <row r="146" spans="1:16" s="8" customFormat="1">
      <c r="A146" s="17"/>
      <c r="B146" s="17" t="s">
        <v>293</v>
      </c>
      <c r="C146" s="30" t="s">
        <v>294</v>
      </c>
      <c r="D146" s="15">
        <v>0</v>
      </c>
      <c r="E146" s="15">
        <v>0</v>
      </c>
      <c r="F146" s="15">
        <v>0</v>
      </c>
      <c r="G146" s="15">
        <v>0</v>
      </c>
      <c r="H146" s="15">
        <v>3641568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f t="shared" si="41"/>
        <v>3641568</v>
      </c>
    </row>
    <row r="147" spans="1:16" s="8" customFormat="1" ht="24">
      <c r="A147" s="17" t="s">
        <v>295</v>
      </c>
      <c r="B147" s="17" t="s">
        <v>296</v>
      </c>
      <c r="C147" s="33" t="s">
        <v>297</v>
      </c>
      <c r="D147" s="15">
        <v>0</v>
      </c>
      <c r="E147" s="15">
        <v>0</v>
      </c>
      <c r="F147" s="15">
        <v>0</v>
      </c>
      <c r="G147" s="15">
        <v>16082563</v>
      </c>
      <c r="H147" s="15">
        <v>0</v>
      </c>
      <c r="I147" s="15">
        <v>4198715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f t="shared" si="41"/>
        <v>20281278</v>
      </c>
    </row>
    <row r="148" spans="1:16" s="8" customFormat="1">
      <c r="A148" s="17" t="s">
        <v>298</v>
      </c>
      <c r="B148" s="17" t="s">
        <v>299</v>
      </c>
      <c r="C148" s="30" t="s">
        <v>300</v>
      </c>
      <c r="D148" s="15">
        <v>0</v>
      </c>
      <c r="E148" s="15">
        <v>50000</v>
      </c>
      <c r="F148" s="15">
        <v>0</v>
      </c>
      <c r="G148" s="15">
        <v>0</v>
      </c>
      <c r="H148" s="15">
        <v>15488568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f t="shared" si="41"/>
        <v>15538568</v>
      </c>
    </row>
    <row r="149" spans="1:16" s="16" customFormat="1">
      <c r="A149" s="17"/>
      <c r="B149" s="17"/>
      <c r="C149" s="29" t="s">
        <v>301</v>
      </c>
      <c r="D149" s="15">
        <f>SUM(D150:D168)</f>
        <v>0</v>
      </c>
      <c r="E149" s="15">
        <f t="shared" ref="E149:M149" si="49">SUM(E150:E168)</f>
        <v>12552672</v>
      </c>
      <c r="F149" s="15">
        <f t="shared" si="49"/>
        <v>0</v>
      </c>
      <c r="G149" s="15">
        <f t="shared" si="49"/>
        <v>211197789</v>
      </c>
      <c r="H149" s="15">
        <f t="shared" si="49"/>
        <v>754201867</v>
      </c>
      <c r="I149" s="15">
        <f t="shared" si="49"/>
        <v>160891064</v>
      </c>
      <c r="J149" s="15">
        <f t="shared" si="49"/>
        <v>102084281</v>
      </c>
      <c r="K149" s="15">
        <f t="shared" si="49"/>
        <v>2743533</v>
      </c>
      <c r="L149" s="15">
        <f t="shared" si="49"/>
        <v>150037915</v>
      </c>
      <c r="M149" s="15">
        <f t="shared" si="49"/>
        <v>108027299</v>
      </c>
      <c r="N149" s="15">
        <f>SUM(N150:N170)</f>
        <v>10387383</v>
      </c>
      <c r="O149" s="15">
        <f>SUM(O150:O170)</f>
        <v>212832507</v>
      </c>
      <c r="P149" s="15">
        <f t="shared" si="41"/>
        <v>1724956310</v>
      </c>
    </row>
    <row r="150" spans="1:16" s="8" customFormat="1">
      <c r="A150" s="17" t="s">
        <v>302</v>
      </c>
      <c r="B150" s="17">
        <v>8306101</v>
      </c>
      <c r="C150" s="30" t="s">
        <v>303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f t="shared" si="41"/>
        <v>0</v>
      </c>
    </row>
    <row r="151" spans="1:16" s="8" customFormat="1" ht="24">
      <c r="A151" s="17" t="s">
        <v>304</v>
      </c>
      <c r="B151" s="17" t="s">
        <v>305</v>
      </c>
      <c r="C151" s="18" t="s">
        <v>306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f t="shared" si="41"/>
        <v>0</v>
      </c>
    </row>
    <row r="152" spans="1:16" s="8" customFormat="1">
      <c r="A152" s="17" t="s">
        <v>307</v>
      </c>
      <c r="B152" s="17" t="s">
        <v>308</v>
      </c>
      <c r="C152" s="30" t="s">
        <v>309</v>
      </c>
      <c r="D152" s="15">
        <v>0</v>
      </c>
      <c r="E152" s="15">
        <v>0</v>
      </c>
      <c r="F152" s="15">
        <v>0</v>
      </c>
      <c r="G152" s="15">
        <v>7146225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f t="shared" si="41"/>
        <v>7146225</v>
      </c>
    </row>
    <row r="153" spans="1:16" s="8" customFormat="1">
      <c r="A153" s="17" t="s">
        <v>310</v>
      </c>
      <c r="B153" s="17">
        <v>8306117</v>
      </c>
      <c r="C153" s="30" t="s">
        <v>311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f t="shared" si="41"/>
        <v>0</v>
      </c>
    </row>
    <row r="154" spans="1:16" s="8" customFormat="1">
      <c r="A154" s="17" t="s">
        <v>312</v>
      </c>
      <c r="B154" s="17">
        <v>8306118</v>
      </c>
      <c r="C154" s="30" t="s">
        <v>313</v>
      </c>
      <c r="D154" s="15">
        <v>0</v>
      </c>
      <c r="E154" s="15">
        <v>12552672</v>
      </c>
      <c r="F154" s="15">
        <v>0</v>
      </c>
      <c r="G154" s="15">
        <v>0</v>
      </c>
      <c r="H154" s="15">
        <v>7790955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f t="shared" si="41"/>
        <v>20343627</v>
      </c>
    </row>
    <row r="155" spans="1:16" s="8" customFormat="1">
      <c r="A155" s="17" t="s">
        <v>314</v>
      </c>
      <c r="B155" s="17" t="s">
        <v>315</v>
      </c>
      <c r="C155" s="30" t="s">
        <v>316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f t="shared" si="41"/>
        <v>0</v>
      </c>
    </row>
    <row r="156" spans="1:16" s="8" customFormat="1">
      <c r="A156" s="17" t="s">
        <v>317</v>
      </c>
      <c r="B156" s="17" t="s">
        <v>318</v>
      </c>
      <c r="C156" s="30" t="s">
        <v>319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f t="shared" si="41"/>
        <v>0</v>
      </c>
    </row>
    <row r="157" spans="1:16" s="8" customFormat="1">
      <c r="A157" s="17" t="s">
        <v>302</v>
      </c>
      <c r="B157" s="17" t="s">
        <v>320</v>
      </c>
      <c r="C157" s="30" t="s">
        <v>321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f t="shared" si="41"/>
        <v>0</v>
      </c>
    </row>
    <row r="158" spans="1:16" s="36" customFormat="1" ht="36">
      <c r="A158" s="34" t="s">
        <v>322</v>
      </c>
      <c r="B158" s="34" t="s">
        <v>323</v>
      </c>
      <c r="C158" s="35" t="s">
        <v>324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f t="shared" si="41"/>
        <v>0</v>
      </c>
    </row>
    <row r="159" spans="1:16" s="8" customFormat="1">
      <c r="A159" s="17" t="s">
        <v>325</v>
      </c>
      <c r="B159" s="17" t="s">
        <v>326</v>
      </c>
      <c r="C159" s="30" t="s">
        <v>327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f t="shared" si="41"/>
        <v>0</v>
      </c>
    </row>
    <row r="160" spans="1:16" s="8" customFormat="1" ht="24">
      <c r="A160" s="17" t="s">
        <v>328</v>
      </c>
      <c r="B160" s="17">
        <v>8306147</v>
      </c>
      <c r="C160" s="18" t="s">
        <v>329</v>
      </c>
      <c r="D160" s="15">
        <v>0</v>
      </c>
      <c r="E160" s="15">
        <v>0</v>
      </c>
      <c r="F160" s="15">
        <v>0</v>
      </c>
      <c r="G160" s="15">
        <v>0</v>
      </c>
      <c r="H160" s="15">
        <v>216000000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f t="shared" si="41"/>
        <v>216000000</v>
      </c>
    </row>
    <row r="161" spans="1:16" s="8" customFormat="1">
      <c r="A161" s="17" t="s">
        <v>330</v>
      </c>
      <c r="B161" s="17">
        <v>8306150</v>
      </c>
      <c r="C161" s="30" t="s">
        <v>331</v>
      </c>
      <c r="D161" s="15">
        <v>0</v>
      </c>
      <c r="E161" s="15">
        <v>0</v>
      </c>
      <c r="F161" s="15">
        <v>0</v>
      </c>
      <c r="G161" s="15">
        <v>0</v>
      </c>
      <c r="H161" s="15">
        <v>1664112</v>
      </c>
      <c r="I161" s="15">
        <v>10853149</v>
      </c>
      <c r="J161" s="15">
        <v>3154757</v>
      </c>
      <c r="K161" s="15">
        <v>1615612</v>
      </c>
      <c r="L161" s="15">
        <v>0</v>
      </c>
      <c r="M161" s="15">
        <v>0</v>
      </c>
      <c r="N161" s="15">
        <v>0</v>
      </c>
      <c r="O161" s="15">
        <v>0</v>
      </c>
      <c r="P161" s="15">
        <f t="shared" si="41"/>
        <v>17287630</v>
      </c>
    </row>
    <row r="162" spans="1:16" s="36" customFormat="1" ht="27" customHeight="1">
      <c r="A162" s="34" t="s">
        <v>332</v>
      </c>
      <c r="B162" s="34" t="s">
        <v>333</v>
      </c>
      <c r="C162" s="20" t="s">
        <v>334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150037915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f t="shared" si="41"/>
        <v>150037915</v>
      </c>
    </row>
    <row r="163" spans="1:16" s="8" customFormat="1" ht="24">
      <c r="A163" s="17" t="s">
        <v>335</v>
      </c>
      <c r="B163" s="17">
        <v>8306149</v>
      </c>
      <c r="C163" s="18" t="s">
        <v>336</v>
      </c>
      <c r="D163" s="15">
        <v>0</v>
      </c>
      <c r="E163" s="15">
        <v>0</v>
      </c>
      <c r="F163" s="15">
        <v>0</v>
      </c>
      <c r="G163" s="15">
        <v>0</v>
      </c>
      <c r="H163" s="15">
        <v>83606998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f t="shared" si="41"/>
        <v>83606998</v>
      </c>
    </row>
    <row r="164" spans="1:16" s="8" customFormat="1" ht="24">
      <c r="A164" s="17" t="s">
        <v>337</v>
      </c>
      <c r="B164" s="17">
        <v>8306151</v>
      </c>
      <c r="C164" s="18" t="s">
        <v>338</v>
      </c>
      <c r="D164" s="15">
        <v>0</v>
      </c>
      <c r="E164" s="15">
        <v>0</v>
      </c>
      <c r="F164" s="15">
        <v>0</v>
      </c>
      <c r="G164" s="15">
        <v>204051564</v>
      </c>
      <c r="H164" s="15">
        <v>0</v>
      </c>
      <c r="I164" s="15">
        <v>0</v>
      </c>
      <c r="J164" s="15">
        <v>54013649</v>
      </c>
      <c r="K164" s="15">
        <v>0</v>
      </c>
      <c r="L164" s="15">
        <v>150037915</v>
      </c>
      <c r="M164" s="15">
        <v>108027299</v>
      </c>
      <c r="N164" s="15">
        <v>10387383</v>
      </c>
      <c r="O164" s="15">
        <v>150037915</v>
      </c>
      <c r="P164" s="15">
        <f t="shared" si="41"/>
        <v>676555725</v>
      </c>
    </row>
    <row r="165" spans="1:16" s="8" customFormat="1">
      <c r="A165" s="17" t="s">
        <v>339</v>
      </c>
      <c r="B165" s="17">
        <v>8306152</v>
      </c>
      <c r="C165" s="30" t="s">
        <v>340</v>
      </c>
      <c r="D165" s="15">
        <v>0</v>
      </c>
      <c r="E165" s="15">
        <v>0</v>
      </c>
      <c r="F165" s="15">
        <v>0</v>
      </c>
      <c r="G165" s="15">
        <v>0</v>
      </c>
      <c r="H165" s="15">
        <v>310000000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f t="shared" si="41"/>
        <v>310000000</v>
      </c>
    </row>
    <row r="166" spans="1:16" s="8" customFormat="1">
      <c r="A166" s="17" t="s">
        <v>341</v>
      </c>
      <c r="B166" s="17">
        <v>8306153</v>
      </c>
      <c r="C166" s="30" t="s">
        <v>342</v>
      </c>
      <c r="D166" s="15">
        <v>0</v>
      </c>
      <c r="E166" s="15">
        <v>0</v>
      </c>
      <c r="F166" s="15">
        <v>0</v>
      </c>
      <c r="G166" s="15">
        <v>0</v>
      </c>
      <c r="H166" s="15">
        <v>135139802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f t="shared" si="41"/>
        <v>135139802</v>
      </c>
    </row>
    <row r="167" spans="1:16" s="8" customFormat="1">
      <c r="A167" s="17"/>
      <c r="B167" s="17" t="s">
        <v>343</v>
      </c>
      <c r="C167" s="30" t="s">
        <v>344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1284468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f t="shared" si="41"/>
        <v>1284468</v>
      </c>
    </row>
    <row r="168" spans="1:16" s="8" customFormat="1">
      <c r="A168" s="17"/>
      <c r="B168" s="17" t="s">
        <v>345</v>
      </c>
      <c r="C168" s="30" t="s">
        <v>346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43631407</v>
      </c>
      <c r="K168" s="15">
        <v>1127921</v>
      </c>
      <c r="L168" s="15">
        <v>0</v>
      </c>
      <c r="M168" s="15">
        <v>0</v>
      </c>
      <c r="N168" s="15">
        <v>0</v>
      </c>
      <c r="O168" s="15">
        <v>18922834</v>
      </c>
      <c r="P168" s="15">
        <f t="shared" si="41"/>
        <v>63682162</v>
      </c>
    </row>
    <row r="169" spans="1:16" s="8" customFormat="1">
      <c r="A169" s="17"/>
      <c r="B169" s="17" t="s">
        <v>347</v>
      </c>
      <c r="C169" s="30" t="s">
        <v>348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20171758</v>
      </c>
      <c r="P169" s="15">
        <f t="shared" si="41"/>
        <v>20171758</v>
      </c>
    </row>
    <row r="170" spans="1:16" s="8" customFormat="1" ht="24">
      <c r="A170" s="17"/>
      <c r="B170" s="17" t="s">
        <v>349</v>
      </c>
      <c r="C170" s="18" t="s">
        <v>350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23700000</v>
      </c>
      <c r="P170" s="15">
        <f t="shared" si="41"/>
        <v>23700000</v>
      </c>
    </row>
    <row r="171" spans="1:16" s="8" customFormat="1">
      <c r="A171" s="17"/>
      <c r="B171" s="17"/>
      <c r="C171" s="32" t="s">
        <v>351</v>
      </c>
      <c r="D171" s="15">
        <f>SUM(D172:D173)</f>
        <v>0</v>
      </c>
      <c r="E171" s="15">
        <f>SUM(E172:E173)</f>
        <v>0</v>
      </c>
      <c r="F171" s="15">
        <f>SUM(F172:F173)</f>
        <v>0</v>
      </c>
      <c r="G171" s="15">
        <f>SUM(G172:G173)</f>
        <v>0</v>
      </c>
      <c r="H171" s="15">
        <f t="shared" ref="H171:O171" si="50">SUM(H172:H173)</f>
        <v>0</v>
      </c>
      <c r="I171" s="15">
        <f t="shared" si="50"/>
        <v>2458829</v>
      </c>
      <c r="J171" s="15">
        <f t="shared" si="50"/>
        <v>0</v>
      </c>
      <c r="K171" s="15">
        <f t="shared" si="50"/>
        <v>0</v>
      </c>
      <c r="L171" s="15">
        <f t="shared" si="50"/>
        <v>0</v>
      </c>
      <c r="M171" s="15">
        <f t="shared" si="50"/>
        <v>0</v>
      </c>
      <c r="N171" s="15">
        <f t="shared" si="50"/>
        <v>0</v>
      </c>
      <c r="O171" s="15">
        <f t="shared" si="50"/>
        <v>0</v>
      </c>
      <c r="P171" s="15">
        <f t="shared" si="41"/>
        <v>2458829</v>
      </c>
    </row>
    <row r="172" spans="1:16" s="8" customFormat="1" ht="24">
      <c r="A172" s="17" t="s">
        <v>352</v>
      </c>
      <c r="B172" s="17" t="s">
        <v>353</v>
      </c>
      <c r="C172" s="18" t="s">
        <v>354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f t="shared" ref="P172:P222" si="51">SUM(D172:O172)</f>
        <v>0</v>
      </c>
    </row>
    <row r="173" spans="1:16" s="8" customFormat="1" ht="24">
      <c r="A173" s="17" t="s">
        <v>355</v>
      </c>
      <c r="B173" s="17" t="s">
        <v>356</v>
      </c>
      <c r="C173" s="18" t="s">
        <v>357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2458829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f t="shared" si="51"/>
        <v>2458829</v>
      </c>
    </row>
    <row r="174" spans="1:16" s="16" customFormat="1">
      <c r="A174" s="17"/>
      <c r="B174" s="17"/>
      <c r="C174" s="28" t="s">
        <v>358</v>
      </c>
      <c r="D174" s="15">
        <f>SUM(D175:D178)</f>
        <v>0</v>
      </c>
      <c r="E174" s="15">
        <f>SUM(E175:E178)</f>
        <v>163183825</v>
      </c>
      <c r="F174" s="15">
        <f>SUM(F175:F178)</f>
        <v>2208236</v>
      </c>
      <c r="G174" s="15">
        <f>SUM(G175:G179)</f>
        <v>16817848</v>
      </c>
      <c r="H174" s="15">
        <f>SUM(H175:H179)</f>
        <v>21364303</v>
      </c>
      <c r="I174" s="15">
        <v>0</v>
      </c>
      <c r="J174" s="15">
        <f t="shared" ref="J174:O174" si="52">SUM(J175:J179)</f>
        <v>57377107</v>
      </c>
      <c r="K174" s="15">
        <f t="shared" si="52"/>
        <v>0</v>
      </c>
      <c r="L174" s="15">
        <f t="shared" si="52"/>
        <v>3736130</v>
      </c>
      <c r="M174" s="15">
        <f t="shared" si="52"/>
        <v>0</v>
      </c>
      <c r="N174" s="15">
        <f t="shared" si="52"/>
        <v>74644209</v>
      </c>
      <c r="O174" s="15">
        <f t="shared" si="52"/>
        <v>0</v>
      </c>
      <c r="P174" s="15">
        <f t="shared" si="51"/>
        <v>339331658</v>
      </c>
    </row>
    <row r="175" spans="1:16" s="16" customFormat="1">
      <c r="A175" s="17" t="s">
        <v>359</v>
      </c>
      <c r="B175" s="17" t="s">
        <v>360</v>
      </c>
      <c r="C175" s="30" t="s">
        <v>361</v>
      </c>
      <c r="D175" s="15">
        <v>0</v>
      </c>
      <c r="E175" s="15">
        <v>0</v>
      </c>
      <c r="F175" s="15">
        <v>0</v>
      </c>
      <c r="G175" s="15">
        <v>16817848</v>
      </c>
      <c r="H175" s="15">
        <v>0</v>
      </c>
      <c r="I175" s="15">
        <v>0</v>
      </c>
      <c r="J175" s="15">
        <v>5605949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f t="shared" si="51"/>
        <v>22423797</v>
      </c>
    </row>
    <row r="176" spans="1:16" s="16" customFormat="1">
      <c r="A176" s="17" t="s">
        <v>362</v>
      </c>
      <c r="B176" s="17" t="s">
        <v>363</v>
      </c>
      <c r="C176" s="30" t="s">
        <v>364</v>
      </c>
      <c r="D176" s="15">
        <v>0</v>
      </c>
      <c r="E176" s="15">
        <v>0</v>
      </c>
      <c r="F176" s="15">
        <v>2208236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f t="shared" si="51"/>
        <v>2208236</v>
      </c>
    </row>
    <row r="177" spans="1:16" s="8" customFormat="1">
      <c r="A177" s="17" t="s">
        <v>365</v>
      </c>
      <c r="B177" s="17" t="s">
        <v>366</v>
      </c>
      <c r="C177" s="30" t="s">
        <v>367</v>
      </c>
      <c r="D177" s="15">
        <v>0</v>
      </c>
      <c r="E177" s="15">
        <v>163183825</v>
      </c>
      <c r="F177" s="15">
        <v>0</v>
      </c>
      <c r="G177" s="15">
        <v>0</v>
      </c>
      <c r="H177" s="15">
        <v>0</v>
      </c>
      <c r="I177" s="15">
        <v>0</v>
      </c>
      <c r="J177" s="15">
        <v>43200614</v>
      </c>
      <c r="K177" s="15">
        <v>0</v>
      </c>
      <c r="L177" s="15">
        <v>3736130</v>
      </c>
      <c r="M177" s="15">
        <v>0</v>
      </c>
      <c r="N177" s="15">
        <v>74644209</v>
      </c>
      <c r="O177" s="15">
        <v>0</v>
      </c>
      <c r="P177" s="15">
        <f t="shared" si="51"/>
        <v>284764778</v>
      </c>
    </row>
    <row r="178" spans="1:16" s="8" customFormat="1">
      <c r="A178" s="17" t="s">
        <v>368</v>
      </c>
      <c r="B178" s="17" t="s">
        <v>369</v>
      </c>
      <c r="C178" s="30" t="s">
        <v>370</v>
      </c>
      <c r="D178" s="15">
        <v>0</v>
      </c>
      <c r="E178" s="15">
        <v>0</v>
      </c>
      <c r="F178" s="15">
        <v>0</v>
      </c>
      <c r="G178" s="15">
        <v>0</v>
      </c>
      <c r="H178" s="15">
        <v>19997937</v>
      </c>
      <c r="I178" s="15">
        <v>0</v>
      </c>
      <c r="J178" s="15">
        <v>8570544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f t="shared" si="51"/>
        <v>28568481</v>
      </c>
    </row>
    <row r="179" spans="1:16" s="8" customFormat="1">
      <c r="A179" s="17" t="s">
        <v>371</v>
      </c>
      <c r="B179" s="17" t="s">
        <v>372</v>
      </c>
      <c r="C179" s="30" t="s">
        <v>373</v>
      </c>
      <c r="D179" s="15">
        <v>0</v>
      </c>
      <c r="E179" s="15">
        <v>0</v>
      </c>
      <c r="F179" s="15">
        <v>0</v>
      </c>
      <c r="G179" s="15">
        <v>0</v>
      </c>
      <c r="H179" s="15">
        <v>1366366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f t="shared" si="51"/>
        <v>1366366</v>
      </c>
    </row>
    <row r="180" spans="1:16" s="8" customFormat="1">
      <c r="A180" s="17"/>
      <c r="B180" s="17"/>
      <c r="C180" s="32" t="s">
        <v>374</v>
      </c>
      <c r="D180" s="15">
        <f>SUM(D181:D183)</f>
        <v>0</v>
      </c>
      <c r="E180" s="15">
        <f t="shared" ref="E180:O180" si="53">SUM(E181:E183)</f>
        <v>0</v>
      </c>
      <c r="F180" s="15">
        <f t="shared" si="53"/>
        <v>0</v>
      </c>
      <c r="G180" s="15">
        <f>SUM(G181:G183)</f>
        <v>11611414</v>
      </c>
      <c r="H180" s="15">
        <f t="shared" si="53"/>
        <v>400000</v>
      </c>
      <c r="I180" s="15">
        <f t="shared" si="53"/>
        <v>0</v>
      </c>
      <c r="J180" s="15">
        <f t="shared" si="53"/>
        <v>0</v>
      </c>
      <c r="K180" s="15">
        <f t="shared" si="53"/>
        <v>0</v>
      </c>
      <c r="L180" s="15">
        <f t="shared" si="53"/>
        <v>-200000</v>
      </c>
      <c r="M180" s="15">
        <f t="shared" si="53"/>
        <v>0</v>
      </c>
      <c r="N180" s="15">
        <f t="shared" si="53"/>
        <v>0</v>
      </c>
      <c r="O180" s="15">
        <f t="shared" si="53"/>
        <v>-22263</v>
      </c>
      <c r="P180" s="15">
        <f t="shared" si="51"/>
        <v>11789151</v>
      </c>
    </row>
    <row r="181" spans="1:16" s="8" customFormat="1">
      <c r="A181" s="17" t="s">
        <v>375</v>
      </c>
      <c r="B181" s="17" t="s">
        <v>376</v>
      </c>
      <c r="C181" s="30" t="s">
        <v>377</v>
      </c>
      <c r="D181" s="15">
        <v>0</v>
      </c>
      <c r="E181" s="15">
        <v>0</v>
      </c>
      <c r="F181" s="15">
        <v>0</v>
      </c>
      <c r="G181" s="15">
        <v>2920000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f t="shared" si="51"/>
        <v>2920000</v>
      </c>
    </row>
    <row r="182" spans="1:16" s="8" customFormat="1" ht="24">
      <c r="A182" s="17" t="s">
        <v>378</v>
      </c>
      <c r="B182" s="17" t="s">
        <v>379</v>
      </c>
      <c r="C182" s="18" t="s">
        <v>380</v>
      </c>
      <c r="D182" s="15">
        <v>0</v>
      </c>
      <c r="E182" s="15">
        <v>0</v>
      </c>
      <c r="F182" s="15">
        <v>0</v>
      </c>
      <c r="G182" s="15">
        <v>8691414</v>
      </c>
      <c r="H182" s="15">
        <v>400000</v>
      </c>
      <c r="I182" s="15">
        <v>0</v>
      </c>
      <c r="J182" s="15">
        <v>0</v>
      </c>
      <c r="K182" s="15">
        <v>0</v>
      </c>
      <c r="L182" s="15">
        <v>-200000</v>
      </c>
      <c r="M182" s="15">
        <v>0</v>
      </c>
      <c r="N182" s="15">
        <v>0</v>
      </c>
      <c r="O182" s="15">
        <v>-22263</v>
      </c>
      <c r="P182" s="15">
        <f t="shared" si="51"/>
        <v>8869151</v>
      </c>
    </row>
    <row r="183" spans="1:16" s="8" customFormat="1">
      <c r="A183" s="17" t="s">
        <v>381</v>
      </c>
      <c r="B183" s="17" t="s">
        <v>382</v>
      </c>
      <c r="C183" s="37" t="s">
        <v>383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5">
        <f t="shared" si="51"/>
        <v>0</v>
      </c>
    </row>
    <row r="184" spans="1:16" s="8" customFormat="1">
      <c r="A184" s="17"/>
      <c r="B184" s="17"/>
      <c r="C184" s="32" t="s">
        <v>384</v>
      </c>
      <c r="D184" s="15">
        <f t="shared" ref="D184:O184" si="54">SUM(D185:D194)</f>
        <v>0</v>
      </c>
      <c r="E184" s="15">
        <f t="shared" si="54"/>
        <v>0</v>
      </c>
      <c r="F184" s="15">
        <f t="shared" si="54"/>
        <v>0</v>
      </c>
      <c r="G184" s="15">
        <f t="shared" si="54"/>
        <v>18983836</v>
      </c>
      <c r="H184" s="15">
        <f t="shared" si="54"/>
        <v>9350223</v>
      </c>
      <c r="I184" s="15">
        <f t="shared" si="54"/>
        <v>0</v>
      </c>
      <c r="J184" s="15">
        <f t="shared" si="54"/>
        <v>2112556</v>
      </c>
      <c r="K184" s="15">
        <f t="shared" si="54"/>
        <v>0</v>
      </c>
      <c r="L184" s="15">
        <f t="shared" si="54"/>
        <v>0</v>
      </c>
      <c r="M184" s="15">
        <f t="shared" si="54"/>
        <v>600000</v>
      </c>
      <c r="N184" s="15">
        <f t="shared" si="54"/>
        <v>0</v>
      </c>
      <c r="O184" s="15">
        <f t="shared" si="54"/>
        <v>0</v>
      </c>
      <c r="P184" s="15">
        <f t="shared" si="51"/>
        <v>31046615</v>
      </c>
    </row>
    <row r="185" spans="1:16" s="8" customFormat="1">
      <c r="A185" s="17" t="s">
        <v>385</v>
      </c>
      <c r="B185" s="17" t="s">
        <v>386</v>
      </c>
      <c r="C185" s="30" t="s">
        <v>387</v>
      </c>
      <c r="D185" s="15">
        <v>0</v>
      </c>
      <c r="E185" s="15">
        <v>0</v>
      </c>
      <c r="F185" s="15">
        <v>0</v>
      </c>
      <c r="G185" s="15">
        <v>0</v>
      </c>
      <c r="H185" s="15">
        <v>8450223</v>
      </c>
      <c r="I185" s="15">
        <v>0</v>
      </c>
      <c r="J185" s="15">
        <v>2112556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f t="shared" si="51"/>
        <v>10562779</v>
      </c>
    </row>
    <row r="186" spans="1:16" s="8" customFormat="1" ht="24">
      <c r="A186" s="17" t="s">
        <v>388</v>
      </c>
      <c r="B186" s="17">
        <v>8315222</v>
      </c>
      <c r="C186" s="18" t="s">
        <v>389</v>
      </c>
      <c r="D186" s="15">
        <v>0</v>
      </c>
      <c r="E186" s="15">
        <v>0</v>
      </c>
      <c r="F186" s="15">
        <v>0</v>
      </c>
      <c r="G186" s="15">
        <v>4559056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f t="shared" si="51"/>
        <v>4559056</v>
      </c>
    </row>
    <row r="187" spans="1:16" s="8" customFormat="1" ht="24">
      <c r="A187" s="17" t="s">
        <v>390</v>
      </c>
      <c r="B187" s="17">
        <v>8315223</v>
      </c>
      <c r="C187" s="18" t="s">
        <v>391</v>
      </c>
      <c r="D187" s="15">
        <v>0</v>
      </c>
      <c r="E187" s="15">
        <v>0</v>
      </c>
      <c r="F187" s="15">
        <v>0</v>
      </c>
      <c r="G187" s="15">
        <v>1952020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f t="shared" si="51"/>
        <v>1952020</v>
      </c>
    </row>
    <row r="188" spans="1:16" s="8" customFormat="1" ht="24">
      <c r="A188" s="17" t="s">
        <v>392</v>
      </c>
      <c r="B188" s="17">
        <v>8315224</v>
      </c>
      <c r="C188" s="18" t="s">
        <v>393</v>
      </c>
      <c r="D188" s="15">
        <v>0</v>
      </c>
      <c r="E188" s="15">
        <v>0</v>
      </c>
      <c r="F188" s="15">
        <v>0</v>
      </c>
      <c r="G188" s="15">
        <v>0</v>
      </c>
      <c r="H188" s="15">
        <v>900000</v>
      </c>
      <c r="I188" s="15">
        <v>0</v>
      </c>
      <c r="J188" s="15">
        <v>0</v>
      </c>
      <c r="K188" s="15">
        <v>0</v>
      </c>
      <c r="L188" s="15">
        <v>0</v>
      </c>
      <c r="M188" s="15">
        <v>600000</v>
      </c>
      <c r="N188" s="15">
        <v>0</v>
      </c>
      <c r="O188" s="15">
        <v>0</v>
      </c>
      <c r="P188" s="15">
        <f t="shared" si="51"/>
        <v>1500000</v>
      </c>
    </row>
    <row r="189" spans="1:16" s="8" customFormat="1" ht="24">
      <c r="A189" s="17" t="s">
        <v>394</v>
      </c>
      <c r="B189" s="17">
        <v>8315225</v>
      </c>
      <c r="C189" s="18" t="s">
        <v>395</v>
      </c>
      <c r="D189" s="15">
        <v>0</v>
      </c>
      <c r="E189" s="15">
        <v>0</v>
      </c>
      <c r="F189" s="15">
        <v>0</v>
      </c>
      <c r="G189" s="15">
        <v>1247500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f t="shared" si="51"/>
        <v>1247500</v>
      </c>
    </row>
    <row r="190" spans="1:16" s="8" customFormat="1" ht="24">
      <c r="A190" s="17" t="s">
        <v>396</v>
      </c>
      <c r="B190" s="17">
        <v>8315226</v>
      </c>
      <c r="C190" s="18" t="s">
        <v>397</v>
      </c>
      <c r="D190" s="15">
        <v>0</v>
      </c>
      <c r="E190" s="15">
        <v>0</v>
      </c>
      <c r="F190" s="15">
        <v>0</v>
      </c>
      <c r="G190" s="15">
        <v>2535500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f t="shared" si="51"/>
        <v>2535500</v>
      </c>
    </row>
    <row r="191" spans="1:16" s="8" customFormat="1" ht="24">
      <c r="A191" s="17" t="s">
        <v>398</v>
      </c>
      <c r="B191" s="17">
        <v>8315227</v>
      </c>
      <c r="C191" s="18" t="s">
        <v>399</v>
      </c>
      <c r="D191" s="15">
        <v>0</v>
      </c>
      <c r="E191" s="15">
        <v>0</v>
      </c>
      <c r="F191" s="15">
        <v>0</v>
      </c>
      <c r="G191" s="15">
        <v>3298051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f t="shared" si="51"/>
        <v>3298051</v>
      </c>
    </row>
    <row r="192" spans="1:16" s="8" customFormat="1" ht="24">
      <c r="A192" s="17" t="s">
        <v>400</v>
      </c>
      <c r="B192" s="17">
        <v>8315228</v>
      </c>
      <c r="C192" s="18" t="s">
        <v>401</v>
      </c>
      <c r="D192" s="15">
        <v>0</v>
      </c>
      <c r="E192" s="15">
        <v>0</v>
      </c>
      <c r="F192" s="15">
        <v>0</v>
      </c>
      <c r="G192" s="15">
        <v>1809148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f t="shared" si="51"/>
        <v>1809148</v>
      </c>
    </row>
    <row r="193" spans="1:16" s="8" customFormat="1" ht="24">
      <c r="A193" s="17" t="s">
        <v>402</v>
      </c>
      <c r="B193" s="17">
        <v>8315229</v>
      </c>
      <c r="C193" s="18" t="s">
        <v>403</v>
      </c>
      <c r="D193" s="15">
        <v>0</v>
      </c>
      <c r="E193" s="15">
        <v>0</v>
      </c>
      <c r="F193" s="15">
        <v>0</v>
      </c>
      <c r="G193" s="15">
        <v>1650441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f t="shared" si="51"/>
        <v>1650441</v>
      </c>
    </row>
    <row r="194" spans="1:16" s="8" customFormat="1" ht="24">
      <c r="A194" s="17" t="s">
        <v>404</v>
      </c>
      <c r="B194" s="17">
        <v>8315230</v>
      </c>
      <c r="C194" s="18" t="s">
        <v>405</v>
      </c>
      <c r="D194" s="15">
        <v>0</v>
      </c>
      <c r="E194" s="15">
        <v>0</v>
      </c>
      <c r="F194" s="15">
        <v>0</v>
      </c>
      <c r="G194" s="15">
        <v>1932120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f t="shared" si="51"/>
        <v>1932120</v>
      </c>
    </row>
    <row r="195" spans="1:16" s="8" customFormat="1">
      <c r="A195" s="17"/>
      <c r="B195" s="17"/>
      <c r="C195" s="32" t="s">
        <v>406</v>
      </c>
      <c r="D195" s="15">
        <f t="shared" ref="D195:F195" si="55">SUM(D196)</f>
        <v>0</v>
      </c>
      <c r="E195" s="15">
        <f t="shared" si="55"/>
        <v>0</v>
      </c>
      <c r="F195" s="15">
        <f t="shared" si="55"/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f>SUM(M196)</f>
        <v>0</v>
      </c>
      <c r="N195" s="15">
        <f>SUM(N196)</f>
        <v>0</v>
      </c>
      <c r="O195" s="15">
        <f>SUM(O196)</f>
        <v>0</v>
      </c>
      <c r="P195" s="15">
        <f t="shared" si="51"/>
        <v>0</v>
      </c>
    </row>
    <row r="196" spans="1:16" s="8" customFormat="1" ht="24">
      <c r="A196" s="17" t="s">
        <v>407</v>
      </c>
      <c r="B196" s="17">
        <v>8324115</v>
      </c>
      <c r="C196" s="18" t="s">
        <v>408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f t="shared" ref="N196:O196" si="56">SUM(D196:M196)</f>
        <v>0</v>
      </c>
      <c r="O196" s="15">
        <f t="shared" si="56"/>
        <v>0</v>
      </c>
      <c r="P196" s="15">
        <f t="shared" si="51"/>
        <v>0</v>
      </c>
    </row>
    <row r="197" spans="1:16" s="8" customFormat="1" ht="27" customHeight="1">
      <c r="A197" s="17"/>
      <c r="B197" s="17"/>
      <c r="C197" s="38" t="s">
        <v>409</v>
      </c>
      <c r="D197" s="15">
        <f>SUM(D198:D206)</f>
        <v>0</v>
      </c>
      <c r="E197" s="15">
        <f>SUM(E198:E206)</f>
        <v>0</v>
      </c>
      <c r="F197" s="15">
        <f>SUM(F198:F206)</f>
        <v>0</v>
      </c>
      <c r="G197" s="15">
        <f>SUM(G198:G208)</f>
        <v>44493412</v>
      </c>
      <c r="H197" s="15">
        <v>0</v>
      </c>
      <c r="I197" s="15">
        <v>0</v>
      </c>
      <c r="J197" s="15">
        <v>0</v>
      </c>
      <c r="K197" s="15">
        <f>SUM(K198:K209)</f>
        <v>1500000</v>
      </c>
      <c r="L197" s="15">
        <f>SUM(L198:L209)</f>
        <v>0</v>
      </c>
      <c r="M197" s="15">
        <f>SUM(M198:M209)</f>
        <v>126400</v>
      </c>
      <c r="N197" s="15">
        <f>SUM(N198:N209)</f>
        <v>0</v>
      </c>
      <c r="O197" s="15">
        <f>SUM(O198:O209)</f>
        <v>0</v>
      </c>
      <c r="P197" s="15">
        <f t="shared" si="51"/>
        <v>46119812</v>
      </c>
    </row>
    <row r="198" spans="1:16" s="8" customFormat="1">
      <c r="A198" s="17" t="s">
        <v>410</v>
      </c>
      <c r="B198" s="17">
        <v>8322114</v>
      </c>
      <c r="C198" s="30" t="s">
        <v>411</v>
      </c>
      <c r="D198" s="15">
        <v>0</v>
      </c>
      <c r="E198" s="15">
        <v>0</v>
      </c>
      <c r="F198" s="15">
        <v>0</v>
      </c>
      <c r="G198" s="15">
        <v>5000000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f t="shared" si="51"/>
        <v>5000000</v>
      </c>
    </row>
    <row r="199" spans="1:16" s="8" customFormat="1">
      <c r="A199" s="17" t="s">
        <v>412</v>
      </c>
      <c r="B199" s="17">
        <v>8322115</v>
      </c>
      <c r="C199" s="30" t="s">
        <v>413</v>
      </c>
      <c r="D199" s="15">
        <v>0</v>
      </c>
      <c r="E199" s="15">
        <v>0</v>
      </c>
      <c r="F199" s="15">
        <v>0</v>
      </c>
      <c r="G199" s="15">
        <v>3668899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f t="shared" si="51"/>
        <v>3668899</v>
      </c>
    </row>
    <row r="200" spans="1:16" s="8" customFormat="1">
      <c r="A200" s="17" t="s">
        <v>414</v>
      </c>
      <c r="B200" s="17">
        <v>8322116</v>
      </c>
      <c r="C200" s="30" t="s">
        <v>415</v>
      </c>
      <c r="D200" s="15">
        <v>0</v>
      </c>
      <c r="E200" s="15">
        <v>0</v>
      </c>
      <c r="F200" s="15">
        <v>0</v>
      </c>
      <c r="G200" s="15">
        <v>995022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15">
        <f t="shared" si="51"/>
        <v>995022</v>
      </c>
    </row>
    <row r="201" spans="1:16" s="8" customFormat="1">
      <c r="A201" s="17" t="s">
        <v>416</v>
      </c>
      <c r="B201" s="17">
        <v>8322117</v>
      </c>
      <c r="C201" s="30" t="s">
        <v>417</v>
      </c>
      <c r="D201" s="15">
        <v>0</v>
      </c>
      <c r="E201" s="15">
        <v>0</v>
      </c>
      <c r="F201" s="15">
        <v>0</v>
      </c>
      <c r="G201" s="15">
        <v>1300000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f t="shared" si="51"/>
        <v>1300000</v>
      </c>
    </row>
    <row r="202" spans="1:16" s="8" customFormat="1">
      <c r="A202" s="17" t="s">
        <v>418</v>
      </c>
      <c r="B202" s="17">
        <v>8322122</v>
      </c>
      <c r="C202" s="30" t="s">
        <v>419</v>
      </c>
      <c r="D202" s="15">
        <v>0</v>
      </c>
      <c r="E202" s="15">
        <v>0</v>
      </c>
      <c r="F202" s="15">
        <v>0</v>
      </c>
      <c r="G202" s="15">
        <v>2617844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f t="shared" si="51"/>
        <v>2617844</v>
      </c>
    </row>
    <row r="203" spans="1:16" s="8" customFormat="1">
      <c r="A203" s="17" t="s">
        <v>420</v>
      </c>
      <c r="B203" s="17">
        <v>8322123</v>
      </c>
      <c r="C203" s="30" t="s">
        <v>421</v>
      </c>
      <c r="D203" s="15">
        <v>0</v>
      </c>
      <c r="E203" s="15">
        <v>0</v>
      </c>
      <c r="F203" s="15">
        <v>0</v>
      </c>
      <c r="G203" s="15">
        <v>4216042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f t="shared" si="51"/>
        <v>4216042</v>
      </c>
    </row>
    <row r="204" spans="1:16" s="8" customFormat="1">
      <c r="A204" s="17" t="s">
        <v>422</v>
      </c>
      <c r="B204" s="17">
        <v>8322125</v>
      </c>
      <c r="C204" s="18" t="s">
        <v>423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f t="shared" si="51"/>
        <v>0</v>
      </c>
    </row>
    <row r="205" spans="1:16" s="8" customFormat="1">
      <c r="A205" s="17" t="s">
        <v>424</v>
      </c>
      <c r="B205" s="17">
        <v>8322126</v>
      </c>
      <c r="C205" s="30" t="s">
        <v>425</v>
      </c>
      <c r="D205" s="15">
        <v>0</v>
      </c>
      <c r="E205" s="15">
        <v>0</v>
      </c>
      <c r="F205" s="15">
        <v>0</v>
      </c>
      <c r="G205" s="15">
        <v>24958336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f t="shared" si="51"/>
        <v>24958336</v>
      </c>
    </row>
    <row r="206" spans="1:16" s="8" customFormat="1">
      <c r="A206" s="17" t="s">
        <v>426</v>
      </c>
      <c r="B206" s="17">
        <v>8322127</v>
      </c>
      <c r="C206" s="37" t="s">
        <v>427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f t="shared" si="51"/>
        <v>0</v>
      </c>
    </row>
    <row r="207" spans="1:16" s="8" customFormat="1">
      <c r="A207" s="17" t="s">
        <v>428</v>
      </c>
      <c r="B207" s="17" t="s">
        <v>429</v>
      </c>
      <c r="C207" s="30" t="s">
        <v>430</v>
      </c>
      <c r="D207" s="15">
        <v>0</v>
      </c>
      <c r="E207" s="15">
        <v>0</v>
      </c>
      <c r="F207" s="15">
        <v>0</v>
      </c>
      <c r="G207" s="15">
        <v>505600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126400</v>
      </c>
      <c r="N207" s="15">
        <v>0</v>
      </c>
      <c r="O207" s="15">
        <v>0</v>
      </c>
      <c r="P207" s="15">
        <f t="shared" si="51"/>
        <v>632000</v>
      </c>
    </row>
    <row r="208" spans="1:16" s="8" customFormat="1">
      <c r="A208" s="17" t="s">
        <v>431</v>
      </c>
      <c r="B208" s="17" t="s">
        <v>432</v>
      </c>
      <c r="C208" s="30" t="s">
        <v>433</v>
      </c>
      <c r="D208" s="15">
        <v>0</v>
      </c>
      <c r="E208" s="15">
        <v>0</v>
      </c>
      <c r="F208" s="15">
        <v>0</v>
      </c>
      <c r="G208" s="15">
        <v>1231669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f t="shared" si="51"/>
        <v>1231669</v>
      </c>
    </row>
    <row r="209" spans="1:16" s="8" customFormat="1">
      <c r="A209" s="17" t="s">
        <v>434</v>
      </c>
      <c r="B209" s="17" t="s">
        <v>435</v>
      </c>
      <c r="C209" s="30" t="s">
        <v>436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1500000</v>
      </c>
      <c r="L209" s="15">
        <v>0</v>
      </c>
      <c r="M209" s="15">
        <v>0</v>
      </c>
      <c r="N209" s="15">
        <v>0</v>
      </c>
      <c r="O209" s="15">
        <v>0</v>
      </c>
      <c r="P209" s="15">
        <f t="shared" si="51"/>
        <v>1500000</v>
      </c>
    </row>
    <row r="210" spans="1:16" s="8" customFormat="1">
      <c r="A210" s="17"/>
      <c r="B210" s="17"/>
      <c r="C210" s="30" t="s">
        <v>437</v>
      </c>
      <c r="D210" s="15">
        <f>SUM(D211:D212)</f>
        <v>0</v>
      </c>
      <c r="E210" s="15">
        <f t="shared" ref="E210:F210" si="57">SUM(E211:E212)</f>
        <v>0</v>
      </c>
      <c r="F210" s="15">
        <f t="shared" si="57"/>
        <v>0</v>
      </c>
      <c r="G210" s="15">
        <f>SUM(G211:G212)</f>
        <v>0</v>
      </c>
      <c r="H210" s="15">
        <f>SUM(H211:H212)</f>
        <v>0</v>
      </c>
      <c r="I210" s="15">
        <f>SUM(I211:I212)</f>
        <v>1470000</v>
      </c>
      <c r="J210" s="15">
        <f>SUM(J211:J212)</f>
        <v>2000000</v>
      </c>
      <c r="K210" s="15">
        <f t="shared" ref="K210:O210" si="58">SUM(K211:K212)</f>
        <v>0</v>
      </c>
      <c r="L210" s="15">
        <f>SUM(L211:L212)</f>
        <v>0</v>
      </c>
      <c r="M210" s="15">
        <f t="shared" si="58"/>
        <v>0</v>
      </c>
      <c r="N210" s="15">
        <f t="shared" si="58"/>
        <v>0</v>
      </c>
      <c r="O210" s="15">
        <f t="shared" si="58"/>
        <v>0</v>
      </c>
      <c r="P210" s="15">
        <f t="shared" si="51"/>
        <v>3470000</v>
      </c>
    </row>
    <row r="211" spans="1:16" s="8" customFormat="1">
      <c r="A211" s="17" t="s">
        <v>438</v>
      </c>
      <c r="B211" s="17" t="s">
        <v>439</v>
      </c>
      <c r="C211" s="30" t="s">
        <v>440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1470000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f t="shared" si="51"/>
        <v>1470000</v>
      </c>
    </row>
    <row r="212" spans="1:16" s="8" customFormat="1">
      <c r="A212" s="17" t="s">
        <v>441</v>
      </c>
      <c r="B212" s="17" t="s">
        <v>442</v>
      </c>
      <c r="C212" s="30" t="s">
        <v>443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2000000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f t="shared" si="51"/>
        <v>2000000</v>
      </c>
    </row>
    <row r="213" spans="1:16" s="8" customFormat="1">
      <c r="A213" s="17"/>
      <c r="B213" s="17"/>
      <c r="C213" s="32" t="s">
        <v>444</v>
      </c>
      <c r="D213" s="15">
        <f>SUM(D214:D218)</f>
        <v>0</v>
      </c>
      <c r="E213" s="15">
        <f t="shared" ref="E213:F213" si="59">SUM(E214:E218)</f>
        <v>0</v>
      </c>
      <c r="F213" s="15">
        <f t="shared" si="59"/>
        <v>0</v>
      </c>
      <c r="G213" s="15">
        <f>SUM(G214:G220)</f>
        <v>46979388</v>
      </c>
      <c r="H213" s="15">
        <f>SUM(H214:H218)</f>
        <v>29339621</v>
      </c>
      <c r="I213" s="15">
        <f>SUM(I214:I219)</f>
        <v>28089034</v>
      </c>
      <c r="J213" s="15">
        <f>SUM(J214:J219)</f>
        <v>34464112</v>
      </c>
      <c r="K213" s="15">
        <f>SUM(K214:K219)</f>
        <v>31314940</v>
      </c>
      <c r="L213" s="15">
        <f>SUM(L214:L220)</f>
        <v>9587770</v>
      </c>
      <c r="M213" s="15">
        <f>SUM(M214:M220)</f>
        <v>7114690</v>
      </c>
      <c r="N213" s="15">
        <f>SUM(N214:N220)</f>
        <v>986993</v>
      </c>
      <c r="O213" s="15">
        <f>SUM(O214:O220)</f>
        <v>-1358</v>
      </c>
      <c r="P213" s="15">
        <f t="shared" si="51"/>
        <v>187875190</v>
      </c>
    </row>
    <row r="214" spans="1:16" s="8" customFormat="1" ht="24">
      <c r="A214" s="17" t="s">
        <v>445</v>
      </c>
      <c r="B214" s="17" t="s">
        <v>446</v>
      </c>
      <c r="C214" s="18" t="s">
        <v>447</v>
      </c>
      <c r="D214" s="15">
        <v>0</v>
      </c>
      <c r="E214" s="15">
        <v>0</v>
      </c>
      <c r="F214" s="15">
        <v>0</v>
      </c>
      <c r="G214" s="15">
        <v>105000</v>
      </c>
      <c r="H214" s="15">
        <v>11048387</v>
      </c>
      <c r="I214" s="15">
        <v>2380374</v>
      </c>
      <c r="J214" s="15">
        <v>1792714</v>
      </c>
      <c r="K214" s="15">
        <v>1207286</v>
      </c>
      <c r="L214" s="15">
        <v>0</v>
      </c>
      <c r="M214" s="15">
        <v>0</v>
      </c>
      <c r="N214" s="15">
        <v>0</v>
      </c>
      <c r="O214" s="15">
        <v>0</v>
      </c>
      <c r="P214" s="15">
        <f t="shared" si="51"/>
        <v>16533761</v>
      </c>
    </row>
    <row r="215" spans="1:16" s="8" customFormat="1">
      <c r="A215" s="17" t="s">
        <v>448</v>
      </c>
      <c r="B215" s="17" t="s">
        <v>449</v>
      </c>
      <c r="C215" s="30" t="s">
        <v>450</v>
      </c>
      <c r="D215" s="15">
        <v>0</v>
      </c>
      <c r="E215" s="15">
        <v>0</v>
      </c>
      <c r="F215" s="15">
        <v>0</v>
      </c>
      <c r="G215" s="15">
        <v>46368788</v>
      </c>
      <c r="H215" s="15">
        <v>105000</v>
      </c>
      <c r="I215" s="15">
        <v>2260592</v>
      </c>
      <c r="J215" s="15">
        <v>2710000</v>
      </c>
      <c r="K215" s="15">
        <v>2861908</v>
      </c>
      <c r="L215" s="15">
        <v>157500</v>
      </c>
      <c r="M215" s="15">
        <v>105000</v>
      </c>
      <c r="N215" s="15">
        <v>0</v>
      </c>
      <c r="O215" s="15">
        <v>0</v>
      </c>
      <c r="P215" s="15">
        <f t="shared" si="51"/>
        <v>54568788</v>
      </c>
    </row>
    <row r="216" spans="1:16" s="8" customFormat="1">
      <c r="A216" s="17" t="s">
        <v>451</v>
      </c>
      <c r="B216" s="17" t="s">
        <v>452</v>
      </c>
      <c r="C216" s="30" t="s">
        <v>453</v>
      </c>
      <c r="D216" s="15">
        <v>0</v>
      </c>
      <c r="E216" s="15">
        <v>0</v>
      </c>
      <c r="F216" s="15">
        <v>0</v>
      </c>
      <c r="G216" s="15">
        <v>0</v>
      </c>
      <c r="H216" s="15">
        <v>12335736</v>
      </c>
      <c r="I216" s="15">
        <v>9585670</v>
      </c>
      <c r="J216" s="15">
        <v>8164204</v>
      </c>
      <c r="K216" s="15">
        <v>9000000</v>
      </c>
      <c r="L216" s="15">
        <v>0</v>
      </c>
      <c r="M216" s="15">
        <v>1245821</v>
      </c>
      <c r="N216" s="15">
        <v>1000000</v>
      </c>
      <c r="O216" s="15">
        <v>-1358</v>
      </c>
      <c r="P216" s="15">
        <f t="shared" si="51"/>
        <v>41330073</v>
      </c>
    </row>
    <row r="217" spans="1:16" s="8" customFormat="1">
      <c r="A217" s="17" t="s">
        <v>454</v>
      </c>
      <c r="B217" s="17" t="s">
        <v>455</v>
      </c>
      <c r="C217" s="18" t="s">
        <v>456</v>
      </c>
      <c r="D217" s="15">
        <v>0</v>
      </c>
      <c r="E217" s="15">
        <v>0</v>
      </c>
      <c r="F217" s="15">
        <v>0</v>
      </c>
      <c r="G217" s="15">
        <v>0</v>
      </c>
      <c r="H217" s="15">
        <v>5850498</v>
      </c>
      <c r="I217" s="15">
        <v>0</v>
      </c>
      <c r="J217" s="15">
        <v>12793944</v>
      </c>
      <c r="K217" s="15">
        <v>11377706</v>
      </c>
      <c r="L217" s="15">
        <v>8533270</v>
      </c>
      <c r="M217" s="15">
        <v>5182219</v>
      </c>
      <c r="N217" s="15">
        <v>0</v>
      </c>
      <c r="O217" s="15">
        <v>0</v>
      </c>
      <c r="P217" s="15">
        <f t="shared" si="51"/>
        <v>43737637</v>
      </c>
    </row>
    <row r="218" spans="1:16" s="8" customFormat="1">
      <c r="A218" s="17" t="s">
        <v>457</v>
      </c>
      <c r="B218" s="17" t="s">
        <v>458</v>
      </c>
      <c r="C218" s="30" t="s">
        <v>459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13782398</v>
      </c>
      <c r="J218" s="15">
        <v>8643250</v>
      </c>
      <c r="K218" s="15">
        <v>6508040</v>
      </c>
      <c r="L218" s="15">
        <v>447000</v>
      </c>
      <c r="M218" s="15">
        <v>455250</v>
      </c>
      <c r="N218" s="15">
        <v>0</v>
      </c>
      <c r="O218" s="15">
        <v>0</v>
      </c>
      <c r="P218" s="15">
        <f t="shared" si="51"/>
        <v>29835938</v>
      </c>
    </row>
    <row r="219" spans="1:16" s="8" customFormat="1">
      <c r="A219" s="17" t="s">
        <v>460</v>
      </c>
      <c r="B219" s="17">
        <v>8311133</v>
      </c>
      <c r="C219" s="30" t="s">
        <v>461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80000</v>
      </c>
      <c r="J219" s="15">
        <v>360000</v>
      </c>
      <c r="K219" s="15">
        <v>360000</v>
      </c>
      <c r="L219" s="15">
        <v>450000</v>
      </c>
      <c r="M219" s="15">
        <v>0</v>
      </c>
      <c r="N219" s="15">
        <v>0</v>
      </c>
      <c r="O219" s="15">
        <v>0</v>
      </c>
      <c r="P219" s="15">
        <f t="shared" si="51"/>
        <v>1250000</v>
      </c>
    </row>
    <row r="220" spans="1:16" s="8" customFormat="1">
      <c r="A220" s="17" t="s">
        <v>462</v>
      </c>
      <c r="B220" s="17">
        <v>8311134</v>
      </c>
      <c r="C220" s="30" t="s">
        <v>463</v>
      </c>
      <c r="D220" s="15">
        <v>0</v>
      </c>
      <c r="E220" s="15">
        <v>0</v>
      </c>
      <c r="F220" s="15">
        <v>0</v>
      </c>
      <c r="G220" s="15">
        <v>505600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126400</v>
      </c>
      <c r="N220" s="15">
        <v>-13007</v>
      </c>
      <c r="O220" s="15">
        <v>0</v>
      </c>
      <c r="P220" s="15">
        <f t="shared" si="51"/>
        <v>618993</v>
      </c>
    </row>
    <row r="221" spans="1:16" s="8" customFormat="1">
      <c r="A221" s="17"/>
      <c r="B221" s="17"/>
      <c r="C221" s="30" t="s">
        <v>464</v>
      </c>
      <c r="D221" s="15">
        <f>SUM(D222)</f>
        <v>0</v>
      </c>
      <c r="E221" s="15">
        <f>SUM(E222)</f>
        <v>0</v>
      </c>
      <c r="F221" s="15">
        <f>SUM(F222)</f>
        <v>0</v>
      </c>
      <c r="G221" s="15">
        <f>G222</f>
        <v>1645600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f>SUM(M222)</f>
        <v>-58</v>
      </c>
      <c r="N221" s="15">
        <f>SUM(N222)</f>
        <v>0</v>
      </c>
      <c r="O221" s="15">
        <f>SUM(O222)</f>
        <v>0</v>
      </c>
      <c r="P221" s="15">
        <f t="shared" si="51"/>
        <v>1645542</v>
      </c>
    </row>
    <row r="222" spans="1:16" s="8" customFormat="1">
      <c r="A222" s="17" t="s">
        <v>465</v>
      </c>
      <c r="B222" s="17" t="s">
        <v>466</v>
      </c>
      <c r="C222" s="37" t="s">
        <v>467</v>
      </c>
      <c r="D222" s="15">
        <v>0</v>
      </c>
      <c r="E222" s="15">
        <v>0</v>
      </c>
      <c r="F222" s="15">
        <v>0</v>
      </c>
      <c r="G222" s="15">
        <v>1645600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-58</v>
      </c>
      <c r="N222" s="15">
        <v>0</v>
      </c>
      <c r="O222" s="15">
        <v>0</v>
      </c>
      <c r="P222" s="15">
        <f t="shared" si="51"/>
        <v>1645542</v>
      </c>
    </row>
    <row r="223" spans="1:16" s="8" customFormat="1">
      <c r="A223" s="17"/>
      <c r="B223" s="17"/>
      <c r="C223" s="29" t="s">
        <v>468</v>
      </c>
      <c r="D223" s="22">
        <f>D224+D248+D237</f>
        <v>93529183</v>
      </c>
      <c r="E223" s="22">
        <f>E224+E248+E237</f>
        <v>92874250</v>
      </c>
      <c r="F223" s="22">
        <f>F224+F248+F237</f>
        <v>87501080</v>
      </c>
      <c r="G223" s="22">
        <f t="shared" ref="G223:O223" si="60">G224+G248</f>
        <v>97741096</v>
      </c>
      <c r="H223" s="22">
        <f t="shared" si="60"/>
        <v>96014510</v>
      </c>
      <c r="I223" s="22">
        <f t="shared" si="60"/>
        <v>143030322</v>
      </c>
      <c r="J223" s="22">
        <f t="shared" si="60"/>
        <v>124007325</v>
      </c>
      <c r="K223" s="22">
        <f t="shared" si="60"/>
        <v>98717069</v>
      </c>
      <c r="L223" s="22">
        <f t="shared" si="60"/>
        <v>107211249</v>
      </c>
      <c r="M223" s="22">
        <f t="shared" si="60"/>
        <v>105158719</v>
      </c>
      <c r="N223" s="22">
        <f t="shared" si="60"/>
        <v>131202287</v>
      </c>
      <c r="O223" s="22">
        <f t="shared" si="60"/>
        <v>148845389</v>
      </c>
      <c r="P223" s="22">
        <f>SUM(D223:O223)</f>
        <v>1325832479</v>
      </c>
    </row>
    <row r="224" spans="1:16" s="16" customFormat="1">
      <c r="A224" s="17"/>
      <c r="B224" s="17"/>
      <c r="C224" s="30" t="s">
        <v>469</v>
      </c>
      <c r="D224" s="15">
        <f>SUM(D225:D236)</f>
        <v>79591560</v>
      </c>
      <c r="E224" s="15">
        <f>SUM(E225:E236)</f>
        <v>76374145</v>
      </c>
      <c r="F224" s="15">
        <f>SUM(F225:F236)</f>
        <v>65699846</v>
      </c>
      <c r="G224" s="15">
        <f t="shared" ref="G224:L224" si="61">SUM(G225:G237)</f>
        <v>94136827</v>
      </c>
      <c r="H224" s="15">
        <f t="shared" si="61"/>
        <v>94129102</v>
      </c>
      <c r="I224" s="15">
        <f t="shared" si="61"/>
        <v>140592314</v>
      </c>
      <c r="J224" s="15">
        <f t="shared" si="61"/>
        <v>122473323</v>
      </c>
      <c r="K224" s="15">
        <f t="shared" si="61"/>
        <v>96704860</v>
      </c>
      <c r="L224" s="15">
        <f t="shared" si="61"/>
        <v>102494990</v>
      </c>
      <c r="M224" s="15">
        <f>SUM(M225:M237)</f>
        <v>100425215</v>
      </c>
      <c r="N224" s="15">
        <f>SUM(N225:N237)</f>
        <v>115969927</v>
      </c>
      <c r="O224" s="15">
        <f>SUM(O225:O237)</f>
        <v>146729088</v>
      </c>
      <c r="P224" s="15">
        <f>SUM(D224:O224)</f>
        <v>1235321197</v>
      </c>
    </row>
    <row r="225" spans="1:16" s="8" customFormat="1">
      <c r="A225" s="17" t="s">
        <v>470</v>
      </c>
      <c r="B225" s="17" t="s">
        <v>471</v>
      </c>
      <c r="C225" s="30" t="s">
        <v>472</v>
      </c>
      <c r="D225" s="15">
        <v>3993</v>
      </c>
      <c r="E225" s="15">
        <v>8101</v>
      </c>
      <c r="F225" s="15">
        <v>5949</v>
      </c>
      <c r="G225" s="15">
        <v>6370</v>
      </c>
      <c r="H225" s="15">
        <v>3243</v>
      </c>
      <c r="I225" s="15">
        <v>1465</v>
      </c>
      <c r="J225" s="15">
        <v>4280</v>
      </c>
      <c r="K225" s="15">
        <v>768</v>
      </c>
      <c r="L225" s="15">
        <v>2215</v>
      </c>
      <c r="M225" s="15">
        <v>1023</v>
      </c>
      <c r="N225" s="15">
        <v>3469</v>
      </c>
      <c r="O225" s="15">
        <v>2008</v>
      </c>
      <c r="P225" s="15">
        <f>SUM(D225:O225)</f>
        <v>42884</v>
      </c>
    </row>
    <row r="226" spans="1:16" s="8" customFormat="1">
      <c r="A226" s="17" t="s">
        <v>114</v>
      </c>
      <c r="B226" s="17">
        <v>8401120</v>
      </c>
      <c r="C226" s="14" t="s">
        <v>473</v>
      </c>
      <c r="D226" s="15">
        <v>11473110</v>
      </c>
      <c r="E226" s="15">
        <v>11473110</v>
      </c>
      <c r="F226" s="15">
        <v>11473110</v>
      </c>
      <c r="G226" s="15">
        <v>11473110</v>
      </c>
      <c r="H226" s="15">
        <v>11473110</v>
      </c>
      <c r="I226" s="15">
        <v>11473110</v>
      </c>
      <c r="J226" s="15">
        <v>11473110</v>
      </c>
      <c r="K226" s="15">
        <v>11473110</v>
      </c>
      <c r="L226" s="15">
        <v>11473110</v>
      </c>
      <c r="M226" s="15">
        <v>11473110</v>
      </c>
      <c r="N226" s="15">
        <v>11473110</v>
      </c>
      <c r="O226" s="15">
        <v>11473110</v>
      </c>
      <c r="P226" s="15">
        <f t="shared" ref="P226:P247" si="62">SUM(D226:O226)</f>
        <v>137677320</v>
      </c>
    </row>
    <row r="227" spans="1:16" s="8" customFormat="1">
      <c r="A227" s="17" t="s">
        <v>470</v>
      </c>
      <c r="B227" s="17" t="s">
        <v>474</v>
      </c>
      <c r="C227" s="30" t="s">
        <v>475</v>
      </c>
      <c r="D227" s="15">
        <v>58430654</v>
      </c>
      <c r="E227" s="15">
        <v>52405686</v>
      </c>
      <c r="F227" s="15">
        <v>43138646</v>
      </c>
      <c r="G227" s="15">
        <v>56952631</v>
      </c>
      <c r="H227" s="15">
        <v>52399059</v>
      </c>
      <c r="I227" s="15">
        <v>51299758</v>
      </c>
      <c r="J227" s="15">
        <v>49450295</v>
      </c>
      <c r="K227" s="15">
        <v>56865232</v>
      </c>
      <c r="L227" s="15">
        <v>51281128</v>
      </c>
      <c r="M227" s="15">
        <v>53030952</v>
      </c>
      <c r="N227" s="15">
        <v>61000298</v>
      </c>
      <c r="O227" s="15">
        <v>68608405</v>
      </c>
      <c r="P227" s="15">
        <f t="shared" si="62"/>
        <v>654862744</v>
      </c>
    </row>
    <row r="228" spans="1:16" s="8" customFormat="1">
      <c r="A228" s="17" t="s">
        <v>114</v>
      </c>
      <c r="B228" s="17">
        <v>8401121</v>
      </c>
      <c r="C228" s="30" t="s">
        <v>476</v>
      </c>
      <c r="D228" s="15">
        <v>2309814</v>
      </c>
      <c r="E228" s="15">
        <v>2579467</v>
      </c>
      <c r="F228" s="15">
        <v>3263327</v>
      </c>
      <c r="G228" s="15">
        <v>1936776</v>
      </c>
      <c r="H228" s="15">
        <v>1923738</v>
      </c>
      <c r="I228" s="15">
        <v>3674475</v>
      </c>
      <c r="J228" s="15">
        <v>3418716</v>
      </c>
      <c r="K228" s="15">
        <v>3090131</v>
      </c>
      <c r="L228" s="15">
        <v>2595491</v>
      </c>
      <c r="M228" s="15">
        <v>2889245</v>
      </c>
      <c r="N228" s="15">
        <v>2901314</v>
      </c>
      <c r="O228" s="15">
        <v>3226667</v>
      </c>
      <c r="P228" s="15">
        <f t="shared" si="62"/>
        <v>33809161</v>
      </c>
    </row>
    <row r="229" spans="1:16" s="8" customFormat="1">
      <c r="A229" s="17" t="s">
        <v>470</v>
      </c>
      <c r="B229" s="17" t="s">
        <v>477</v>
      </c>
      <c r="C229" s="30" t="s">
        <v>478</v>
      </c>
      <c r="D229" s="15">
        <v>0</v>
      </c>
      <c r="E229" s="15">
        <v>34130</v>
      </c>
      <c r="F229" s="15">
        <v>806</v>
      </c>
      <c r="G229" s="15">
        <v>911814</v>
      </c>
      <c r="H229" s="15">
        <v>197330</v>
      </c>
      <c r="I229" s="15">
        <v>447424</v>
      </c>
      <c r="J229" s="15">
        <v>143235</v>
      </c>
      <c r="K229" s="15">
        <v>27634</v>
      </c>
      <c r="L229" s="15">
        <v>498550</v>
      </c>
      <c r="M229" s="15">
        <v>768676</v>
      </c>
      <c r="N229" s="15">
        <v>311</v>
      </c>
      <c r="O229" s="15">
        <v>67025</v>
      </c>
      <c r="P229" s="15">
        <f t="shared" si="62"/>
        <v>3096935</v>
      </c>
    </row>
    <row r="230" spans="1:16" s="8" customFormat="1">
      <c r="A230" s="17" t="s">
        <v>470</v>
      </c>
      <c r="B230" s="17" t="s">
        <v>479</v>
      </c>
      <c r="C230" s="30" t="s">
        <v>480</v>
      </c>
      <c r="D230" s="15">
        <v>126715</v>
      </c>
      <c r="E230" s="15">
        <v>1733931</v>
      </c>
      <c r="F230" s="15">
        <v>1265769</v>
      </c>
      <c r="G230" s="15">
        <v>4639362</v>
      </c>
      <c r="H230" s="15">
        <v>164788</v>
      </c>
      <c r="I230" s="15">
        <v>332912</v>
      </c>
      <c r="J230" s="15">
        <v>262940</v>
      </c>
      <c r="K230" s="15">
        <v>374959</v>
      </c>
      <c r="L230" s="15">
        <v>3392638</v>
      </c>
      <c r="M230" s="15">
        <v>379126</v>
      </c>
      <c r="N230" s="15">
        <v>153124</v>
      </c>
      <c r="O230" s="15">
        <v>462740</v>
      </c>
      <c r="P230" s="15">
        <f t="shared" si="62"/>
        <v>13289004</v>
      </c>
    </row>
    <row r="231" spans="1:16" s="8" customFormat="1">
      <c r="A231" s="17" t="s">
        <v>470</v>
      </c>
      <c r="B231" s="17" t="s">
        <v>481</v>
      </c>
      <c r="C231" s="30" t="s">
        <v>482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f t="shared" si="62"/>
        <v>0</v>
      </c>
    </row>
    <row r="232" spans="1:16" s="8" customFormat="1">
      <c r="A232" s="17" t="s">
        <v>470</v>
      </c>
      <c r="B232" s="17" t="s">
        <v>483</v>
      </c>
      <c r="C232" s="30" t="s">
        <v>484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f t="shared" si="62"/>
        <v>0</v>
      </c>
    </row>
    <row r="233" spans="1:16" s="8" customFormat="1">
      <c r="A233" s="17" t="s">
        <v>470</v>
      </c>
      <c r="B233" s="17" t="s">
        <v>485</v>
      </c>
      <c r="C233" s="30" t="s">
        <v>486</v>
      </c>
      <c r="D233" s="15">
        <v>365</v>
      </c>
      <c r="E233" s="15">
        <v>532</v>
      </c>
      <c r="F233" s="15">
        <v>602</v>
      </c>
      <c r="G233" s="15">
        <v>825</v>
      </c>
      <c r="H233" s="15">
        <v>1793</v>
      </c>
      <c r="I233" s="15">
        <v>314</v>
      </c>
      <c r="J233" s="15">
        <v>52</v>
      </c>
      <c r="K233" s="15">
        <v>223</v>
      </c>
      <c r="L233" s="15">
        <v>79</v>
      </c>
      <c r="M233" s="15">
        <v>1381</v>
      </c>
      <c r="N233" s="15">
        <v>0</v>
      </c>
      <c r="O233" s="15">
        <v>0</v>
      </c>
      <c r="P233" s="15">
        <f t="shared" si="62"/>
        <v>6166</v>
      </c>
    </row>
    <row r="234" spans="1:16" s="8" customFormat="1">
      <c r="A234" s="17" t="s">
        <v>470</v>
      </c>
      <c r="B234" s="17" t="s">
        <v>487</v>
      </c>
      <c r="C234" s="30" t="s">
        <v>488</v>
      </c>
      <c r="D234" s="15">
        <v>95</v>
      </c>
      <c r="E234" s="15">
        <v>183</v>
      </c>
      <c r="F234" s="15">
        <v>262</v>
      </c>
      <c r="G234" s="15">
        <v>568</v>
      </c>
      <c r="H234" s="15">
        <v>1737</v>
      </c>
      <c r="I234" s="15">
        <v>52</v>
      </c>
      <c r="J234" s="15">
        <v>66</v>
      </c>
      <c r="K234" s="15">
        <v>104</v>
      </c>
      <c r="L234" s="15">
        <v>92</v>
      </c>
      <c r="M234" s="15">
        <v>192</v>
      </c>
      <c r="N234" s="15">
        <v>0</v>
      </c>
      <c r="O234" s="15">
        <v>0</v>
      </c>
      <c r="P234" s="15">
        <f t="shared" si="62"/>
        <v>3351</v>
      </c>
    </row>
    <row r="235" spans="1:16" s="8" customFormat="1">
      <c r="A235" s="17" t="s">
        <v>470</v>
      </c>
      <c r="B235" s="17" t="s">
        <v>489</v>
      </c>
      <c r="C235" s="30" t="s">
        <v>490</v>
      </c>
      <c r="D235" s="15">
        <v>7246814</v>
      </c>
      <c r="E235" s="15">
        <v>8139005</v>
      </c>
      <c r="F235" s="15">
        <v>6551375</v>
      </c>
      <c r="G235" s="15">
        <v>10339704</v>
      </c>
      <c r="H235" s="15">
        <v>12820219</v>
      </c>
      <c r="I235" s="15">
        <v>13703958</v>
      </c>
      <c r="J235" s="15">
        <v>10625945</v>
      </c>
      <c r="K235" s="15">
        <v>7830473</v>
      </c>
      <c r="L235" s="15">
        <v>8019355</v>
      </c>
      <c r="M235" s="15">
        <v>14889032</v>
      </c>
      <c r="N235" s="15">
        <v>10603431</v>
      </c>
      <c r="O235" s="15">
        <v>10772869</v>
      </c>
      <c r="P235" s="15">
        <f t="shared" si="62"/>
        <v>121542180</v>
      </c>
    </row>
    <row r="236" spans="1:16" s="8" customFormat="1">
      <c r="A236" s="17" t="s">
        <v>470</v>
      </c>
      <c r="B236" s="17" t="s">
        <v>491</v>
      </c>
      <c r="C236" s="30" t="s">
        <v>492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480188</v>
      </c>
      <c r="J236" s="15">
        <v>-87307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f t="shared" si="62"/>
        <v>392881</v>
      </c>
    </row>
    <row r="237" spans="1:16" s="16" customFormat="1">
      <c r="A237" s="17"/>
      <c r="B237" s="17"/>
      <c r="C237" s="37" t="s">
        <v>493</v>
      </c>
      <c r="D237" s="15">
        <f>SUM(D238:D246)</f>
        <v>12694476</v>
      </c>
      <c r="E237" s="15">
        <f t="shared" ref="E237:I237" si="63">SUM(E238:E246)</f>
        <v>13570899</v>
      </c>
      <c r="F237" s="15">
        <f t="shared" si="63"/>
        <v>18728564</v>
      </c>
      <c r="G237" s="15">
        <f t="shared" si="63"/>
        <v>7875667</v>
      </c>
      <c r="H237" s="15">
        <f t="shared" si="63"/>
        <v>15144085</v>
      </c>
      <c r="I237" s="15">
        <f t="shared" si="63"/>
        <v>59178658</v>
      </c>
      <c r="J237" s="15">
        <f>SUM(J238:J246)</f>
        <v>47181991</v>
      </c>
      <c r="K237" s="15">
        <f>SUM(K238:K247)</f>
        <v>17042226</v>
      </c>
      <c r="L237" s="15">
        <f>SUM(L238:L247)</f>
        <v>25232332</v>
      </c>
      <c r="M237" s="15">
        <f>SUM(M238:M247)</f>
        <v>16992478</v>
      </c>
      <c r="N237" s="15">
        <f>SUM(N238:N247)</f>
        <v>29834870</v>
      </c>
      <c r="O237" s="15">
        <f>SUM(O238:O247)</f>
        <v>52116264</v>
      </c>
      <c r="P237" s="15">
        <f t="shared" si="62"/>
        <v>315592510</v>
      </c>
    </row>
    <row r="238" spans="1:16" s="8" customFormat="1">
      <c r="A238" s="17" t="s">
        <v>470</v>
      </c>
      <c r="B238" s="17" t="s">
        <v>494</v>
      </c>
      <c r="C238" s="30" t="s">
        <v>495</v>
      </c>
      <c r="D238" s="15">
        <v>4839719</v>
      </c>
      <c r="E238" s="15">
        <v>3879096</v>
      </c>
      <c r="F238" s="15">
        <v>2683437</v>
      </c>
      <c r="G238" s="15">
        <v>2825705</v>
      </c>
      <c r="H238" s="15">
        <v>5562369</v>
      </c>
      <c r="I238" s="15">
        <v>3430287</v>
      </c>
      <c r="J238" s="15">
        <v>7286932</v>
      </c>
      <c r="K238" s="15">
        <v>0</v>
      </c>
      <c r="L238" s="15">
        <v>14587959</v>
      </c>
      <c r="M238" s="15">
        <v>6407324</v>
      </c>
      <c r="N238" s="15">
        <v>4719183</v>
      </c>
      <c r="O238" s="15">
        <v>26218434</v>
      </c>
      <c r="P238" s="15">
        <f t="shared" si="62"/>
        <v>82440445</v>
      </c>
    </row>
    <row r="239" spans="1:16" s="8" customFormat="1">
      <c r="A239" s="17" t="s">
        <v>470</v>
      </c>
      <c r="B239" s="17" t="s">
        <v>496</v>
      </c>
      <c r="C239" s="30" t="s">
        <v>497</v>
      </c>
      <c r="D239" s="15">
        <v>6793346</v>
      </c>
      <c r="E239" s="15">
        <v>3712614</v>
      </c>
      <c r="F239" s="15">
        <v>5996414</v>
      </c>
      <c r="G239" s="15">
        <v>2183280</v>
      </c>
      <c r="H239" s="15">
        <v>8162322</v>
      </c>
      <c r="I239" s="15">
        <v>11449840</v>
      </c>
      <c r="J239" s="15">
        <v>22091904</v>
      </c>
      <c r="K239" s="15">
        <v>7148510</v>
      </c>
      <c r="L239" s="15">
        <v>3992533</v>
      </c>
      <c r="M239" s="15">
        <v>2898124</v>
      </c>
      <c r="N239" s="15">
        <v>24169494</v>
      </c>
      <c r="O239" s="15">
        <v>3238406</v>
      </c>
      <c r="P239" s="15">
        <f t="shared" si="62"/>
        <v>101836787</v>
      </c>
    </row>
    <row r="240" spans="1:16" s="8" customFormat="1">
      <c r="A240" s="17" t="s">
        <v>470</v>
      </c>
      <c r="B240" s="17" t="s">
        <v>498</v>
      </c>
      <c r="C240" s="30" t="s">
        <v>499</v>
      </c>
      <c r="D240" s="15">
        <v>310836</v>
      </c>
      <c r="E240" s="15">
        <v>1265666</v>
      </c>
      <c r="F240" s="15">
        <v>3098802</v>
      </c>
      <c r="G240" s="15">
        <v>826853</v>
      </c>
      <c r="H240" s="15">
        <v>236450</v>
      </c>
      <c r="I240" s="15">
        <v>198788</v>
      </c>
      <c r="J240" s="15">
        <v>193250</v>
      </c>
      <c r="K240" s="15">
        <v>801868</v>
      </c>
      <c r="L240" s="15">
        <v>696261</v>
      </c>
      <c r="M240" s="15">
        <v>449918</v>
      </c>
      <c r="N240" s="15">
        <v>602601</v>
      </c>
      <c r="O240" s="15">
        <v>2227231</v>
      </c>
      <c r="P240" s="15">
        <f t="shared" si="62"/>
        <v>10908524</v>
      </c>
    </row>
    <row r="241" spans="1:16" s="8" customFormat="1">
      <c r="A241" s="17" t="s">
        <v>470</v>
      </c>
      <c r="B241" s="17" t="s">
        <v>500</v>
      </c>
      <c r="C241" s="30" t="s">
        <v>501</v>
      </c>
      <c r="D241" s="15">
        <v>355787</v>
      </c>
      <c r="E241" s="15">
        <v>785340</v>
      </c>
      <c r="F241" s="15">
        <v>4203608</v>
      </c>
      <c r="G241" s="15">
        <v>556004</v>
      </c>
      <c r="H241" s="15">
        <v>47762</v>
      </c>
      <c r="I241" s="15">
        <v>81919</v>
      </c>
      <c r="J241" s="15">
        <v>208067</v>
      </c>
      <c r="K241" s="15">
        <v>195391</v>
      </c>
      <c r="L241" s="15">
        <v>197293</v>
      </c>
      <c r="M241" s="15">
        <v>153338</v>
      </c>
      <c r="N241" s="15">
        <v>315525</v>
      </c>
      <c r="O241" s="15">
        <v>1243534</v>
      </c>
      <c r="P241" s="15">
        <f t="shared" si="62"/>
        <v>8343568</v>
      </c>
    </row>
    <row r="242" spans="1:16" s="8" customFormat="1">
      <c r="A242" s="17" t="s">
        <v>470</v>
      </c>
      <c r="B242" s="17" t="s">
        <v>502</v>
      </c>
      <c r="C242" s="30" t="s">
        <v>503</v>
      </c>
      <c r="D242" s="15">
        <v>28805</v>
      </c>
      <c r="E242" s="15">
        <v>10232</v>
      </c>
      <c r="F242" s="15">
        <v>13449</v>
      </c>
      <c r="G242" s="15">
        <v>15145</v>
      </c>
      <c r="H242" s="15">
        <v>41472</v>
      </c>
      <c r="I242" s="15">
        <v>80769</v>
      </c>
      <c r="J242" s="15">
        <v>14899</v>
      </c>
      <c r="K242" s="15">
        <v>21130</v>
      </c>
      <c r="L242" s="15">
        <v>3131</v>
      </c>
      <c r="M242" s="15">
        <v>13619</v>
      </c>
      <c r="N242" s="15">
        <v>28067</v>
      </c>
      <c r="O242" s="15">
        <v>10274</v>
      </c>
      <c r="P242" s="15">
        <f t="shared" si="62"/>
        <v>280992</v>
      </c>
    </row>
    <row r="243" spans="1:16" s="8" customFormat="1">
      <c r="A243" s="17" t="s">
        <v>470</v>
      </c>
      <c r="B243" s="17" t="s">
        <v>504</v>
      </c>
      <c r="C243" s="30" t="s">
        <v>505</v>
      </c>
      <c r="D243" s="15">
        <v>365983</v>
      </c>
      <c r="E243" s="15">
        <v>3917951</v>
      </c>
      <c r="F243" s="15">
        <v>2732854</v>
      </c>
      <c r="G243" s="15">
        <v>1183355</v>
      </c>
      <c r="H243" s="15">
        <v>1093710</v>
      </c>
      <c r="I243" s="15">
        <v>1948703</v>
      </c>
      <c r="J243" s="15">
        <v>1453636</v>
      </c>
      <c r="K243" s="15">
        <v>1382793</v>
      </c>
      <c r="L243" s="15">
        <v>1707090</v>
      </c>
      <c r="M243" s="15">
        <v>1594724</v>
      </c>
      <c r="N243" s="15">
        <v>0</v>
      </c>
      <c r="O243" s="15">
        <v>19178385</v>
      </c>
      <c r="P243" s="15">
        <f t="shared" si="62"/>
        <v>36559184</v>
      </c>
    </row>
    <row r="244" spans="1:16" s="8" customFormat="1">
      <c r="A244" s="17" t="s">
        <v>470</v>
      </c>
      <c r="B244" s="17" t="s">
        <v>506</v>
      </c>
      <c r="C244" s="30" t="s">
        <v>507</v>
      </c>
      <c r="D244" s="15">
        <v>0</v>
      </c>
      <c r="E244" s="15">
        <v>0</v>
      </c>
      <c r="F244" s="15">
        <v>0</v>
      </c>
      <c r="G244" s="15">
        <v>34260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f t="shared" si="62"/>
        <v>34260</v>
      </c>
    </row>
    <row r="245" spans="1:16" s="8" customFormat="1">
      <c r="A245" s="17" t="s">
        <v>470</v>
      </c>
      <c r="B245" s="17" t="s">
        <v>508</v>
      </c>
      <c r="C245" s="30" t="s">
        <v>509</v>
      </c>
      <c r="D245" s="15">
        <v>0</v>
      </c>
      <c r="E245" s="15">
        <v>0</v>
      </c>
      <c r="F245" s="15">
        <v>0</v>
      </c>
      <c r="G245" s="15">
        <v>251065</v>
      </c>
      <c r="H245" s="15">
        <v>0</v>
      </c>
      <c r="I245" s="15">
        <v>41988352</v>
      </c>
      <c r="J245" s="15">
        <v>15933303</v>
      </c>
      <c r="K245" s="15">
        <v>2589752</v>
      </c>
      <c r="L245" s="15">
        <v>0</v>
      </c>
      <c r="M245" s="15">
        <v>5475431</v>
      </c>
      <c r="N245" s="15">
        <v>0</v>
      </c>
      <c r="O245" s="15">
        <v>0</v>
      </c>
      <c r="P245" s="15">
        <f t="shared" si="62"/>
        <v>66237903</v>
      </c>
    </row>
    <row r="246" spans="1:16" s="8" customFormat="1">
      <c r="A246" s="17" t="s">
        <v>470</v>
      </c>
      <c r="B246" s="17" t="s">
        <v>510</v>
      </c>
      <c r="C246" s="30" t="s">
        <v>511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f t="shared" si="62"/>
        <v>0</v>
      </c>
    </row>
    <row r="247" spans="1:16" s="8" customFormat="1" ht="24">
      <c r="A247" s="17" t="s">
        <v>114</v>
      </c>
      <c r="B247" s="17" t="s">
        <v>512</v>
      </c>
      <c r="C247" s="18" t="s">
        <v>513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4902782</v>
      </c>
      <c r="L247" s="15">
        <v>4048065</v>
      </c>
      <c r="M247" s="15">
        <v>0</v>
      </c>
      <c r="N247" s="15">
        <v>0</v>
      </c>
      <c r="O247" s="15">
        <v>0</v>
      </c>
      <c r="P247" s="15">
        <f t="shared" si="62"/>
        <v>8950847</v>
      </c>
    </row>
    <row r="248" spans="1:16" s="16" customFormat="1">
      <c r="A248" s="17"/>
      <c r="B248" s="17"/>
      <c r="C248" s="29" t="s">
        <v>514</v>
      </c>
      <c r="D248" s="22">
        <f>D249+D262+D275+D277</f>
        <v>1243147</v>
      </c>
      <c r="E248" s="22">
        <f>E249+E262+E275+E277</f>
        <v>2929206</v>
      </c>
      <c r="F248" s="22">
        <f>F249+F262+F275+F277</f>
        <v>3072670</v>
      </c>
      <c r="G248" s="22">
        <f t="shared" ref="G248:O248" si="64">G249+G262+G275</f>
        <v>3604269</v>
      </c>
      <c r="H248" s="22">
        <f t="shared" si="64"/>
        <v>1885408</v>
      </c>
      <c r="I248" s="22">
        <f t="shared" si="64"/>
        <v>2438008</v>
      </c>
      <c r="J248" s="22">
        <f t="shared" si="64"/>
        <v>1534002</v>
      </c>
      <c r="K248" s="22">
        <f t="shared" si="64"/>
        <v>2012209</v>
      </c>
      <c r="L248" s="22">
        <f t="shared" si="64"/>
        <v>4716259</v>
      </c>
      <c r="M248" s="22">
        <f t="shared" si="64"/>
        <v>4733504</v>
      </c>
      <c r="N248" s="22">
        <f t="shared" si="64"/>
        <v>15232360</v>
      </c>
      <c r="O248" s="22">
        <f t="shared" si="64"/>
        <v>2116301</v>
      </c>
      <c r="P248" s="22">
        <f>SUM(D248:O248)</f>
        <v>45517343</v>
      </c>
    </row>
    <row r="249" spans="1:16" s="16" customFormat="1">
      <c r="A249" s="17"/>
      <c r="B249" s="17"/>
      <c r="C249" s="30" t="s">
        <v>515</v>
      </c>
      <c r="D249" s="15">
        <f>D250+D251+D252+D253+D254+D255+D256+D257+D258+D260+D261+D259</f>
        <v>118569</v>
      </c>
      <c r="E249" s="15">
        <f t="shared" ref="E249:O249" si="65">E250+E251+E252+E253+E254+E255+E256+E257+E258+E260+E261+E259</f>
        <v>1124201</v>
      </c>
      <c r="F249" s="15">
        <f t="shared" si="65"/>
        <v>1060666</v>
      </c>
      <c r="G249" s="15">
        <f t="shared" si="65"/>
        <v>1661539</v>
      </c>
      <c r="H249" s="15">
        <f t="shared" si="65"/>
        <v>337768</v>
      </c>
      <c r="I249" s="15">
        <f t="shared" si="65"/>
        <v>672703</v>
      </c>
      <c r="J249" s="15">
        <f t="shared" si="65"/>
        <v>168524</v>
      </c>
      <c r="K249" s="15">
        <f t="shared" si="65"/>
        <v>529894</v>
      </c>
      <c r="L249" s="15">
        <f t="shared" si="65"/>
        <v>2325489</v>
      </c>
      <c r="M249" s="15">
        <f t="shared" si="65"/>
        <v>2414116</v>
      </c>
      <c r="N249" s="15">
        <f t="shared" si="65"/>
        <v>5104529</v>
      </c>
      <c r="O249" s="15">
        <f t="shared" si="65"/>
        <v>527243</v>
      </c>
      <c r="P249" s="15">
        <f>SUM(D249:O249)</f>
        <v>16045241</v>
      </c>
    </row>
    <row r="250" spans="1:16" s="8" customFormat="1">
      <c r="A250" s="17" t="s">
        <v>470</v>
      </c>
      <c r="B250" s="17" t="s">
        <v>516</v>
      </c>
      <c r="C250" s="30" t="s">
        <v>517</v>
      </c>
      <c r="D250" s="15">
        <v>18</v>
      </c>
      <c r="E250" s="15">
        <v>81</v>
      </c>
      <c r="F250" s="15">
        <v>53</v>
      </c>
      <c r="G250" s="15">
        <v>1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f>SUM(D250:O250)</f>
        <v>153</v>
      </c>
    </row>
    <row r="251" spans="1:16" s="8" customFormat="1">
      <c r="A251" s="17" t="s">
        <v>470</v>
      </c>
      <c r="B251" s="17">
        <v>8402102</v>
      </c>
      <c r="C251" s="30" t="s">
        <v>518</v>
      </c>
      <c r="D251" s="15">
        <v>22913</v>
      </c>
      <c r="E251" s="15">
        <v>49833</v>
      </c>
      <c r="F251" s="15">
        <v>20847</v>
      </c>
      <c r="G251" s="15">
        <v>0</v>
      </c>
      <c r="H251" s="15">
        <v>0</v>
      </c>
      <c r="I251" s="15">
        <v>0</v>
      </c>
      <c r="J251" s="15">
        <v>1227</v>
      </c>
      <c r="K251" s="15">
        <v>0</v>
      </c>
      <c r="L251" s="15">
        <v>0</v>
      </c>
      <c r="M251" s="15">
        <v>1325</v>
      </c>
      <c r="N251" s="15">
        <v>84679</v>
      </c>
      <c r="O251" s="15">
        <v>0</v>
      </c>
      <c r="P251" s="15">
        <f t="shared" ref="P251:P296" si="66">SUM(D251:O251)</f>
        <v>180824</v>
      </c>
    </row>
    <row r="252" spans="1:16" s="8" customFormat="1">
      <c r="A252" s="17" t="s">
        <v>470</v>
      </c>
      <c r="B252" s="17" t="s">
        <v>519</v>
      </c>
      <c r="C252" s="30" t="s">
        <v>520</v>
      </c>
      <c r="D252" s="15">
        <v>0</v>
      </c>
      <c r="E252" s="15">
        <v>155466</v>
      </c>
      <c r="F252" s="15">
        <v>281</v>
      </c>
      <c r="G252" s="15">
        <v>313073</v>
      </c>
      <c r="H252" s="15">
        <v>89060</v>
      </c>
      <c r="I252" s="15">
        <v>225588</v>
      </c>
      <c r="J252" s="15">
        <v>49379</v>
      </c>
      <c r="K252" s="15">
        <v>7949</v>
      </c>
      <c r="L252" s="15">
        <v>200175</v>
      </c>
      <c r="M252" s="15">
        <v>314747</v>
      </c>
      <c r="N252" s="15">
        <v>106</v>
      </c>
      <c r="O252" s="15">
        <v>33177</v>
      </c>
      <c r="P252" s="15">
        <f t="shared" si="66"/>
        <v>1389001</v>
      </c>
    </row>
    <row r="253" spans="1:16" s="8" customFormat="1">
      <c r="A253" s="17" t="s">
        <v>470</v>
      </c>
      <c r="B253" s="17" t="s">
        <v>521</v>
      </c>
      <c r="C253" s="30" t="s">
        <v>522</v>
      </c>
      <c r="D253" s="15">
        <v>0</v>
      </c>
      <c r="E253" s="15">
        <v>759510</v>
      </c>
      <c r="F253" s="15">
        <v>951180</v>
      </c>
      <c r="G253" s="15">
        <v>1232661</v>
      </c>
      <c r="H253" s="15">
        <v>189597</v>
      </c>
      <c r="I253" s="15">
        <v>150940</v>
      </c>
      <c r="J253" s="15">
        <v>99460</v>
      </c>
      <c r="K253" s="15">
        <v>88232</v>
      </c>
      <c r="L253" s="15">
        <v>1988171</v>
      </c>
      <c r="M253" s="15">
        <v>360966</v>
      </c>
      <c r="N253" s="15">
        <v>152464</v>
      </c>
      <c r="O253" s="15">
        <v>330186</v>
      </c>
      <c r="P253" s="15">
        <f t="shared" si="66"/>
        <v>6303367</v>
      </c>
    </row>
    <row r="254" spans="1:16" s="8" customFormat="1">
      <c r="A254" s="17" t="s">
        <v>470</v>
      </c>
      <c r="B254" s="17">
        <v>8402107</v>
      </c>
      <c r="C254" s="30" t="s">
        <v>523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f t="shared" si="66"/>
        <v>0</v>
      </c>
    </row>
    <row r="255" spans="1:16" s="8" customFormat="1">
      <c r="A255" s="17" t="s">
        <v>470</v>
      </c>
      <c r="B255" s="17" t="s">
        <v>524</v>
      </c>
      <c r="C255" s="30" t="s">
        <v>525</v>
      </c>
      <c r="D255" s="15">
        <v>315</v>
      </c>
      <c r="E255" s="15">
        <v>20</v>
      </c>
      <c r="F255" s="15">
        <v>497</v>
      </c>
      <c r="G255" s="15">
        <v>355</v>
      </c>
      <c r="H255" s="15">
        <v>1177</v>
      </c>
      <c r="I255" s="15">
        <v>91</v>
      </c>
      <c r="J255" s="15">
        <v>92</v>
      </c>
      <c r="K255" s="15">
        <v>399</v>
      </c>
      <c r="L255" s="15">
        <v>144</v>
      </c>
      <c r="M255" s="15">
        <v>294</v>
      </c>
      <c r="N255" s="15">
        <v>0</v>
      </c>
      <c r="O255" s="15">
        <v>0</v>
      </c>
      <c r="P255" s="15">
        <f t="shared" si="66"/>
        <v>3384</v>
      </c>
    </row>
    <row r="256" spans="1:16" s="8" customFormat="1">
      <c r="A256" s="17" t="s">
        <v>470</v>
      </c>
      <c r="B256" s="17" t="s">
        <v>526</v>
      </c>
      <c r="C256" s="30" t="s">
        <v>527</v>
      </c>
      <c r="D256" s="15">
        <v>386</v>
      </c>
      <c r="E256" s="15">
        <v>877</v>
      </c>
      <c r="F256" s="15">
        <v>653</v>
      </c>
      <c r="G256" s="15">
        <v>1066</v>
      </c>
      <c r="H256" s="15">
        <v>1901</v>
      </c>
      <c r="I256" s="15">
        <v>504</v>
      </c>
      <c r="J256" s="15">
        <v>0</v>
      </c>
      <c r="K256" s="15">
        <v>0</v>
      </c>
      <c r="L256" s="15">
        <v>0</v>
      </c>
      <c r="M256" s="15">
        <v>2087</v>
      </c>
      <c r="N256" s="15">
        <v>0</v>
      </c>
      <c r="O256" s="15">
        <v>0</v>
      </c>
      <c r="P256" s="15">
        <f t="shared" si="66"/>
        <v>7474</v>
      </c>
    </row>
    <row r="257" spans="1:16" s="8" customFormat="1">
      <c r="A257" s="17" t="s">
        <v>470</v>
      </c>
      <c r="B257" s="17" t="s">
        <v>528</v>
      </c>
      <c r="C257" s="30" t="s">
        <v>529</v>
      </c>
      <c r="D257" s="15">
        <v>159</v>
      </c>
      <c r="E257" s="15">
        <v>308</v>
      </c>
      <c r="F257" s="15">
        <v>448</v>
      </c>
      <c r="G257" s="15">
        <v>967</v>
      </c>
      <c r="H257" s="15">
        <v>2945</v>
      </c>
      <c r="I257" s="15">
        <v>91</v>
      </c>
      <c r="J257" s="15">
        <v>118</v>
      </c>
      <c r="K257" s="15">
        <v>188</v>
      </c>
      <c r="L257" s="15">
        <v>166</v>
      </c>
      <c r="M257" s="15">
        <v>215</v>
      </c>
      <c r="N257" s="15">
        <v>0</v>
      </c>
      <c r="O257" s="15">
        <v>0</v>
      </c>
      <c r="P257" s="15">
        <f t="shared" si="66"/>
        <v>5605</v>
      </c>
    </row>
    <row r="258" spans="1:16" s="8" customFormat="1">
      <c r="A258" s="17" t="s">
        <v>470</v>
      </c>
      <c r="B258" s="17" t="s">
        <v>530</v>
      </c>
      <c r="C258" s="30" t="s">
        <v>531</v>
      </c>
      <c r="D258" s="15">
        <v>58938</v>
      </c>
      <c r="E258" s="15">
        <v>158106</v>
      </c>
      <c r="F258" s="15">
        <v>86707</v>
      </c>
      <c r="G258" s="15">
        <v>113416</v>
      </c>
      <c r="H258" s="15">
        <v>53088</v>
      </c>
      <c r="I258" s="15">
        <v>91002</v>
      </c>
      <c r="J258" s="15">
        <v>55427</v>
      </c>
      <c r="K258" s="15">
        <v>433126</v>
      </c>
      <c r="L258" s="15">
        <v>64504</v>
      </c>
      <c r="M258" s="15">
        <v>107727</v>
      </c>
      <c r="N258" s="15">
        <v>229851</v>
      </c>
      <c r="O258" s="15">
        <v>163880</v>
      </c>
      <c r="P258" s="15">
        <f t="shared" si="66"/>
        <v>1615772</v>
      </c>
    </row>
    <row r="259" spans="1:16" s="8" customFormat="1">
      <c r="A259" s="17"/>
      <c r="B259" s="17" t="s">
        <v>532</v>
      </c>
      <c r="C259" s="30" t="s">
        <v>533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204487</v>
      </c>
      <c r="J259" s="15">
        <v>-37179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f>SUM(D259:O259)</f>
        <v>167308</v>
      </c>
    </row>
    <row r="260" spans="1:16" s="8" customFormat="1">
      <c r="A260" s="17" t="s">
        <v>470</v>
      </c>
      <c r="B260" s="17" t="s">
        <v>534</v>
      </c>
      <c r="C260" s="30" t="s">
        <v>535</v>
      </c>
      <c r="D260" s="15">
        <v>35840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36510</v>
      </c>
      <c r="M260" s="15">
        <v>1182901</v>
      </c>
      <c r="N260" s="15">
        <v>2443686</v>
      </c>
      <c r="O260" s="15">
        <v>0</v>
      </c>
      <c r="P260" s="15">
        <f t="shared" si="66"/>
        <v>3698937</v>
      </c>
    </row>
    <row r="261" spans="1:16" s="8" customFormat="1">
      <c r="A261" s="17" t="s">
        <v>470</v>
      </c>
      <c r="B261" s="17" t="s">
        <v>536</v>
      </c>
      <c r="C261" s="30" t="s">
        <v>537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35819</v>
      </c>
      <c r="M261" s="15">
        <v>443854</v>
      </c>
      <c r="N261" s="15">
        <v>2193743</v>
      </c>
      <c r="O261" s="15">
        <v>0</v>
      </c>
      <c r="P261" s="15">
        <f t="shared" si="66"/>
        <v>2673416</v>
      </c>
    </row>
    <row r="262" spans="1:16" s="16" customFormat="1">
      <c r="A262" s="17"/>
      <c r="B262" s="17"/>
      <c r="C262" s="30" t="s">
        <v>538</v>
      </c>
      <c r="D262" s="15">
        <f>SUM(D263:D273)</f>
        <v>688511</v>
      </c>
      <c r="E262" s="15">
        <f>SUM(E263:E273)</f>
        <v>1338373</v>
      </c>
      <c r="F262" s="15">
        <f>SUM(F263:F273)</f>
        <v>1677425</v>
      </c>
      <c r="G262" s="15">
        <f t="shared" ref="G262:O262" si="67">SUM(G263:G274)</f>
        <v>1541603</v>
      </c>
      <c r="H262" s="15">
        <f t="shared" si="67"/>
        <v>1223935</v>
      </c>
      <c r="I262" s="15">
        <f t="shared" si="67"/>
        <v>1306445</v>
      </c>
      <c r="J262" s="15">
        <f t="shared" si="67"/>
        <v>981604</v>
      </c>
      <c r="K262" s="15">
        <f t="shared" si="67"/>
        <v>1185605</v>
      </c>
      <c r="L262" s="15">
        <f t="shared" si="67"/>
        <v>1883124</v>
      </c>
      <c r="M262" s="15">
        <f t="shared" si="67"/>
        <v>1930153</v>
      </c>
      <c r="N262" s="15">
        <f t="shared" si="67"/>
        <v>9722465</v>
      </c>
      <c r="O262" s="15">
        <f t="shared" si="67"/>
        <v>1289610</v>
      </c>
      <c r="P262" s="15">
        <f t="shared" si="66"/>
        <v>24768853</v>
      </c>
    </row>
    <row r="263" spans="1:16" s="8" customFormat="1">
      <c r="A263" s="17" t="s">
        <v>470</v>
      </c>
      <c r="B263" s="17" t="s">
        <v>539</v>
      </c>
      <c r="C263" s="30" t="s">
        <v>540</v>
      </c>
      <c r="D263" s="15">
        <v>0</v>
      </c>
      <c r="E263" s="15">
        <v>2200</v>
      </c>
      <c r="F263" s="15">
        <v>0</v>
      </c>
      <c r="G263" s="15">
        <v>4400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2200</v>
      </c>
      <c r="P263" s="15">
        <f t="shared" si="66"/>
        <v>8800</v>
      </c>
    </row>
    <row r="264" spans="1:16" s="8" customFormat="1">
      <c r="A264" s="17" t="s">
        <v>470</v>
      </c>
      <c r="B264" s="17" t="s">
        <v>541</v>
      </c>
      <c r="C264" s="30" t="s">
        <v>542</v>
      </c>
      <c r="D264" s="15">
        <v>167961</v>
      </c>
      <c r="E264" s="15">
        <v>240583</v>
      </c>
      <c r="F264" s="15">
        <v>552981</v>
      </c>
      <c r="G264" s="15">
        <v>481591</v>
      </c>
      <c r="H264" s="15">
        <v>368376</v>
      </c>
      <c r="I264" s="15">
        <v>312726</v>
      </c>
      <c r="J264" s="15">
        <v>271162</v>
      </c>
      <c r="K264" s="15">
        <v>222441</v>
      </c>
      <c r="L264" s="15">
        <v>444480</v>
      </c>
      <c r="M264" s="15">
        <v>420272</v>
      </c>
      <c r="N264" s="15">
        <v>158100</v>
      </c>
      <c r="O264" s="15">
        <v>270539</v>
      </c>
      <c r="P264" s="15">
        <f>SUM(D264:O264)</f>
        <v>3911212</v>
      </c>
    </row>
    <row r="265" spans="1:16" s="8" customFormat="1">
      <c r="A265" s="17" t="s">
        <v>470</v>
      </c>
      <c r="B265" s="17" t="s">
        <v>543</v>
      </c>
      <c r="C265" s="30" t="s">
        <v>544</v>
      </c>
      <c r="D265" s="15">
        <v>475073</v>
      </c>
      <c r="E265" s="15">
        <v>1012186</v>
      </c>
      <c r="F265" s="15">
        <v>986247</v>
      </c>
      <c r="G265" s="15">
        <v>862730</v>
      </c>
      <c r="H265" s="15">
        <v>847240</v>
      </c>
      <c r="I265" s="15">
        <v>898484</v>
      </c>
      <c r="J265" s="15">
        <v>647856</v>
      </c>
      <c r="K265" s="15">
        <v>497106</v>
      </c>
      <c r="L265" s="15">
        <v>878543</v>
      </c>
      <c r="M265" s="15">
        <v>824142</v>
      </c>
      <c r="N265" s="15">
        <v>474169</v>
      </c>
      <c r="O265" s="15">
        <v>933423</v>
      </c>
      <c r="P265" s="15">
        <f>SUM(D265:O265)</f>
        <v>9337199</v>
      </c>
    </row>
    <row r="266" spans="1:16" s="8" customFormat="1">
      <c r="A266" s="17" t="s">
        <v>470</v>
      </c>
      <c r="B266" s="17" t="s">
        <v>545</v>
      </c>
      <c r="C266" s="30" t="s">
        <v>546</v>
      </c>
      <c r="D266" s="15">
        <v>22362</v>
      </c>
      <c r="E266" s="15">
        <v>7199</v>
      </c>
      <c r="F266" s="15">
        <v>5987</v>
      </c>
      <c r="G266" s="15">
        <v>2466</v>
      </c>
      <c r="H266" s="15">
        <v>5924</v>
      </c>
      <c r="I266" s="15">
        <v>8595</v>
      </c>
      <c r="J266" s="15">
        <v>14821</v>
      </c>
      <c r="K266" s="15">
        <v>4575</v>
      </c>
      <c r="L266" s="15">
        <v>14809</v>
      </c>
      <c r="M266" s="15">
        <v>14659</v>
      </c>
      <c r="N266" s="15">
        <v>10499</v>
      </c>
      <c r="O266" s="15">
        <v>5393</v>
      </c>
      <c r="P266" s="15">
        <f>SUM(D266:O266)</f>
        <v>117289</v>
      </c>
    </row>
    <row r="267" spans="1:16" s="8" customFormat="1">
      <c r="A267" s="17" t="s">
        <v>470</v>
      </c>
      <c r="B267" s="17" t="s">
        <v>547</v>
      </c>
      <c r="C267" s="30" t="s">
        <v>548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f>SUM(D267:O267)</f>
        <v>0</v>
      </c>
    </row>
    <row r="268" spans="1:16" s="8" customFormat="1">
      <c r="A268" s="17" t="s">
        <v>470</v>
      </c>
      <c r="B268" s="17" t="s">
        <v>549</v>
      </c>
      <c r="C268" s="30" t="s">
        <v>550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f t="shared" si="66"/>
        <v>0</v>
      </c>
    </row>
    <row r="269" spans="1:16" s="8" customFormat="1">
      <c r="A269" s="17"/>
      <c r="B269" s="17" t="s">
        <v>551</v>
      </c>
      <c r="C269" s="30" t="s">
        <v>552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f t="shared" si="66"/>
        <v>0</v>
      </c>
    </row>
    <row r="270" spans="1:16" s="8" customFormat="1">
      <c r="A270" s="17" t="s">
        <v>470</v>
      </c>
      <c r="B270" s="17" t="s">
        <v>553</v>
      </c>
      <c r="C270" s="30" t="s">
        <v>554</v>
      </c>
      <c r="D270" s="15">
        <v>20315</v>
      </c>
      <c r="E270" s="15">
        <v>76205</v>
      </c>
      <c r="F270" s="15">
        <v>130650</v>
      </c>
      <c r="G270" s="15">
        <v>185680</v>
      </c>
      <c r="H270" s="15">
        <v>2395</v>
      </c>
      <c r="I270" s="15">
        <v>82440</v>
      </c>
      <c r="J270" s="15">
        <v>47765</v>
      </c>
      <c r="K270" s="15">
        <v>460235</v>
      </c>
      <c r="L270" s="15">
        <v>545292</v>
      </c>
      <c r="M270" s="15">
        <v>671080</v>
      </c>
      <c r="N270" s="15">
        <v>9078449</v>
      </c>
      <c r="O270" s="15">
        <v>78055</v>
      </c>
      <c r="P270" s="15">
        <f t="shared" si="66"/>
        <v>11378561</v>
      </c>
    </row>
    <row r="271" spans="1:16" s="8" customFormat="1">
      <c r="A271" s="17" t="s">
        <v>470</v>
      </c>
      <c r="B271" s="17">
        <v>8402215</v>
      </c>
      <c r="C271" s="30" t="s">
        <v>555</v>
      </c>
      <c r="D271" s="15">
        <v>1400</v>
      </c>
      <c r="E271" s="15">
        <v>0</v>
      </c>
      <c r="F271" s="15">
        <v>1560</v>
      </c>
      <c r="G271" s="15">
        <v>3800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1248</v>
      </c>
      <c r="O271" s="15">
        <v>0</v>
      </c>
      <c r="P271" s="15">
        <f t="shared" si="66"/>
        <v>8008</v>
      </c>
    </row>
    <row r="272" spans="1:16" s="36" customFormat="1">
      <c r="A272" s="34" t="s">
        <v>470</v>
      </c>
      <c r="B272" s="34">
        <v>8402218</v>
      </c>
      <c r="C272" s="39" t="s">
        <v>556</v>
      </c>
      <c r="D272" s="21">
        <v>1400</v>
      </c>
      <c r="E272" s="21">
        <v>0</v>
      </c>
      <c r="F272" s="21">
        <v>0</v>
      </c>
      <c r="G272" s="21">
        <v>936</v>
      </c>
      <c r="H272" s="21">
        <v>0</v>
      </c>
      <c r="I272" s="21">
        <v>2800</v>
      </c>
      <c r="J272" s="21">
        <v>0</v>
      </c>
      <c r="K272" s="21">
        <v>1248</v>
      </c>
      <c r="L272" s="21">
        <v>0</v>
      </c>
      <c r="M272" s="21">
        <v>0</v>
      </c>
      <c r="N272" s="21">
        <v>0</v>
      </c>
      <c r="O272" s="21">
        <v>0</v>
      </c>
      <c r="P272" s="21">
        <f t="shared" si="66"/>
        <v>6384</v>
      </c>
    </row>
    <row r="273" spans="1:16" s="8" customFormat="1">
      <c r="A273" s="17" t="s">
        <v>470</v>
      </c>
      <c r="B273" s="17">
        <v>8402219</v>
      </c>
      <c r="C273" s="37" t="s">
        <v>557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1400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f t="shared" si="66"/>
        <v>1400</v>
      </c>
    </row>
    <row r="274" spans="1:16" s="8" customFormat="1">
      <c r="A274" s="17"/>
      <c r="B274" s="17" t="s">
        <v>558</v>
      </c>
      <c r="C274" s="30" t="s">
        <v>559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f t="shared" si="66"/>
        <v>0</v>
      </c>
    </row>
    <row r="275" spans="1:16" s="16" customFormat="1">
      <c r="A275" s="17"/>
      <c r="B275" s="17"/>
      <c r="C275" s="30" t="s">
        <v>560</v>
      </c>
      <c r="D275" s="15">
        <f>SUM(D276)</f>
        <v>428258</v>
      </c>
      <c r="E275" s="15">
        <f>SUM(E276)</f>
        <v>456432</v>
      </c>
      <c r="F275" s="15">
        <f>SUM(F276)</f>
        <v>326954</v>
      </c>
      <c r="G275" s="15">
        <f>G276+G277</f>
        <v>401127</v>
      </c>
      <c r="H275" s="15">
        <f>H276+H277</f>
        <v>323705</v>
      </c>
      <c r="I275" s="15">
        <f t="shared" ref="I275:O275" si="68">I276+I278</f>
        <v>458860</v>
      </c>
      <c r="J275" s="15">
        <f t="shared" si="68"/>
        <v>383874</v>
      </c>
      <c r="K275" s="15">
        <f t="shared" si="68"/>
        <v>296710</v>
      </c>
      <c r="L275" s="15">
        <f t="shared" si="68"/>
        <v>507646</v>
      </c>
      <c r="M275" s="15">
        <f t="shared" si="68"/>
        <v>389235</v>
      </c>
      <c r="N275" s="15">
        <f t="shared" si="68"/>
        <v>405366</v>
      </c>
      <c r="O275" s="15">
        <f t="shared" si="68"/>
        <v>299448</v>
      </c>
      <c r="P275" s="15">
        <f t="shared" si="66"/>
        <v>4677615</v>
      </c>
    </row>
    <row r="276" spans="1:16" s="8" customFormat="1">
      <c r="A276" s="17" t="s">
        <v>18</v>
      </c>
      <c r="B276" s="17">
        <v>8402301</v>
      </c>
      <c r="C276" s="30" t="s">
        <v>561</v>
      </c>
      <c r="D276" s="15">
        <v>428258</v>
      </c>
      <c r="E276" s="15">
        <v>456432</v>
      </c>
      <c r="F276" s="15">
        <v>326954</v>
      </c>
      <c r="G276" s="40">
        <v>396423</v>
      </c>
      <c r="H276" s="15">
        <v>319850</v>
      </c>
      <c r="I276" s="15">
        <f>I277</f>
        <v>317954</v>
      </c>
      <c r="J276" s="15">
        <v>371582</v>
      </c>
      <c r="K276" s="15">
        <v>296318</v>
      </c>
      <c r="L276" s="15">
        <v>423181</v>
      </c>
      <c r="M276" s="15">
        <v>366566</v>
      </c>
      <c r="N276" s="15">
        <v>316218</v>
      </c>
      <c r="O276" s="15">
        <v>297880</v>
      </c>
      <c r="P276" s="15">
        <f t="shared" si="66"/>
        <v>4317616</v>
      </c>
    </row>
    <row r="277" spans="1:16" s="8" customFormat="1">
      <c r="A277" s="17"/>
      <c r="B277" s="17"/>
      <c r="C277" s="30" t="s">
        <v>562</v>
      </c>
      <c r="D277" s="15">
        <f>D278</f>
        <v>7809</v>
      </c>
      <c r="E277" s="15">
        <f t="shared" ref="E277:F277" si="69">E278</f>
        <v>10200</v>
      </c>
      <c r="F277" s="15">
        <f t="shared" si="69"/>
        <v>7625</v>
      </c>
      <c r="G277" s="40">
        <f>SUM(G278)</f>
        <v>4704</v>
      </c>
      <c r="H277" s="15">
        <f>SUM(H278)</f>
        <v>3855</v>
      </c>
      <c r="I277" s="15">
        <v>317954</v>
      </c>
      <c r="J277" s="15">
        <f t="shared" ref="J277:O277" si="70">SUM(J278)</f>
        <v>12292</v>
      </c>
      <c r="K277" s="15">
        <f t="shared" si="70"/>
        <v>392</v>
      </c>
      <c r="L277" s="15">
        <f t="shared" si="70"/>
        <v>84465</v>
      </c>
      <c r="M277" s="15">
        <f t="shared" si="70"/>
        <v>22669</v>
      </c>
      <c r="N277" s="15">
        <f t="shared" si="70"/>
        <v>89148</v>
      </c>
      <c r="O277" s="15">
        <f t="shared" si="70"/>
        <v>1568</v>
      </c>
      <c r="P277" s="15">
        <f t="shared" si="66"/>
        <v>562681</v>
      </c>
    </row>
    <row r="278" spans="1:16" s="8" customFormat="1">
      <c r="A278" s="17" t="s">
        <v>18</v>
      </c>
      <c r="B278" s="17">
        <v>8402401</v>
      </c>
      <c r="C278" s="30" t="s">
        <v>563</v>
      </c>
      <c r="D278" s="15">
        <v>7809</v>
      </c>
      <c r="E278" s="15">
        <v>10200</v>
      </c>
      <c r="F278" s="15">
        <v>7625</v>
      </c>
      <c r="G278" s="15">
        <v>4704</v>
      </c>
      <c r="H278" s="15">
        <v>3855</v>
      </c>
      <c r="I278" s="15">
        <v>140906</v>
      </c>
      <c r="J278" s="15">
        <v>12292</v>
      </c>
      <c r="K278" s="15">
        <v>392</v>
      </c>
      <c r="L278" s="15">
        <v>84465</v>
      </c>
      <c r="M278" s="15">
        <v>22669</v>
      </c>
      <c r="N278" s="15">
        <v>89148</v>
      </c>
      <c r="O278" s="15">
        <v>1568</v>
      </c>
      <c r="P278" s="15">
        <f t="shared" si="66"/>
        <v>385633</v>
      </c>
    </row>
    <row r="279" spans="1:16" s="8" customFormat="1">
      <c r="A279" s="17"/>
      <c r="B279" s="17"/>
      <c r="C279" s="29" t="s">
        <v>564</v>
      </c>
      <c r="D279" s="22">
        <f>SUM(D280:D280)</f>
        <v>114514461</v>
      </c>
      <c r="E279" s="22">
        <f>SUM(E280:E281)</f>
        <v>117348620</v>
      </c>
      <c r="F279" s="22">
        <f>SUM(F280:F281)</f>
        <v>118630113</v>
      </c>
      <c r="G279" s="22">
        <f>G280+G281</f>
        <v>114266122</v>
      </c>
      <c r="H279" s="22">
        <f>H280+H281</f>
        <v>114854899</v>
      </c>
      <c r="I279" s="22">
        <f t="shared" ref="I279:O279" si="71">SUM(I280:I281)</f>
        <v>116923728</v>
      </c>
      <c r="J279" s="22">
        <f t="shared" si="71"/>
        <v>103254962</v>
      </c>
      <c r="K279" s="22">
        <f t="shared" si="71"/>
        <v>90791004</v>
      </c>
      <c r="L279" s="22">
        <f t="shared" si="71"/>
        <v>87332523</v>
      </c>
      <c r="M279" s="22">
        <f t="shared" si="71"/>
        <v>84799578</v>
      </c>
      <c r="N279" s="22">
        <f t="shared" si="71"/>
        <v>80469026</v>
      </c>
      <c r="O279" s="22">
        <f t="shared" si="71"/>
        <v>80541642</v>
      </c>
      <c r="P279" s="22">
        <f t="shared" si="66"/>
        <v>1223726678</v>
      </c>
    </row>
    <row r="280" spans="1:16" s="8" customFormat="1" ht="24">
      <c r="A280" s="17" t="s">
        <v>565</v>
      </c>
      <c r="B280" s="17" t="s">
        <v>566</v>
      </c>
      <c r="C280" s="33" t="s">
        <v>567</v>
      </c>
      <c r="D280" s="15">
        <v>114514461</v>
      </c>
      <c r="E280" s="15">
        <v>0</v>
      </c>
      <c r="F280" s="15">
        <v>0</v>
      </c>
      <c r="G280" s="15">
        <v>114266122</v>
      </c>
      <c r="H280" s="15">
        <v>114854899</v>
      </c>
      <c r="I280" s="15">
        <v>0</v>
      </c>
      <c r="J280" s="15">
        <v>103254962</v>
      </c>
      <c r="K280" s="15">
        <v>90791004</v>
      </c>
      <c r="L280" s="15">
        <v>87332523</v>
      </c>
      <c r="M280" s="15">
        <v>84799578</v>
      </c>
      <c r="N280" s="15">
        <v>80469026</v>
      </c>
      <c r="O280" s="15">
        <v>80541642</v>
      </c>
      <c r="P280" s="15">
        <f t="shared" si="66"/>
        <v>870824217</v>
      </c>
    </row>
    <row r="281" spans="1:16" s="8" customFormat="1" ht="24">
      <c r="A281" s="17" t="s">
        <v>568</v>
      </c>
      <c r="B281" s="17" t="s">
        <v>566</v>
      </c>
      <c r="C281" s="33" t="s">
        <v>567</v>
      </c>
      <c r="D281" s="15">
        <v>0</v>
      </c>
      <c r="E281" s="15">
        <v>117348620</v>
      </c>
      <c r="F281" s="15">
        <v>118630113</v>
      </c>
      <c r="G281" s="15">
        <v>0</v>
      </c>
      <c r="H281" s="15">
        <v>0</v>
      </c>
      <c r="I281" s="15">
        <v>116923728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f t="shared" si="66"/>
        <v>352902461</v>
      </c>
    </row>
    <row r="282" spans="1:16" s="8" customFormat="1">
      <c r="A282" s="17"/>
      <c r="B282" s="17"/>
      <c r="C282" s="29" t="s">
        <v>569</v>
      </c>
      <c r="D282" s="22">
        <f>D283+D290</f>
        <v>0</v>
      </c>
      <c r="E282" s="22">
        <f t="shared" ref="E282:O282" si="72">E283+E290</f>
        <v>0</v>
      </c>
      <c r="F282" s="22">
        <f t="shared" si="72"/>
        <v>0</v>
      </c>
      <c r="G282" s="22">
        <f t="shared" si="72"/>
        <v>12699079662</v>
      </c>
      <c r="H282" s="22">
        <f t="shared" si="72"/>
        <v>0</v>
      </c>
      <c r="I282" s="22">
        <f t="shared" si="72"/>
        <v>0</v>
      </c>
      <c r="J282" s="22">
        <f t="shared" si="72"/>
        <v>0</v>
      </c>
      <c r="K282" s="22">
        <f t="shared" si="72"/>
        <v>0</v>
      </c>
      <c r="L282" s="22">
        <f t="shared" si="72"/>
        <v>0</v>
      </c>
      <c r="M282" s="22">
        <f t="shared" si="72"/>
        <v>0</v>
      </c>
      <c r="N282" s="22">
        <f t="shared" si="72"/>
        <v>0</v>
      </c>
      <c r="O282" s="22">
        <f t="shared" si="72"/>
        <v>1000000000</v>
      </c>
      <c r="P282" s="22">
        <f t="shared" si="66"/>
        <v>13699079662</v>
      </c>
    </row>
    <row r="283" spans="1:16" s="8" customFormat="1">
      <c r="A283" s="17"/>
      <c r="B283" s="17"/>
      <c r="C283" s="30" t="s">
        <v>570</v>
      </c>
      <c r="D283" s="15">
        <f>SUM(D284:D289)</f>
        <v>0</v>
      </c>
      <c r="E283" s="15">
        <f t="shared" ref="E283:O283" si="73">SUM(E284:E289)</f>
        <v>0</v>
      </c>
      <c r="F283" s="15">
        <f t="shared" si="73"/>
        <v>0</v>
      </c>
      <c r="G283" s="15">
        <f t="shared" si="73"/>
        <v>0</v>
      </c>
      <c r="H283" s="15">
        <f t="shared" si="73"/>
        <v>0</v>
      </c>
      <c r="I283" s="15">
        <f t="shared" si="73"/>
        <v>0</v>
      </c>
      <c r="J283" s="15">
        <f t="shared" si="73"/>
        <v>0</v>
      </c>
      <c r="K283" s="15">
        <f t="shared" si="73"/>
        <v>0</v>
      </c>
      <c r="L283" s="15">
        <f t="shared" si="73"/>
        <v>0</v>
      </c>
      <c r="M283" s="15">
        <f t="shared" si="73"/>
        <v>0</v>
      </c>
      <c r="N283" s="15">
        <f t="shared" si="73"/>
        <v>0</v>
      </c>
      <c r="O283" s="15">
        <f t="shared" si="73"/>
        <v>1000000000</v>
      </c>
      <c r="P283" s="15">
        <f t="shared" si="66"/>
        <v>1000000000</v>
      </c>
    </row>
    <row r="284" spans="1:16" s="8" customFormat="1">
      <c r="A284" s="17" t="s">
        <v>571</v>
      </c>
      <c r="B284" s="17" t="s">
        <v>572</v>
      </c>
      <c r="C284" s="30" t="s">
        <v>573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f t="shared" si="66"/>
        <v>0</v>
      </c>
    </row>
    <row r="285" spans="1:16" s="8" customFormat="1">
      <c r="A285" s="17" t="s">
        <v>574</v>
      </c>
      <c r="B285" s="41" t="s">
        <v>575</v>
      </c>
      <c r="C285" s="30" t="s">
        <v>576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f t="shared" si="66"/>
        <v>0</v>
      </c>
    </row>
    <row r="286" spans="1:16" s="8" customFormat="1">
      <c r="A286" s="17" t="s">
        <v>577</v>
      </c>
      <c r="B286" s="17" t="s">
        <v>578</v>
      </c>
      <c r="C286" s="30" t="s">
        <v>579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f t="shared" si="66"/>
        <v>0</v>
      </c>
    </row>
    <row r="287" spans="1:16" s="8" customFormat="1">
      <c r="A287" s="17"/>
      <c r="B287" s="17" t="s">
        <v>580</v>
      </c>
      <c r="C287" s="30" t="s">
        <v>581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f t="shared" si="66"/>
        <v>0</v>
      </c>
    </row>
    <row r="288" spans="1:16" s="8" customFormat="1">
      <c r="A288" s="17"/>
      <c r="B288" s="17" t="s">
        <v>582</v>
      </c>
      <c r="C288" s="30" t="s">
        <v>583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500000000</v>
      </c>
      <c r="P288" s="15">
        <f t="shared" si="66"/>
        <v>500000000</v>
      </c>
    </row>
    <row r="289" spans="1:16" s="8" customFormat="1">
      <c r="A289" s="17" t="s">
        <v>584</v>
      </c>
      <c r="B289" s="17" t="s">
        <v>585</v>
      </c>
      <c r="C289" s="30" t="s">
        <v>583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500000000</v>
      </c>
      <c r="P289" s="15">
        <f t="shared" si="66"/>
        <v>500000000</v>
      </c>
    </row>
    <row r="290" spans="1:16" s="8" customFormat="1">
      <c r="A290" s="17"/>
      <c r="B290" s="17"/>
      <c r="C290" s="30" t="s">
        <v>586</v>
      </c>
      <c r="D290" s="15">
        <f>SUM(D291:D296,)</f>
        <v>0</v>
      </c>
      <c r="E290" s="15">
        <f t="shared" ref="E290:O290" si="74">SUM(E291:E296,)</f>
        <v>0</v>
      </c>
      <c r="F290" s="15">
        <f t="shared" si="74"/>
        <v>0</v>
      </c>
      <c r="G290" s="15">
        <f t="shared" si="74"/>
        <v>12699079662</v>
      </c>
      <c r="H290" s="15">
        <f t="shared" si="74"/>
        <v>0</v>
      </c>
      <c r="I290" s="15">
        <f t="shared" si="74"/>
        <v>0</v>
      </c>
      <c r="J290" s="15">
        <f t="shared" si="74"/>
        <v>0</v>
      </c>
      <c r="K290" s="15">
        <f t="shared" si="74"/>
        <v>0</v>
      </c>
      <c r="L290" s="15">
        <f t="shared" si="74"/>
        <v>0</v>
      </c>
      <c r="M290" s="15">
        <f t="shared" si="74"/>
        <v>0</v>
      </c>
      <c r="N290" s="15">
        <f t="shared" si="74"/>
        <v>0</v>
      </c>
      <c r="O290" s="15">
        <f t="shared" si="74"/>
        <v>0</v>
      </c>
      <c r="P290" s="15">
        <f t="shared" si="66"/>
        <v>12699079662</v>
      </c>
    </row>
    <row r="291" spans="1:16" s="8" customFormat="1">
      <c r="A291" s="17" t="s">
        <v>587</v>
      </c>
      <c r="B291" s="17" t="s">
        <v>588</v>
      </c>
      <c r="C291" s="30" t="s">
        <v>589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f t="shared" si="66"/>
        <v>0</v>
      </c>
    </row>
    <row r="292" spans="1:16" s="8" customFormat="1">
      <c r="A292" s="17" t="s">
        <v>590</v>
      </c>
      <c r="B292" s="17" t="s">
        <v>591</v>
      </c>
      <c r="C292" s="30" t="s">
        <v>592</v>
      </c>
      <c r="D292" s="15">
        <v>0</v>
      </c>
      <c r="E292" s="15">
        <v>0</v>
      </c>
      <c r="F292" s="15">
        <v>0</v>
      </c>
      <c r="G292" s="15">
        <v>2506794049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f t="shared" si="66"/>
        <v>2506794049</v>
      </c>
    </row>
    <row r="293" spans="1:16" s="8" customFormat="1">
      <c r="A293" s="17" t="s">
        <v>593</v>
      </c>
      <c r="B293" s="17" t="s">
        <v>594</v>
      </c>
      <c r="C293" s="30" t="s">
        <v>595</v>
      </c>
      <c r="D293" s="15">
        <v>0</v>
      </c>
      <c r="E293" s="15">
        <v>0</v>
      </c>
      <c r="F293" s="15">
        <v>0</v>
      </c>
      <c r="G293" s="15">
        <v>3000000000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f t="shared" si="66"/>
        <v>3000000000</v>
      </c>
    </row>
    <row r="294" spans="1:16" s="8" customFormat="1">
      <c r="A294" s="17" t="s">
        <v>596</v>
      </c>
      <c r="B294" s="17" t="s">
        <v>597</v>
      </c>
      <c r="C294" s="30" t="s">
        <v>598</v>
      </c>
      <c r="D294" s="15">
        <v>0</v>
      </c>
      <c r="E294" s="15">
        <v>0</v>
      </c>
      <c r="F294" s="15">
        <v>0</v>
      </c>
      <c r="G294" s="15">
        <v>4500000000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f t="shared" si="66"/>
        <v>4500000000</v>
      </c>
    </row>
    <row r="295" spans="1:16" s="8" customFormat="1">
      <c r="A295" s="17" t="s">
        <v>599</v>
      </c>
      <c r="B295" s="17" t="s">
        <v>600</v>
      </c>
      <c r="C295" s="30" t="s">
        <v>601</v>
      </c>
      <c r="D295" s="15">
        <v>0</v>
      </c>
      <c r="E295" s="15">
        <v>0</v>
      </c>
      <c r="F295" s="15">
        <v>0</v>
      </c>
      <c r="G295" s="15">
        <v>1977281680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f t="shared" si="66"/>
        <v>1977281680</v>
      </c>
    </row>
    <row r="296" spans="1:16" s="8" customFormat="1">
      <c r="A296" s="17" t="s">
        <v>602</v>
      </c>
      <c r="B296" s="17" t="s">
        <v>603</v>
      </c>
      <c r="C296" s="30" t="s">
        <v>604</v>
      </c>
      <c r="D296" s="15">
        <v>0</v>
      </c>
      <c r="E296" s="15">
        <v>0</v>
      </c>
      <c r="F296" s="15">
        <v>0</v>
      </c>
      <c r="G296" s="15">
        <v>715003933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f t="shared" si="66"/>
        <v>715003933</v>
      </c>
    </row>
    <row r="297" spans="1:16" s="45" customFormat="1" ht="13.5">
      <c r="A297" s="42"/>
      <c r="B297" s="42"/>
      <c r="C297" s="43" t="s">
        <v>605</v>
      </c>
      <c r="D297" s="44">
        <f t="shared" ref="D297:O297" si="75">D3+D24+D46+D52+D71+D282</f>
        <v>9153590292</v>
      </c>
      <c r="E297" s="44">
        <f t="shared" si="75"/>
        <v>7752821428</v>
      </c>
      <c r="F297" s="44">
        <f t="shared" si="75"/>
        <v>5476090946</v>
      </c>
      <c r="G297" s="44">
        <f t="shared" si="75"/>
        <v>19140672288.869999</v>
      </c>
      <c r="H297" s="44">
        <f t="shared" si="75"/>
        <v>7754076494.1300001</v>
      </c>
      <c r="I297" s="44">
        <f t="shared" si="75"/>
        <v>6315272375</v>
      </c>
      <c r="J297" s="44">
        <f t="shared" si="75"/>
        <v>6779017335</v>
      </c>
      <c r="K297" s="44">
        <f t="shared" si="75"/>
        <v>6039603981</v>
      </c>
      <c r="L297" s="44">
        <f t="shared" si="75"/>
        <v>6279018558</v>
      </c>
      <c r="M297" s="44">
        <f t="shared" si="75"/>
        <v>4712364418</v>
      </c>
      <c r="N297" s="44">
        <f t="shared" si="75"/>
        <v>5825680732</v>
      </c>
      <c r="O297" s="44">
        <f t="shared" si="75"/>
        <v>9412761887</v>
      </c>
      <c r="P297" s="44">
        <f>SUM(D297:O297)</f>
        <v>94640970735</v>
      </c>
    </row>
    <row r="298" spans="1:16" s="47" customFormat="1" ht="21" customHeight="1">
      <c r="A298" s="46" t="s">
        <v>606</v>
      </c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s="47" customFormat="1" ht="12" customHeight="1">
      <c r="A299" s="48"/>
      <c r="B299"/>
      <c r="C299"/>
      <c r="D299"/>
      <c r="E299"/>
      <c r="F299"/>
      <c r="G299"/>
      <c r="H299" s="49"/>
      <c r="I299"/>
      <c r="J299"/>
      <c r="K299"/>
      <c r="L299"/>
      <c r="M299"/>
      <c r="N299"/>
      <c r="O299"/>
      <c r="P299"/>
    </row>
    <row r="300" spans="1:16" s="47" customFormat="1" ht="12" customHeight="1">
      <c r="A300" s="48"/>
      <c r="B300"/>
      <c r="C300"/>
      <c r="D300"/>
      <c r="E300"/>
      <c r="F300"/>
      <c r="G300"/>
      <c r="H300" s="49"/>
      <c r="I300"/>
      <c r="J300"/>
      <c r="K300"/>
      <c r="L300"/>
      <c r="M300"/>
      <c r="N300"/>
      <c r="O300"/>
      <c r="P300"/>
    </row>
    <row r="301" spans="1:16" s="47" customFormat="1" ht="12" customHeight="1">
      <c r="A301" s="48"/>
      <c r="B301"/>
      <c r="C301"/>
      <c r="D301"/>
      <c r="E301"/>
      <c r="F301"/>
      <c r="G301"/>
      <c r="H301" s="49"/>
      <c r="I301"/>
      <c r="J301"/>
      <c r="K301"/>
      <c r="L301"/>
      <c r="M301"/>
      <c r="N301"/>
      <c r="O301"/>
      <c r="P301"/>
    </row>
    <row r="302" spans="1:16" s="47" customFormat="1" ht="12" customHeight="1">
      <c r="A302" s="48"/>
      <c r="B302"/>
      <c r="C302"/>
      <c r="D302"/>
      <c r="E302"/>
      <c r="F302"/>
      <c r="G302"/>
      <c r="H302" s="49"/>
      <c r="I302"/>
      <c r="J302"/>
      <c r="K302"/>
      <c r="L302"/>
      <c r="M302"/>
      <c r="N302"/>
      <c r="O302"/>
      <c r="P302"/>
    </row>
    <row r="303" spans="1:16" s="47" customFormat="1" ht="12" customHeight="1">
      <c r="A303" s="48"/>
      <c r="B303"/>
      <c r="C303"/>
      <c r="D303"/>
      <c r="E303"/>
      <c r="F303"/>
      <c r="G303"/>
      <c r="H303" s="49"/>
      <c r="I303"/>
      <c r="J303"/>
      <c r="K303"/>
      <c r="L303"/>
      <c r="M303"/>
      <c r="N303"/>
      <c r="O303"/>
      <c r="P303"/>
    </row>
    <row r="304" spans="1:16" s="47" customFormat="1" ht="12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 s="50"/>
    </row>
    <row r="305" spans="1:16" s="47" customFormat="1" ht="12" customHeight="1">
      <c r="A305"/>
      <c r="B305"/>
      <c r="C305"/>
      <c r="D305"/>
      <c r="E305"/>
      <c r="F305"/>
      <c r="G305"/>
      <c r="H305"/>
      <c r="I305"/>
      <c r="J305" s="50"/>
      <c r="K305"/>
      <c r="L305"/>
      <c r="M305"/>
      <c r="N305"/>
      <c r="O305"/>
      <c r="P305"/>
    </row>
    <row r="306" spans="1:16" s="47" customFormat="1" ht="12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s="47" customFormat="1" ht="12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</row>
    <row r="308" spans="1:16" s="47" customFormat="1" ht="12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</row>
    <row r="309" spans="1:16" s="47" customFormat="1" ht="12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</row>
    <row r="310" spans="1:16" s="51" customFormat="1" ht="18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</row>
    <row r="311" spans="1:16" s="54" customFormat="1" ht="12" customHeight="1">
      <c r="A311"/>
      <c r="B311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3"/>
    </row>
    <row r="312" spans="1:16" ht="12" customHeight="1"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3"/>
    </row>
    <row r="313" spans="1:16" ht="12" customHeight="1"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3"/>
    </row>
    <row r="314" spans="1:16" ht="12" customHeight="1"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3"/>
    </row>
    <row r="315" spans="1:16" ht="12" customHeight="1"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3"/>
    </row>
  </sheetData>
  <mergeCells count="1">
    <mergeCell ref="A307:P310"/>
  </mergeCells>
  <printOptions horizontalCentered="1"/>
  <pageMargins left="0.31496062992125984" right="0.31496062992125984" top="1.1811023622047245" bottom="0.47244094488188981" header="0.23622047244094491" footer="0.19685039370078741"/>
  <pageSetup scale="48" fitToHeight="0" orientation="landscape" r:id="rId1"/>
  <headerFooter>
    <oddHeader>&amp;L&amp;G&amp;C&amp;"Encode Sans Medium,Negrita"&amp;10PODER EJECUTIVO
DEL ESTADO DE TAMAULIPAS
&amp;G 
Cedula Acumulativa por Rubro de Ingresos
del 1 de Enero al 31 de Diciembre de 2024
&amp;8(Pesos)</oddHeader>
    <oddFooter>&amp;C&amp;G
&amp;"Arial,Negrita"&amp;12Anexos</oddFooter>
  </headerFooter>
  <rowBreaks count="4" manualBreakCount="4">
    <brk id="70" max="6" man="1"/>
    <brk id="125" max="16383" man="1"/>
    <brk id="183" max="16383" man="1"/>
    <brk id="2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Edo Analit Ingr Calendariza</vt:lpstr>
      <vt:lpstr>'Edo Analit Ingr Calendariza'!Área_de_impresión</vt:lpstr>
      <vt:lpstr>'Edo Analit Ingr Calendariza'!Print_Titles</vt:lpstr>
      <vt:lpstr>'Edo Analit Ingr Calendariza'!Títulos_a_imprimir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2025-01-28T17:03:23Z</dcterms:created>
  <dcterms:modified xsi:type="dcterms:W3CDTF">2025-01-28T18:24:37Z</dcterms:modified>
</cp:coreProperties>
</file>