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453BB967-4C33-4587-ACDA-7493642A8708}" xr6:coauthVersionLast="47" xr6:coauthVersionMax="47" xr10:uidLastSave="{00000000-0000-0000-0000-000000000000}"/>
  <bookViews>
    <workbookView xWindow="-120" yWindow="-120" windowWidth="29040" windowHeight="15720" xr2:uid="{32EE2AE0-4AB6-4911-828D-2C2EE1A7688F}"/>
  </bookViews>
  <sheets>
    <sheet name="Edo Analit Ingr Calendari sept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_xlnm._FilterDatabase" localSheetId="0" hidden="1">'Edo Analit Ingr Calendari sept'!$A$1:$TR$302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Analit Ingr Calendari sept'!$A$1:$M$297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Print_Titles" localSheetId="0">'Edo Analit Ingr Calendari sept'!$1:$2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'Edo Analit Ingr Calendari sept'!$C:$C,'Edo Analit Ingr Calendari sept'!$1:$2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C9A9121_E977_4B7C_B9B8_1EE409452C9A_.wvu.PrintTitles" localSheetId="0" hidden="1">'Edo Analit Ingr Calendari sept'!$1:$2</definedName>
    <definedName name="Z_B4154E39_D80D_4C70_B5BA_E2F4455703A0_.wvu.PrintTitles" localSheetId="0" hidden="1">'Edo Analit Ingr Calendari sept'!$1:$2</definedName>
    <definedName name="Z_DAB10FE5_72A9_41F7_9074_75BA0A35D880_.wvu.PrintTitles" localSheetId="0" hidden="1">'Edo Analit Ingr Calendari sept'!$1:$2</definedName>
    <definedName name="Z_E7094936_1F74_49C0_9A17_F7F2B6147DB4_.wvu.PrintTitles" localSheetId="0" hidden="1">'Edo Analit Ingr Calendari sept'!$1:$2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5" i="1" l="1"/>
  <c r="M284" i="1"/>
  <c r="M283" i="1"/>
  <c r="M282" i="1"/>
  <c r="M281" i="1"/>
  <c r="L280" i="1"/>
  <c r="L279" i="1" s="1"/>
  <c r="K280" i="1"/>
  <c r="J280" i="1"/>
  <c r="I280" i="1"/>
  <c r="I279" i="1" s="1"/>
  <c r="H280" i="1"/>
  <c r="H279" i="1" s="1"/>
  <c r="G280" i="1"/>
  <c r="F280" i="1"/>
  <c r="E280" i="1"/>
  <c r="E279" i="1" s="1"/>
  <c r="D280" i="1"/>
  <c r="D279" i="1" s="1"/>
  <c r="K279" i="1"/>
  <c r="J279" i="1"/>
  <c r="G279" i="1"/>
  <c r="F279" i="1"/>
  <c r="M278" i="1"/>
  <c r="M277" i="1"/>
  <c r="L276" i="1"/>
  <c r="K276" i="1"/>
  <c r="J276" i="1"/>
  <c r="I276" i="1"/>
  <c r="H276" i="1"/>
  <c r="G276" i="1"/>
  <c r="F276" i="1"/>
  <c r="E276" i="1"/>
  <c r="D276" i="1"/>
  <c r="M276" i="1" s="1"/>
  <c r="M275" i="1"/>
  <c r="L274" i="1"/>
  <c r="K274" i="1"/>
  <c r="J274" i="1"/>
  <c r="H274" i="1"/>
  <c r="G274" i="1"/>
  <c r="G272" i="1" s="1"/>
  <c r="G245" i="1" s="1"/>
  <c r="F274" i="1"/>
  <c r="E274" i="1"/>
  <c r="D274" i="1"/>
  <c r="M274" i="1" s="1"/>
  <c r="I273" i="1"/>
  <c r="M273" i="1" s="1"/>
  <c r="L272" i="1"/>
  <c r="K272" i="1"/>
  <c r="J272" i="1"/>
  <c r="I272" i="1"/>
  <c r="H272" i="1"/>
  <c r="F272" i="1"/>
  <c r="E272" i="1"/>
  <c r="D272" i="1"/>
  <c r="M272" i="1" s="1"/>
  <c r="M271" i="1"/>
  <c r="M270" i="1"/>
  <c r="M269" i="1"/>
  <c r="M268" i="1"/>
  <c r="M267" i="1"/>
  <c r="M266" i="1"/>
  <c r="M265" i="1"/>
  <c r="M264" i="1"/>
  <c r="M263" i="1"/>
  <c r="M262" i="1"/>
  <c r="M261" i="1"/>
  <c r="M260" i="1"/>
  <c r="L259" i="1"/>
  <c r="K259" i="1"/>
  <c r="J259" i="1"/>
  <c r="I259" i="1"/>
  <c r="H259" i="1"/>
  <c r="G259" i="1"/>
  <c r="F259" i="1"/>
  <c r="E259" i="1"/>
  <c r="D259" i="1"/>
  <c r="M259" i="1" s="1"/>
  <c r="M258" i="1"/>
  <c r="M257" i="1"/>
  <c r="M256" i="1"/>
  <c r="M255" i="1"/>
  <c r="M254" i="1"/>
  <c r="M253" i="1"/>
  <c r="M252" i="1"/>
  <c r="M251" i="1"/>
  <c r="M250" i="1"/>
  <c r="M249" i="1"/>
  <c r="M248" i="1"/>
  <c r="M247" i="1"/>
  <c r="L246" i="1"/>
  <c r="L245" i="1" s="1"/>
  <c r="K246" i="1"/>
  <c r="J246" i="1"/>
  <c r="I246" i="1"/>
  <c r="I245" i="1" s="1"/>
  <c r="H246" i="1"/>
  <c r="H245" i="1" s="1"/>
  <c r="G246" i="1"/>
  <c r="F246" i="1"/>
  <c r="E246" i="1"/>
  <c r="E245" i="1" s="1"/>
  <c r="D246" i="1"/>
  <c r="D245" i="1" s="1"/>
  <c r="K245" i="1"/>
  <c r="J245" i="1"/>
  <c r="F245" i="1"/>
  <c r="F220" i="1" s="1"/>
  <c r="M244" i="1"/>
  <c r="M243" i="1"/>
  <c r="M242" i="1"/>
  <c r="M241" i="1"/>
  <c r="M240" i="1"/>
  <c r="M239" i="1"/>
  <c r="M238" i="1"/>
  <c r="M237" i="1"/>
  <c r="M236" i="1"/>
  <c r="M235" i="1"/>
  <c r="L234" i="1"/>
  <c r="K234" i="1"/>
  <c r="K221" i="1" s="1"/>
  <c r="K220" i="1" s="1"/>
  <c r="J234" i="1"/>
  <c r="J221" i="1" s="1"/>
  <c r="J220" i="1" s="1"/>
  <c r="I234" i="1"/>
  <c r="H234" i="1"/>
  <c r="G234" i="1"/>
  <c r="G221" i="1" s="1"/>
  <c r="G220" i="1" s="1"/>
  <c r="F234" i="1"/>
  <c r="E234" i="1"/>
  <c r="D234" i="1"/>
  <c r="M234" i="1" s="1"/>
  <c r="M233" i="1"/>
  <c r="M232" i="1"/>
  <c r="M231" i="1"/>
  <c r="M230" i="1"/>
  <c r="M229" i="1"/>
  <c r="M228" i="1"/>
  <c r="M227" i="1"/>
  <c r="M226" i="1"/>
  <c r="M225" i="1"/>
  <c r="M224" i="1"/>
  <c r="M223" i="1"/>
  <c r="M222" i="1"/>
  <c r="L221" i="1"/>
  <c r="L220" i="1" s="1"/>
  <c r="I221" i="1"/>
  <c r="I220" i="1" s="1"/>
  <c r="H221" i="1"/>
  <c r="F221" i="1"/>
  <c r="E221" i="1"/>
  <c r="E220" i="1" s="1"/>
  <c r="D221" i="1"/>
  <c r="M219" i="1"/>
  <c r="L218" i="1"/>
  <c r="K218" i="1"/>
  <c r="J218" i="1"/>
  <c r="I218" i="1"/>
  <c r="H218" i="1"/>
  <c r="G218" i="1"/>
  <c r="F218" i="1"/>
  <c r="E218" i="1"/>
  <c r="M218" i="1" s="1"/>
  <c r="D218" i="1"/>
  <c r="M217" i="1"/>
  <c r="M216" i="1"/>
  <c r="M215" i="1"/>
  <c r="M214" i="1"/>
  <c r="M213" i="1"/>
  <c r="M212" i="1"/>
  <c r="M211" i="1"/>
  <c r="L210" i="1"/>
  <c r="K210" i="1"/>
  <c r="J210" i="1"/>
  <c r="I210" i="1"/>
  <c r="H210" i="1"/>
  <c r="G210" i="1"/>
  <c r="F210" i="1"/>
  <c r="E210" i="1"/>
  <c r="D210" i="1"/>
  <c r="M210" i="1" s="1"/>
  <c r="M209" i="1"/>
  <c r="M208" i="1"/>
  <c r="L207" i="1"/>
  <c r="K207" i="1"/>
  <c r="J207" i="1"/>
  <c r="I207" i="1"/>
  <c r="H207" i="1"/>
  <c r="G207" i="1"/>
  <c r="F207" i="1"/>
  <c r="E207" i="1"/>
  <c r="D207" i="1"/>
  <c r="M207" i="1" s="1"/>
  <c r="M206" i="1"/>
  <c r="M205" i="1"/>
  <c r="M204" i="1"/>
  <c r="M203" i="1"/>
  <c r="M202" i="1"/>
  <c r="M201" i="1"/>
  <c r="M200" i="1"/>
  <c r="M199" i="1"/>
  <c r="M198" i="1"/>
  <c r="M197" i="1"/>
  <c r="M196" i="1"/>
  <c r="M195" i="1"/>
  <c r="L194" i="1"/>
  <c r="K194" i="1"/>
  <c r="J194" i="1"/>
  <c r="I194" i="1"/>
  <c r="H194" i="1"/>
  <c r="G194" i="1"/>
  <c r="F194" i="1"/>
  <c r="E194" i="1"/>
  <c r="D194" i="1"/>
  <c r="M194" i="1" s="1"/>
  <c r="M193" i="1"/>
  <c r="L192" i="1"/>
  <c r="K192" i="1"/>
  <c r="J192" i="1"/>
  <c r="I192" i="1"/>
  <c r="H192" i="1"/>
  <c r="G192" i="1"/>
  <c r="F192" i="1"/>
  <c r="E192" i="1"/>
  <c r="D192" i="1"/>
  <c r="M192" i="1" s="1"/>
  <c r="M191" i="1"/>
  <c r="M190" i="1"/>
  <c r="M189" i="1"/>
  <c r="M188" i="1"/>
  <c r="M187" i="1"/>
  <c r="M186" i="1"/>
  <c r="M185" i="1"/>
  <c r="M184" i="1"/>
  <c r="M183" i="1"/>
  <c r="M182" i="1"/>
  <c r="L181" i="1"/>
  <c r="K181" i="1"/>
  <c r="J181" i="1"/>
  <c r="I181" i="1"/>
  <c r="H181" i="1"/>
  <c r="G181" i="1"/>
  <c r="F181" i="1"/>
  <c r="E181" i="1"/>
  <c r="D181" i="1"/>
  <c r="M181" i="1" s="1"/>
  <c r="M180" i="1"/>
  <c r="M179" i="1"/>
  <c r="M178" i="1"/>
  <c r="L177" i="1"/>
  <c r="K177" i="1"/>
  <c r="J177" i="1"/>
  <c r="I177" i="1"/>
  <c r="H177" i="1"/>
  <c r="G177" i="1"/>
  <c r="F177" i="1"/>
  <c r="E177" i="1"/>
  <c r="D177" i="1"/>
  <c r="M177" i="1" s="1"/>
  <c r="M176" i="1"/>
  <c r="M175" i="1"/>
  <c r="M174" i="1"/>
  <c r="M173" i="1"/>
  <c r="M172" i="1"/>
  <c r="L171" i="1"/>
  <c r="K171" i="1"/>
  <c r="J171" i="1"/>
  <c r="I171" i="1"/>
  <c r="H171" i="1"/>
  <c r="G171" i="1"/>
  <c r="F171" i="1"/>
  <c r="E171" i="1"/>
  <c r="D171" i="1"/>
  <c r="M171" i="1" s="1"/>
  <c r="M170" i="1"/>
  <c r="M169" i="1"/>
  <c r="L168" i="1"/>
  <c r="K168" i="1"/>
  <c r="J168" i="1"/>
  <c r="I168" i="1"/>
  <c r="H168" i="1"/>
  <c r="G168" i="1"/>
  <c r="F168" i="1"/>
  <c r="E168" i="1"/>
  <c r="D168" i="1"/>
  <c r="M168" i="1" s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L148" i="1"/>
  <c r="K148" i="1"/>
  <c r="J148" i="1"/>
  <c r="I148" i="1"/>
  <c r="H148" i="1"/>
  <c r="G148" i="1"/>
  <c r="F148" i="1"/>
  <c r="E148" i="1"/>
  <c r="D148" i="1"/>
  <c r="M148" i="1" s="1"/>
  <c r="M147" i="1"/>
  <c r="M146" i="1"/>
  <c r="M145" i="1"/>
  <c r="M144" i="1"/>
  <c r="M143" i="1"/>
  <c r="M142" i="1"/>
  <c r="M141" i="1"/>
  <c r="M140" i="1"/>
  <c r="L139" i="1"/>
  <c r="K139" i="1"/>
  <c r="J139" i="1"/>
  <c r="I139" i="1"/>
  <c r="H139" i="1"/>
  <c r="H115" i="1" s="1"/>
  <c r="G139" i="1"/>
  <c r="G115" i="1" s="1"/>
  <c r="G105" i="1" s="1"/>
  <c r="F139" i="1"/>
  <c r="E139" i="1"/>
  <c r="D139" i="1"/>
  <c r="M139" i="1" s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L125" i="1"/>
  <c r="K125" i="1"/>
  <c r="J125" i="1"/>
  <c r="I125" i="1"/>
  <c r="H125" i="1"/>
  <c r="G125" i="1"/>
  <c r="F125" i="1"/>
  <c r="E125" i="1"/>
  <c r="M125" i="1" s="1"/>
  <c r="D125" i="1"/>
  <c r="M124" i="1"/>
  <c r="M123" i="1"/>
  <c r="M122" i="1"/>
  <c r="M121" i="1"/>
  <c r="M120" i="1"/>
  <c r="M119" i="1"/>
  <c r="L118" i="1"/>
  <c r="K118" i="1"/>
  <c r="J118" i="1"/>
  <c r="I118" i="1"/>
  <c r="I115" i="1" s="1"/>
  <c r="H118" i="1"/>
  <c r="G118" i="1"/>
  <c r="F118" i="1"/>
  <c r="F115" i="1" s="1"/>
  <c r="F105" i="1" s="1"/>
  <c r="E118" i="1"/>
  <c r="M118" i="1" s="1"/>
  <c r="D118" i="1"/>
  <c r="M117" i="1"/>
  <c r="L116" i="1"/>
  <c r="L115" i="1" s="1"/>
  <c r="K116" i="1"/>
  <c r="J116" i="1"/>
  <c r="I116" i="1"/>
  <c r="H116" i="1"/>
  <c r="G116" i="1"/>
  <c r="F116" i="1"/>
  <c r="E116" i="1"/>
  <c r="D116" i="1"/>
  <c r="M116" i="1" s="1"/>
  <c r="K115" i="1"/>
  <c r="K105" i="1" s="1"/>
  <c r="J115" i="1"/>
  <c r="J105" i="1" s="1"/>
  <c r="M114" i="1"/>
  <c r="M113" i="1"/>
  <c r="M112" i="1"/>
  <c r="M111" i="1"/>
  <c r="M110" i="1"/>
  <c r="M109" i="1"/>
  <c r="M108" i="1"/>
  <c r="M107" i="1"/>
  <c r="L106" i="1"/>
  <c r="L105" i="1" s="1"/>
  <c r="K106" i="1"/>
  <c r="J106" i="1"/>
  <c r="I106" i="1"/>
  <c r="I105" i="1" s="1"/>
  <c r="H106" i="1"/>
  <c r="H105" i="1" s="1"/>
  <c r="G106" i="1"/>
  <c r="F106" i="1"/>
  <c r="E106" i="1"/>
  <c r="D106" i="1"/>
  <c r="M104" i="1"/>
  <c r="M103" i="1"/>
  <c r="M102" i="1"/>
  <c r="M101" i="1"/>
  <c r="L100" i="1"/>
  <c r="L83" i="1" s="1"/>
  <c r="K100" i="1"/>
  <c r="J100" i="1"/>
  <c r="I100" i="1"/>
  <c r="H100" i="1"/>
  <c r="G100" i="1"/>
  <c r="F100" i="1"/>
  <c r="E100" i="1"/>
  <c r="D100" i="1"/>
  <c r="D83" i="1" s="1"/>
  <c r="M99" i="1"/>
  <c r="M98" i="1"/>
  <c r="M97" i="1"/>
  <c r="M96" i="1"/>
  <c r="M95" i="1"/>
  <c r="M94" i="1"/>
  <c r="M93" i="1"/>
  <c r="L92" i="1"/>
  <c r="K92" i="1"/>
  <c r="J92" i="1"/>
  <c r="I92" i="1"/>
  <c r="H92" i="1"/>
  <c r="G92" i="1"/>
  <c r="F92" i="1"/>
  <c r="E92" i="1"/>
  <c r="E83" i="1" s="1"/>
  <c r="D92" i="1"/>
  <c r="M91" i="1"/>
  <c r="M90" i="1"/>
  <c r="M89" i="1"/>
  <c r="M88" i="1"/>
  <c r="M87" i="1"/>
  <c r="M86" i="1"/>
  <c r="M85" i="1"/>
  <c r="L84" i="1"/>
  <c r="K84" i="1"/>
  <c r="K83" i="1" s="1"/>
  <c r="J84" i="1"/>
  <c r="J83" i="1" s="1"/>
  <c r="J70" i="1" s="1"/>
  <c r="I84" i="1"/>
  <c r="H84" i="1"/>
  <c r="G84" i="1"/>
  <c r="G83" i="1" s="1"/>
  <c r="F84" i="1"/>
  <c r="F83" i="1" s="1"/>
  <c r="E84" i="1"/>
  <c r="D84" i="1"/>
  <c r="M84" i="1" s="1"/>
  <c r="I83" i="1"/>
  <c r="H83" i="1"/>
  <c r="M82" i="1"/>
  <c r="M81" i="1"/>
  <c r="M80" i="1"/>
  <c r="M79" i="1"/>
  <c r="M72" i="1" s="1"/>
  <c r="M78" i="1"/>
  <c r="M77" i="1"/>
  <c r="M76" i="1"/>
  <c r="M75" i="1"/>
  <c r="M74" i="1"/>
  <c r="M73" i="1"/>
  <c r="L72" i="1"/>
  <c r="L70" i="1" s="1"/>
  <c r="K72" i="1"/>
  <c r="J72" i="1"/>
  <c r="I72" i="1"/>
  <c r="H72" i="1"/>
  <c r="G72" i="1"/>
  <c r="F72" i="1"/>
  <c r="E72" i="1"/>
  <c r="D72" i="1"/>
  <c r="M69" i="1"/>
  <c r="M68" i="1"/>
  <c r="L67" i="1"/>
  <c r="K67" i="1"/>
  <c r="K64" i="1" s="1"/>
  <c r="K53" i="1" s="1"/>
  <c r="K52" i="1" s="1"/>
  <c r="J67" i="1"/>
  <c r="I67" i="1"/>
  <c r="H67" i="1"/>
  <c r="G67" i="1"/>
  <c r="F67" i="1"/>
  <c r="E67" i="1"/>
  <c r="D67" i="1"/>
  <c r="M67" i="1" s="1"/>
  <c r="M66" i="1"/>
  <c r="L65" i="1"/>
  <c r="K65" i="1"/>
  <c r="J65" i="1"/>
  <c r="J64" i="1" s="1"/>
  <c r="I65" i="1"/>
  <c r="I64" i="1" s="1"/>
  <c r="H65" i="1"/>
  <c r="G65" i="1"/>
  <c r="F65" i="1"/>
  <c r="F64" i="1" s="1"/>
  <c r="F53" i="1" s="1"/>
  <c r="F52" i="1" s="1"/>
  <c r="E65" i="1"/>
  <c r="E64" i="1" s="1"/>
  <c r="D65" i="1"/>
  <c r="L64" i="1"/>
  <c r="L53" i="1" s="1"/>
  <c r="L52" i="1" s="1"/>
  <c r="H64" i="1"/>
  <c r="H53" i="1" s="1"/>
  <c r="H52" i="1" s="1"/>
  <c r="G64" i="1"/>
  <c r="G53" i="1" s="1"/>
  <c r="G52" i="1" s="1"/>
  <c r="D64" i="1"/>
  <c r="M63" i="1"/>
  <c r="M62" i="1"/>
  <c r="L61" i="1"/>
  <c r="K61" i="1"/>
  <c r="J61" i="1"/>
  <c r="I61" i="1"/>
  <c r="H61" i="1"/>
  <c r="G61" i="1"/>
  <c r="F61" i="1"/>
  <c r="E61" i="1"/>
  <c r="D61" i="1"/>
  <c r="M61" i="1" s="1"/>
  <c r="M60" i="1"/>
  <c r="M59" i="1"/>
  <c r="M58" i="1"/>
  <c r="M57" i="1"/>
  <c r="L56" i="1"/>
  <c r="K56" i="1"/>
  <c r="J56" i="1"/>
  <c r="I56" i="1"/>
  <c r="H56" i="1"/>
  <c r="G56" i="1"/>
  <c r="F56" i="1"/>
  <c r="E56" i="1"/>
  <c r="E53" i="1" s="1"/>
  <c r="E52" i="1" s="1"/>
  <c r="D56" i="1"/>
  <c r="M55" i="1"/>
  <c r="L54" i="1"/>
  <c r="K54" i="1"/>
  <c r="J54" i="1"/>
  <c r="I54" i="1"/>
  <c r="H54" i="1"/>
  <c r="G54" i="1"/>
  <c r="F54" i="1"/>
  <c r="E54" i="1"/>
  <c r="D54" i="1"/>
  <c r="M54" i="1" s="1"/>
  <c r="M51" i="1"/>
  <c r="M50" i="1"/>
  <c r="M49" i="1"/>
  <c r="M48" i="1"/>
  <c r="L47" i="1"/>
  <c r="K47" i="1"/>
  <c r="K46" i="1" s="1"/>
  <c r="J47" i="1"/>
  <c r="J46" i="1" s="1"/>
  <c r="I47" i="1"/>
  <c r="H47" i="1"/>
  <c r="G47" i="1"/>
  <c r="G46" i="1" s="1"/>
  <c r="F47" i="1"/>
  <c r="F46" i="1" s="1"/>
  <c r="E47" i="1"/>
  <c r="D47" i="1"/>
  <c r="M47" i="1" s="1"/>
  <c r="L46" i="1"/>
  <c r="I46" i="1"/>
  <c r="H46" i="1"/>
  <c r="E46" i="1"/>
  <c r="D46" i="1"/>
  <c r="M45" i="1"/>
  <c r="M44" i="1"/>
  <c r="M43" i="1"/>
  <c r="M42" i="1"/>
  <c r="M41" i="1" s="1"/>
  <c r="L41" i="1"/>
  <c r="K41" i="1"/>
  <c r="J41" i="1"/>
  <c r="I41" i="1"/>
  <c r="H41" i="1"/>
  <c r="G41" i="1"/>
  <c r="G24" i="1" s="1"/>
  <c r="F41" i="1"/>
  <c r="F24" i="1" s="1"/>
  <c r="E41" i="1"/>
  <c r="D41" i="1"/>
  <c r="M40" i="1"/>
  <c r="L39" i="1"/>
  <c r="K39" i="1"/>
  <c r="J39" i="1"/>
  <c r="I39" i="1"/>
  <c r="H39" i="1"/>
  <c r="G39" i="1"/>
  <c r="F39" i="1"/>
  <c r="E39" i="1"/>
  <c r="M39" i="1" s="1"/>
  <c r="D39" i="1"/>
  <c r="M38" i="1"/>
  <c r="M37" i="1"/>
  <c r="M36" i="1"/>
  <c r="M35" i="1"/>
  <c r="M34" i="1"/>
  <c r="M33" i="1"/>
  <c r="M32" i="1"/>
  <c r="M31" i="1"/>
  <c r="M30" i="1"/>
  <c r="M29" i="1"/>
  <c r="M28" i="1"/>
  <c r="M25" i="1" s="1"/>
  <c r="M24" i="1" s="1"/>
  <c r="M27" i="1"/>
  <c r="M26" i="1"/>
  <c r="L25" i="1"/>
  <c r="L24" i="1" s="1"/>
  <c r="K25" i="1"/>
  <c r="J25" i="1"/>
  <c r="I25" i="1"/>
  <c r="I24" i="1" s="1"/>
  <c r="H25" i="1"/>
  <c r="H24" i="1" s="1"/>
  <c r="G25" i="1"/>
  <c r="F25" i="1"/>
  <c r="E25" i="1"/>
  <c r="E24" i="1" s="1"/>
  <c r="D25" i="1"/>
  <c r="D24" i="1" s="1"/>
  <c r="K24" i="1"/>
  <c r="J24" i="1"/>
  <c r="M23" i="1"/>
  <c r="L22" i="1"/>
  <c r="K22" i="1"/>
  <c r="J22" i="1"/>
  <c r="I22" i="1"/>
  <c r="H22" i="1"/>
  <c r="G22" i="1"/>
  <c r="F22" i="1"/>
  <c r="E22" i="1"/>
  <c r="M22" i="1" s="1"/>
  <c r="D22" i="1"/>
  <c r="M21" i="1"/>
  <c r="M20" i="1"/>
  <c r="M19" i="1"/>
  <c r="M18" i="1"/>
  <c r="L17" i="1"/>
  <c r="K17" i="1"/>
  <c r="J17" i="1"/>
  <c r="I17" i="1"/>
  <c r="H17" i="1"/>
  <c r="G17" i="1"/>
  <c r="F17" i="1"/>
  <c r="E17" i="1"/>
  <c r="D17" i="1"/>
  <c r="M17" i="1" s="1"/>
  <c r="M16" i="1"/>
  <c r="L15" i="1"/>
  <c r="K15" i="1"/>
  <c r="J15" i="1"/>
  <c r="I15" i="1"/>
  <c r="H15" i="1"/>
  <c r="G15" i="1"/>
  <c r="F15" i="1"/>
  <c r="E15" i="1"/>
  <c r="D15" i="1"/>
  <c r="M15" i="1" s="1"/>
  <c r="M14" i="1"/>
  <c r="L13" i="1"/>
  <c r="K13" i="1"/>
  <c r="J13" i="1"/>
  <c r="J3" i="1" s="1"/>
  <c r="I13" i="1"/>
  <c r="M13" i="1" s="1"/>
  <c r="H13" i="1"/>
  <c r="G13" i="1"/>
  <c r="F13" i="1"/>
  <c r="E13" i="1"/>
  <c r="D13" i="1"/>
  <c r="M12" i="1"/>
  <c r="M11" i="1"/>
  <c r="K10" i="1"/>
  <c r="J10" i="1"/>
  <c r="I10" i="1"/>
  <c r="H10" i="1"/>
  <c r="G10" i="1"/>
  <c r="F10" i="1"/>
  <c r="E10" i="1"/>
  <c r="D10" i="1"/>
  <c r="M10" i="1" s="1"/>
  <c r="M9" i="1"/>
  <c r="L8" i="1"/>
  <c r="K8" i="1"/>
  <c r="K3" i="1" s="1"/>
  <c r="J8" i="1"/>
  <c r="I8" i="1"/>
  <c r="H8" i="1"/>
  <c r="G8" i="1"/>
  <c r="G3" i="1" s="1"/>
  <c r="F8" i="1"/>
  <c r="E8" i="1"/>
  <c r="D8" i="1"/>
  <c r="M8" i="1" s="1"/>
  <c r="M7" i="1"/>
  <c r="M6" i="1"/>
  <c r="M5" i="1"/>
  <c r="M4" i="1"/>
  <c r="L4" i="1"/>
  <c r="L3" i="1" s="1"/>
  <c r="K4" i="1"/>
  <c r="J4" i="1"/>
  <c r="I4" i="1"/>
  <c r="I3" i="1" s="1"/>
  <c r="H4" i="1"/>
  <c r="H3" i="1" s="1"/>
  <c r="G4" i="1"/>
  <c r="F4" i="1"/>
  <c r="E4" i="1"/>
  <c r="E3" i="1" s="1"/>
  <c r="D4" i="1"/>
  <c r="D3" i="1" s="1"/>
  <c r="F3" i="1"/>
  <c r="M64" i="1" l="1"/>
  <c r="F70" i="1"/>
  <c r="F286" i="1"/>
  <c r="L286" i="1"/>
  <c r="G286" i="1"/>
  <c r="G70" i="1"/>
  <c r="H220" i="1"/>
  <c r="M279" i="1"/>
  <c r="M3" i="1"/>
  <c r="M46" i="1"/>
  <c r="E105" i="1"/>
  <c r="E70" i="1" s="1"/>
  <c r="E286" i="1" s="1"/>
  <c r="I53" i="1"/>
  <c r="I52" i="1" s="1"/>
  <c r="H70" i="1"/>
  <c r="H286" i="1" s="1"/>
  <c r="K70" i="1"/>
  <c r="K286" i="1" s="1"/>
  <c r="I286" i="1"/>
  <c r="J53" i="1"/>
  <c r="J52" i="1" s="1"/>
  <c r="J286" i="1" s="1"/>
  <c r="I70" i="1"/>
  <c r="M83" i="1"/>
  <c r="M221" i="1"/>
  <c r="M245" i="1"/>
  <c r="M106" i="1"/>
  <c r="D115" i="1"/>
  <c r="M115" i="1" s="1"/>
  <c r="D220" i="1"/>
  <c r="M220" i="1" s="1"/>
  <c r="M100" i="1"/>
  <c r="M246" i="1"/>
  <c r="M280" i="1"/>
  <c r="E115" i="1"/>
  <c r="M92" i="1"/>
  <c r="M65" i="1"/>
  <c r="D53" i="1"/>
  <c r="M56" i="1"/>
  <c r="D105" i="1" l="1"/>
  <c r="M53" i="1"/>
  <c r="D52" i="1"/>
  <c r="M52" i="1" l="1"/>
  <c r="M105" i="1"/>
  <c r="D70" i="1"/>
  <c r="M70" i="1" s="1"/>
  <c r="D286" i="1" l="1"/>
  <c r="M286" i="1" s="1"/>
</calcChain>
</file>

<file path=xl/sharedStrings.xml><?xml version="1.0" encoding="utf-8"?>
<sst xmlns="http://schemas.openxmlformats.org/spreadsheetml/2006/main" count="692" uniqueCount="580">
  <si>
    <t>Fondo</t>
  </si>
  <si>
    <t>Partida Presupuestal</t>
  </si>
  <si>
    <t>Fuente del Ingreso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</si>
  <si>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</si>
  <si>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</si>
  <si>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</si>
  <si>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</si>
  <si>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</si>
  <si>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</si>
  <si>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</si>
  <si>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</si>
  <si>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</si>
  <si>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</si>
  <si>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>IMPUESTOS</t>
  </si>
  <si>
    <t xml:space="preserve">Impuestos Sobre los Ingresos </t>
  </si>
  <si>
    <t>2411000101</t>
  </si>
  <si>
    <t>1110001</t>
  </si>
  <si>
    <t xml:space="preserve">       Sobre Honorarios</t>
  </si>
  <si>
    <t>1120001</t>
  </si>
  <si>
    <t xml:space="preserve">       Sobre Juegos Permitidos</t>
  </si>
  <si>
    <t>1130001</t>
  </si>
  <si>
    <t>Sobre las Tarifas Efectivamente Cobradas por las Empresas de Redes de Transporte</t>
  </si>
  <si>
    <t>Impuestos Sobre el Patrimonio</t>
  </si>
  <si>
    <t>1220001</t>
  </si>
  <si>
    <t xml:space="preserve">      Sobre Actos y Operaciones Civiles</t>
  </si>
  <si>
    <t>Impuestos Sobre la Producción el Consumo y las Transacciones</t>
  </si>
  <si>
    <t>1310001</t>
  </si>
  <si>
    <t xml:space="preserve">      Sobre la Prestación de Servicios de Hospedaje</t>
  </si>
  <si>
    <t>1320001</t>
  </si>
  <si>
    <t xml:space="preserve">      Sobre la Enajenación de Bebidas Alcohólicas y Tabacos Labrados </t>
  </si>
  <si>
    <t>Impuestos Sobre Nominas y Asimilables</t>
  </si>
  <si>
    <t>1510001</t>
  </si>
  <si>
    <t xml:space="preserve">    Impuesto Sobre Remuneraciones al trabajo al Personal Subordinado</t>
  </si>
  <si>
    <t>Impuestos Ecológicos</t>
  </si>
  <si>
    <t>1610001</t>
  </si>
  <si>
    <t>Imp x Emisión de Compuest y gases de efecto inver AT</t>
  </si>
  <si>
    <t>Accesorios de Impuestos</t>
  </si>
  <si>
    <t>1710001</t>
  </si>
  <si>
    <t xml:space="preserve">     Recargos de Impuestos</t>
  </si>
  <si>
    <t>1720001</t>
  </si>
  <si>
    <t xml:space="preserve">     Multas de Impuestos</t>
  </si>
  <si>
    <t>1730001</t>
  </si>
  <si>
    <t xml:space="preserve">     Gastos de Ejecucion</t>
  </si>
  <si>
    <t>1750001</t>
  </si>
  <si>
    <t xml:space="preserve">     Honorarios</t>
  </si>
  <si>
    <t>Impuestos No Comprendidos en la Ley de Ingresos Vigente, Causados en Ejercicios Fiscales Anteriores Pendientes de Liquidación o Pago</t>
  </si>
  <si>
    <t>Rezago Tenencia Local</t>
  </si>
  <si>
    <t xml:space="preserve">DERECHOS </t>
  </si>
  <si>
    <t>Derechos por Prestación de Servicios</t>
  </si>
  <si>
    <t>4310001</t>
  </si>
  <si>
    <t xml:space="preserve">     Servicios Generales</t>
  </si>
  <si>
    <t>4320001</t>
  </si>
  <si>
    <t xml:space="preserve">     Servicios de Registro Civil</t>
  </si>
  <si>
    <t>4330001</t>
  </si>
  <si>
    <t xml:space="preserve">     Servicios de Registro Publico de la Propiedad Inmueble</t>
  </si>
  <si>
    <t>4340001</t>
  </si>
  <si>
    <t xml:space="preserve">     Servicios de Registro Publico del Comercio</t>
  </si>
  <si>
    <t>4350001</t>
  </si>
  <si>
    <t xml:space="preserve">     Servicios Prestados por Autoridades Educativas del Estado</t>
  </si>
  <si>
    <t>4360001</t>
  </si>
  <si>
    <t xml:space="preserve">     Servicios Catastrales</t>
  </si>
  <si>
    <t>4370001</t>
  </si>
  <si>
    <t xml:space="preserve">     Servicios para el Control Vehicular</t>
  </si>
  <si>
    <t>4380001</t>
  </si>
  <si>
    <t xml:space="preserve">     Servicios de Prevención y Control de la Contaminación del Medio Ambiente</t>
  </si>
  <si>
    <t>4390001</t>
  </si>
  <si>
    <t xml:space="preserve">     Servicios de Administración y Control de Desarrollo Urbano</t>
  </si>
  <si>
    <t>4311001</t>
  </si>
  <si>
    <t xml:space="preserve">     Servicios Diversos</t>
  </si>
  <si>
    <t xml:space="preserve">     Servicios Prestados por Organismos Publicos Descentralizados</t>
  </si>
  <si>
    <t xml:space="preserve">      Servicios de Expedición de Permiso e Inscripción en el Régimen Estatal de las Casas de Empeño </t>
  </si>
  <si>
    <t>4315001</t>
  </si>
  <si>
    <t xml:space="preserve">     Servicios de  Administración y Control en  Materia Agropecuaria </t>
  </si>
  <si>
    <t>Otros Derechos</t>
  </si>
  <si>
    <t>Por Operar Máquinas de Juegos</t>
  </si>
  <si>
    <t>Accesorios</t>
  </si>
  <si>
    <t>4510001</t>
  </si>
  <si>
    <t xml:space="preserve">    Recargos</t>
  </si>
  <si>
    <t>4520001</t>
  </si>
  <si>
    <t xml:space="preserve">    Multas </t>
  </si>
  <si>
    <t>4530001</t>
  </si>
  <si>
    <t xml:space="preserve">    Gastos de Ejecución</t>
  </si>
  <si>
    <t>4540001</t>
  </si>
  <si>
    <t xml:space="preserve">    Honorarios por Notificacion Estatal</t>
  </si>
  <si>
    <t xml:space="preserve">PRODUCTOS </t>
  </si>
  <si>
    <t xml:space="preserve">Productos </t>
  </si>
  <si>
    <t>Varios- Fondos</t>
  </si>
  <si>
    <t>5112001</t>
  </si>
  <si>
    <t xml:space="preserve">    Intereses Estatales</t>
  </si>
  <si>
    <t>5113011-5114231</t>
  </si>
  <si>
    <t xml:space="preserve">    Intereses Federales</t>
  </si>
  <si>
    <t>5111001</t>
  </si>
  <si>
    <t xml:space="preserve">    Por Arrendamiento, Explotacion Uso de Bienes Propiedad del Estado</t>
  </si>
  <si>
    <t xml:space="preserve">    Intereses por Fideicomisos</t>
  </si>
  <si>
    <t>APROVECHAMIENTOS</t>
  </si>
  <si>
    <t>Aprovechamientos</t>
  </si>
  <si>
    <t>Indemnizaciones</t>
  </si>
  <si>
    <t>6113001</t>
  </si>
  <si>
    <t>Otros Aprovechamientos</t>
  </si>
  <si>
    <t>6119001</t>
  </si>
  <si>
    <t xml:space="preserve">Remanentes de OPDS Y Dependencias </t>
  </si>
  <si>
    <t>2415280102</t>
  </si>
  <si>
    <t>Retenciones 1 al Millar Municipios</t>
  </si>
  <si>
    <t xml:space="preserve">Otros Ingresos </t>
  </si>
  <si>
    <t>varios fondos</t>
  </si>
  <si>
    <t>6119003-6119010</t>
  </si>
  <si>
    <t xml:space="preserve">Otros Ingresos por Fideicomisos </t>
  </si>
  <si>
    <t>Aprovechamientos Patrimoniales</t>
  </si>
  <si>
    <t>6210003</t>
  </si>
  <si>
    <t>Recuperacion de Activos Siniestrados</t>
  </si>
  <si>
    <t>2415280101</t>
  </si>
  <si>
    <t>6210004</t>
  </si>
  <si>
    <t>Devolucion de Activo al Proveedor</t>
  </si>
  <si>
    <t>Recargos</t>
  </si>
  <si>
    <t>6310001</t>
  </si>
  <si>
    <t xml:space="preserve">   Otros recargos </t>
  </si>
  <si>
    <t>Multas</t>
  </si>
  <si>
    <t>6320001</t>
  </si>
  <si>
    <t xml:space="preserve">   Otras Multas</t>
  </si>
  <si>
    <t>6330001</t>
  </si>
  <si>
    <t xml:space="preserve"> Honorarios por Notificacion</t>
  </si>
  <si>
    <t xml:space="preserve">PARTICIPACIONES, APORTACIONES, CONVENIOS, INCENTIVOS DERIVADOS DE LA COLABORACIÓN FISCAL Y FONDOS DISTINTOS DE APORTACIONES  </t>
  </si>
  <si>
    <t>PARTICIPACIONES</t>
  </si>
  <si>
    <t>8101001</t>
  </si>
  <si>
    <t xml:space="preserve">    Fondo General de Participaciones</t>
  </si>
  <si>
    <t>2315280106</t>
  </si>
  <si>
    <t>8101002</t>
  </si>
  <si>
    <t xml:space="preserve">    Fondo General de Participaciones FEIEF</t>
  </si>
  <si>
    <t>8102001</t>
  </si>
  <si>
    <t xml:space="preserve">    Fondo Fomento Municipal</t>
  </si>
  <si>
    <t>8102002</t>
  </si>
  <si>
    <t xml:space="preserve">    Fondo Fomento Municipal FEIEF</t>
  </si>
  <si>
    <t>8103001</t>
  </si>
  <si>
    <t xml:space="preserve">    Impuesto Especial sobre Producción y Servicios</t>
  </si>
  <si>
    <t>8105001</t>
  </si>
  <si>
    <t xml:space="preserve">    Fondo de Fiscalización y Recaudación</t>
  </si>
  <si>
    <t>8105002</t>
  </si>
  <si>
    <t xml:space="preserve">    Fondo de Fiscalización y Recaudación FEIEF</t>
  </si>
  <si>
    <t>8106001</t>
  </si>
  <si>
    <t xml:space="preserve">    Fondo de Extracción de Hidrocarburos</t>
  </si>
  <si>
    <t>8107001</t>
  </si>
  <si>
    <t xml:space="preserve">    Incentivo a la Venta Final de Gasolina y Diesel</t>
  </si>
  <si>
    <t>8109001</t>
  </si>
  <si>
    <t xml:space="preserve">    Fondo del Impuesto sobre la Renta </t>
  </si>
  <si>
    <t>APORTACIONES</t>
  </si>
  <si>
    <t>Fondo de Aportaciones Para la Nómina Educativa y Gasto Operativo (FONE):</t>
  </si>
  <si>
    <t>2425331301</t>
  </si>
  <si>
    <t>8211001</t>
  </si>
  <si>
    <t xml:space="preserve">             Servicios Personales</t>
  </si>
  <si>
    <t>2425331201</t>
  </si>
  <si>
    <t>8211002</t>
  </si>
  <si>
    <t xml:space="preserve">            Otros de Gasto Corriente</t>
  </si>
  <si>
    <t>2425331101</t>
  </si>
  <si>
    <t>8211003</t>
  </si>
  <si>
    <t xml:space="preserve">            Gasto de Operación</t>
  </si>
  <si>
    <t>2425332101</t>
  </si>
  <si>
    <t>8203001-8203010</t>
  </si>
  <si>
    <t>Fondo de Aportaciones para los Servicios de Salud (FASSA)</t>
  </si>
  <si>
    <t>2425333201</t>
  </si>
  <si>
    <t>8205001</t>
  </si>
  <si>
    <t>Fondo de Aportaciones para la Infraestructura Social Municipal</t>
  </si>
  <si>
    <t>2425333101</t>
  </si>
  <si>
    <t>8205002</t>
  </si>
  <si>
    <t>Fondo de Aportaciones para la Infraestructura Social Estatal</t>
  </si>
  <si>
    <t>2425334101</t>
  </si>
  <si>
    <t>8206001</t>
  </si>
  <si>
    <t>Fondo de Aportaciones para el Fortalecimiento de los Municipios</t>
  </si>
  <si>
    <t xml:space="preserve">Fondo de  Aportaciones Múltiples </t>
  </si>
  <si>
    <t>2425335101</t>
  </si>
  <si>
    <t>8207001</t>
  </si>
  <si>
    <t xml:space="preserve">          Asistencia Social</t>
  </si>
  <si>
    <t>2425335201</t>
  </si>
  <si>
    <t>8207002</t>
  </si>
  <si>
    <t xml:space="preserve">          Educación Básica</t>
  </si>
  <si>
    <t>2425335301</t>
  </si>
  <si>
    <t>8207003</t>
  </si>
  <si>
    <t xml:space="preserve">          Educación Superior</t>
  </si>
  <si>
    <t>2425335401</t>
  </si>
  <si>
    <t>8207004</t>
  </si>
  <si>
    <t xml:space="preserve">          Educación Media Superior</t>
  </si>
  <si>
    <t>8207005</t>
  </si>
  <si>
    <t xml:space="preserve">          Educación Básica FIDEICOMISO</t>
  </si>
  <si>
    <t>8207006</t>
  </si>
  <si>
    <t xml:space="preserve">          Educación Superior FIDEICOMISO</t>
  </si>
  <si>
    <t>8207007</t>
  </si>
  <si>
    <t xml:space="preserve">          Educación Media Superior FIDEICOMISO</t>
  </si>
  <si>
    <t xml:space="preserve">   Fondo de Aportaciones Para Educación Tecnológica y de Adultos</t>
  </si>
  <si>
    <t>2425336101</t>
  </si>
  <si>
    <t>8208001</t>
  </si>
  <si>
    <t xml:space="preserve">           Para la Educacion Tecnologica (CONALEP)</t>
  </si>
  <si>
    <t>2425336201</t>
  </si>
  <si>
    <t>8208002</t>
  </si>
  <si>
    <t xml:space="preserve">           Para la Educacion de Adultos (ITEA)</t>
  </si>
  <si>
    <t>2425337101</t>
  </si>
  <si>
    <t>8209001</t>
  </si>
  <si>
    <t xml:space="preserve">  Fondo de Aportaciones para la Seguridad Pública de los Estados </t>
  </si>
  <si>
    <t>2425338101</t>
  </si>
  <si>
    <t>8210001</t>
  </si>
  <si>
    <t xml:space="preserve">  Fondo de Aportaciones Para el Fortalecimiento a Entidades Federativas</t>
  </si>
  <si>
    <t>CONVENIOS</t>
  </si>
  <si>
    <t>SECRETARÍA DE COMUNICACIONES Y TRANSPORTES</t>
  </si>
  <si>
    <t>2325090101</t>
  </si>
  <si>
    <t>8301011</t>
  </si>
  <si>
    <t>Fondo de Coordinación Fiscal del Municipio de Nuevo Laredo</t>
  </si>
  <si>
    <t>2325090102</t>
  </si>
  <si>
    <t>8301012</t>
  </si>
  <si>
    <t>Fondo de Coordinación Fiscal del Municipio de Miguel Aleman</t>
  </si>
  <si>
    <t>2325090103</t>
  </si>
  <si>
    <t>8301013</t>
  </si>
  <si>
    <t xml:space="preserve">Fondo de Coordinación Fiscal del Municipio de Camargo </t>
  </si>
  <si>
    <t>2325090104</t>
  </si>
  <si>
    <t>8301014</t>
  </si>
  <si>
    <t xml:space="preserve">Fondo de Coordinación Fiscal del Municipio de Reynosa </t>
  </si>
  <si>
    <t>2325090105</t>
  </si>
  <si>
    <t>8301015</t>
  </si>
  <si>
    <t xml:space="preserve">Fondo de Coordinación Fiscal del Municipio de Rio Bravo </t>
  </si>
  <si>
    <t>2325090106</t>
  </si>
  <si>
    <t>8301016</t>
  </si>
  <si>
    <t xml:space="preserve">Fondo de Coordinación Fiscal del Municipio de Matamoros Puente Nuevo </t>
  </si>
  <si>
    <t>2325090107</t>
  </si>
  <si>
    <t>8301017</t>
  </si>
  <si>
    <t>Fondo de Coordinación Fiscal del Municipio de Matamoros Puente Viejo</t>
  </si>
  <si>
    <t>2325090108</t>
  </si>
  <si>
    <t>8301018</t>
  </si>
  <si>
    <t xml:space="preserve">Fondo de Coordinación Fiscal del Municipio de Tampico </t>
  </si>
  <si>
    <t>SECRETARÍA DE EDUCACIÓN PÚBLICA</t>
  </si>
  <si>
    <t>Educacion Basica</t>
  </si>
  <si>
    <t>2425335501</t>
  </si>
  <si>
    <t>8303209</t>
  </si>
  <si>
    <t>Programa cancional de Ingles</t>
  </si>
  <si>
    <t>Para Educación Media Superior</t>
  </si>
  <si>
    <t>2425110302</t>
  </si>
  <si>
    <t>8303303</t>
  </si>
  <si>
    <t>Colegio de Bachilleres de Tamaulipas (COBAT)</t>
  </si>
  <si>
    <t>2425110303</t>
  </si>
  <si>
    <t>8303312</t>
  </si>
  <si>
    <t>Apoyo Telebachillerato Comunitario</t>
  </si>
  <si>
    <t>2425110301</t>
  </si>
  <si>
    <t>8303323</t>
  </si>
  <si>
    <t>Itace Cecyte</t>
  </si>
  <si>
    <t>2425110305</t>
  </si>
  <si>
    <t>8303324</t>
  </si>
  <si>
    <t>Itace Icat</t>
  </si>
  <si>
    <t>2425110207</t>
  </si>
  <si>
    <t>8303322</t>
  </si>
  <si>
    <t>ITEA Ramo 11</t>
  </si>
  <si>
    <t>8303325</t>
  </si>
  <si>
    <t xml:space="preserve"> Prg. Atenc Planteles Públc Ed Med Sup c Est Discap</t>
  </si>
  <si>
    <t>Para Educación Superior</t>
  </si>
  <si>
    <t>2425110401</t>
  </si>
  <si>
    <t>8303403</t>
  </si>
  <si>
    <t xml:space="preserve">Universidad Autónoma de Tamaulipas </t>
  </si>
  <si>
    <t>2425110408</t>
  </si>
  <si>
    <t>8303404</t>
  </si>
  <si>
    <t>Universidad Politécnica Victoria</t>
  </si>
  <si>
    <t>8303405</t>
  </si>
  <si>
    <t>Universidad Politécnica Altamira</t>
  </si>
  <si>
    <t>8303406</t>
  </si>
  <si>
    <t>Universidad Politécnica Ribereña</t>
  </si>
  <si>
    <t>2425110413</t>
  </si>
  <si>
    <t>8303411</t>
  </si>
  <si>
    <t>Uat PRODEP</t>
  </si>
  <si>
    <t>2425110409</t>
  </si>
  <si>
    <t>Universidad Tecnológica del Mar</t>
  </si>
  <si>
    <t>Universidad Tecnológica de Reynosa</t>
  </si>
  <si>
    <t>Universidad Tecnológica de Nuevo Laredo</t>
  </si>
  <si>
    <t>Universidad Tecnológica de Matamoros</t>
  </si>
  <si>
    <t>Universidad Tecnológica de Altamira</t>
  </si>
  <si>
    <t>2425110423</t>
  </si>
  <si>
    <t>8303442</t>
  </si>
  <si>
    <t>Prodep</t>
  </si>
  <si>
    <t>8303447</t>
  </si>
  <si>
    <t>Gimnasio Deportivo Inst.Tec de México (campus victoria)</t>
  </si>
  <si>
    <t>2425110431</t>
  </si>
  <si>
    <t>8303448</t>
  </si>
  <si>
    <t>Pgma U080 AP ctr y Org Edu (SUP)'24</t>
  </si>
  <si>
    <t>Otros Apoyos Complementarios</t>
  </si>
  <si>
    <t>2425110208</t>
  </si>
  <si>
    <t>8303018</t>
  </si>
  <si>
    <t>Programa Desarrollo Profesional Docente</t>
  </si>
  <si>
    <t>8303025</t>
  </si>
  <si>
    <t>Fam Remanentes (Escuelas al cien)</t>
  </si>
  <si>
    <t>2425110418</t>
  </si>
  <si>
    <t>8303030</t>
  </si>
  <si>
    <t xml:space="preserve">Convenio apoyo financieron U080 centro y org de educacion </t>
  </si>
  <si>
    <t>2425110106</t>
  </si>
  <si>
    <t>2425110211</t>
  </si>
  <si>
    <t>8303032</t>
  </si>
  <si>
    <t>Programa Expansion de la Educacion Inicial</t>
  </si>
  <si>
    <t>8303033</t>
  </si>
  <si>
    <t xml:space="preserve"> Programa Becas Fitabec </t>
  </si>
  <si>
    <t>2425110108</t>
  </si>
  <si>
    <t>8303036</t>
  </si>
  <si>
    <t xml:space="preserve">Programa de Fortalecimiento de los Servicios de Educación Especial </t>
  </si>
  <si>
    <t>2425110110</t>
  </si>
  <si>
    <t>8303037</t>
  </si>
  <si>
    <t>Programa S300 Fortalecimiento Excelencia Educativa</t>
  </si>
  <si>
    <t>SECRETARÍA DE SALUD Y ASISTENCIA SOCIAL</t>
  </si>
  <si>
    <t>2425120116</t>
  </si>
  <si>
    <t>INSABI Prestación Gratuita Serv Salud</t>
  </si>
  <si>
    <t>2425120109</t>
  </si>
  <si>
    <t>8306105</t>
  </si>
  <si>
    <t>Comision Federal Para La Protección Contra Riesgos Sanitarios (COFEPRIS) SALUD</t>
  </si>
  <si>
    <t>2425120104</t>
  </si>
  <si>
    <t>8306116</t>
  </si>
  <si>
    <t>Programa para la prevención y control de Adicciones</t>
  </si>
  <si>
    <t>2425120120</t>
  </si>
  <si>
    <t>Fideicomiso Hospital General de Cd Madero</t>
  </si>
  <si>
    <t>2425120121</t>
  </si>
  <si>
    <t>Fideicomiso Hospital General de Matamoros</t>
  </si>
  <si>
    <t>2425120102</t>
  </si>
  <si>
    <t>8306123</t>
  </si>
  <si>
    <t>Fortalecimiento a la Atención Médica</t>
  </si>
  <si>
    <t>2425120122</t>
  </si>
  <si>
    <t>8306127</t>
  </si>
  <si>
    <t>Proyecto Nuevo Hospital General de Matamoros</t>
  </si>
  <si>
    <t>8306134</t>
  </si>
  <si>
    <t>Insabi en Especie</t>
  </si>
  <si>
    <t>2425120131</t>
  </si>
  <si>
    <t>8306144</t>
  </si>
  <si>
    <t xml:space="preserve">Programa de Atencion a pesronas con discapacidad proyecto equipamiento de unidades basicas rehabilitacion a municipios de alta y muy alta marginacion </t>
  </si>
  <si>
    <t>2425120142</t>
  </si>
  <si>
    <t>8306146</t>
  </si>
  <si>
    <t>Fonsabi en Especie</t>
  </si>
  <si>
    <t>2425120145</t>
  </si>
  <si>
    <t>Programa Presupuestario E001 construccion at' a la Salud personas sin seguridad social</t>
  </si>
  <si>
    <t>2425120143</t>
  </si>
  <si>
    <t>Sanas</t>
  </si>
  <si>
    <t>2425120144</t>
  </si>
  <si>
    <t>8306148</t>
  </si>
  <si>
    <t>Programa Presupuestario E001 en la modalidad de conservación y mantenimiento at' a la Salud personas sin seguridad social</t>
  </si>
  <si>
    <t>2425120146</t>
  </si>
  <si>
    <t>Convenio de CoordInación subsidio para la adquisición de equipamiento nuevo hospital de Matamoros</t>
  </si>
  <si>
    <t>2425120147</t>
  </si>
  <si>
    <t>IMSS Bienestar Prestacion Gratuita de Servicios de Salud, Medicamentos y Demas Insumos Asociados 2024</t>
  </si>
  <si>
    <t>2425120148</t>
  </si>
  <si>
    <t xml:space="preserve"> Equipamento de Unidad médica del Estado </t>
  </si>
  <si>
    <t>2425120149</t>
  </si>
  <si>
    <t xml:space="preserve"> Ampliación y equipamento del centro Oncologico </t>
  </si>
  <si>
    <t>8306154</t>
  </si>
  <si>
    <t>Progr Atenc a Personas Discapacidad 2024</t>
  </si>
  <si>
    <t>8306155</t>
  </si>
  <si>
    <t>IMSS Bienestar Especie</t>
  </si>
  <si>
    <t xml:space="preserve"> TRABAJO Y PREVISION SOCIAL</t>
  </si>
  <si>
    <t>2425140104</t>
  </si>
  <si>
    <t>8308102</t>
  </si>
  <si>
    <t>Proyecto para la Creación Fortalcimiento y mejora de los centros de conciliación laboral</t>
  </si>
  <si>
    <t>2425140103</t>
  </si>
  <si>
    <t>8308103</t>
  </si>
  <si>
    <t>Fortalecimiento a Tribunales Laborales mediante equipamiento tecnologico y mobiliario</t>
  </si>
  <si>
    <t xml:space="preserve">SECRETARÍA DE GOBERNACIÓN </t>
  </si>
  <si>
    <t>2425040105</t>
  </si>
  <si>
    <t>8321111</t>
  </si>
  <si>
    <t>CNB Subsidio Federal</t>
  </si>
  <si>
    <t>2425150101</t>
  </si>
  <si>
    <t>8321112</t>
  </si>
  <si>
    <t>Proyecto Ejecutivo Modernizacion Integral</t>
  </si>
  <si>
    <t>2425230109</t>
  </si>
  <si>
    <t>8321113</t>
  </si>
  <si>
    <t>Regularización de Vehiculos de Procedencia Extranjera</t>
  </si>
  <si>
    <t>2425360101</t>
  </si>
  <si>
    <t>8321114</t>
  </si>
  <si>
    <t>Fondo p/ Fortalecimiento Inst Publicas (FOFISP)</t>
  </si>
  <si>
    <t>2425040109</t>
  </si>
  <si>
    <t>8321115</t>
  </si>
  <si>
    <t xml:space="preserve"> Pgm Foort Reg Civ FCR/Pgma Reg e Identi Pob Prip </t>
  </si>
  <si>
    <t>SECRETARÍA DE DESARROLLO SOCIAL</t>
  </si>
  <si>
    <t>2425470103</t>
  </si>
  <si>
    <t>8315123</t>
  </si>
  <si>
    <t>Fondo para el Bienestar y el Avance de las Mujeres</t>
  </si>
  <si>
    <t>2425200105</t>
  </si>
  <si>
    <t>8315124</t>
  </si>
  <si>
    <t>Programa para el Adelanto,Bienestar e Igualdad de las Mujeres (PRIABIM)</t>
  </si>
  <si>
    <t>2425040108</t>
  </si>
  <si>
    <t>8315125</t>
  </si>
  <si>
    <t>Fortalecimiento del Centro de Justicia para las Mujeres en Reynosa</t>
  </si>
  <si>
    <t>Desarrollo Integral de la Familia (DIF)</t>
  </si>
  <si>
    <t>2425200101</t>
  </si>
  <si>
    <t>8315204</t>
  </si>
  <si>
    <t>Programa PAIMEF</t>
  </si>
  <si>
    <t>2425120136</t>
  </si>
  <si>
    <t>Fortalecimiento para atención de niñas,niños y adolescente migrantes nuevo reynosa 1</t>
  </si>
  <si>
    <t>2425120135</t>
  </si>
  <si>
    <t>Fortalecimiento para atención de niñas,niños y adolescente migrantes nuevo reynosa 2</t>
  </si>
  <si>
    <t>2425120141</t>
  </si>
  <si>
    <t xml:space="preserve">Programa de apoyo para refugio especial para mujeres victimas de violencia de género, sus hijas e hijos </t>
  </si>
  <si>
    <t>2425120139</t>
  </si>
  <si>
    <t>Fortalecimiento para atención de niñas,niños y adolescente migrantes Cd.Madero</t>
  </si>
  <si>
    <t>2425120133</t>
  </si>
  <si>
    <t>Fortalecimiento para atención de niñas,niños y adolescente migrantes Victoria, Tam</t>
  </si>
  <si>
    <t>2425120134</t>
  </si>
  <si>
    <t>Fortalecimiento para atención de niñas,niños y adolescente migrantes Tampico</t>
  </si>
  <si>
    <t>2425120137</t>
  </si>
  <si>
    <t>Fortalecimiento para atención de niñas,niños y adolescente migrantes Nuevo Laredo</t>
  </si>
  <si>
    <t>2425120138</t>
  </si>
  <si>
    <t>Fortalecimiento para atención de niñas,niños y adolescente migrantes Matamoros</t>
  </si>
  <si>
    <t>2425120140</t>
  </si>
  <si>
    <t>Fortalecimiento para atención de niñas,niños y adolescente migrantes Altamira</t>
  </si>
  <si>
    <t>SECRETARÍA DE DESARROLLO URBANO Y MEDIO AMBIENTE</t>
  </si>
  <si>
    <t>2425160128</t>
  </si>
  <si>
    <t>Brigada para la prevención y combate de Incendios Forestales en Miquihuana</t>
  </si>
  <si>
    <t>SECRETARIA DE AGRICULTURA, GANADERIA, DESARROLLO, RURAL, PESCAY ALIMENTACION</t>
  </si>
  <si>
    <t>2425080107</t>
  </si>
  <si>
    <t>Campaña  Plaga de los Cítricos</t>
  </si>
  <si>
    <t>2425080108</t>
  </si>
  <si>
    <t>Campaña Mosca de la Fruta</t>
  </si>
  <si>
    <t>2425080109</t>
  </si>
  <si>
    <t xml:space="preserve">Campaña Langosta </t>
  </si>
  <si>
    <t>2425080110</t>
  </si>
  <si>
    <t>Campaña Plagas Reglamentadas del Algodonero</t>
  </si>
  <si>
    <t>2425080118</t>
  </si>
  <si>
    <t>Inocuidad Agrícola</t>
  </si>
  <si>
    <t>2425080119</t>
  </si>
  <si>
    <t xml:space="preserve">Vigilancia Epidemiologica de Riesgos Fitosanitarios </t>
  </si>
  <si>
    <t>2425080116</t>
  </si>
  <si>
    <t>Manejo Fitosanitario en apoyo a la Producción para el Bienestar Maíz</t>
  </si>
  <si>
    <t>2425080122</t>
  </si>
  <si>
    <t>Servicio Fitosanitario</t>
  </si>
  <si>
    <t>2425080124</t>
  </si>
  <si>
    <t>Campañas de Protección Fitosanitaria -Cancro de los Citricos</t>
  </si>
  <si>
    <t>2425160130</t>
  </si>
  <si>
    <t>8322128</t>
  </si>
  <si>
    <t xml:space="preserve"> Brigada Rural de Manejo dl Fuego Col.Agric la Peña</t>
  </si>
  <si>
    <t>2425080126</t>
  </si>
  <si>
    <t>8322129</t>
  </si>
  <si>
    <t xml:space="preserve"> Manejo Fitosanitario de cultivos basicos</t>
  </si>
  <si>
    <t>2411000407</t>
  </si>
  <si>
    <t>8322130</t>
  </si>
  <si>
    <t>Pry Emer Apoy Prod Pecuarios p Mitig Estrag Sequia</t>
  </si>
  <si>
    <t>CULTURA</t>
  </si>
  <si>
    <t>2425480101</t>
  </si>
  <si>
    <t>8305103</t>
  </si>
  <si>
    <t>Apoyo a Instituciones estatales de cultura AIEC</t>
  </si>
  <si>
    <t>2425480102</t>
  </si>
  <si>
    <t>8305109</t>
  </si>
  <si>
    <t>Prog de apoyo cultura multiples y comunidades PACMYC</t>
  </si>
  <si>
    <t xml:space="preserve">COMISIÓN NACIONAL DEL AGUA </t>
  </si>
  <si>
    <t>2425160115</t>
  </si>
  <si>
    <t>8311127</t>
  </si>
  <si>
    <t>Rehabilitación,Modernizacion y Tecnificación y Equipamiento de unidades de riego</t>
  </si>
  <si>
    <t>2425160117</t>
  </si>
  <si>
    <t>8311128</t>
  </si>
  <si>
    <t xml:space="preserve">Equipamiento de Distrito de Riego </t>
  </si>
  <si>
    <t>2425160126</t>
  </si>
  <si>
    <t>8311132</t>
  </si>
  <si>
    <t xml:space="preserve">Programa de Agua Potable,Drenaje y tratamiento </t>
  </si>
  <si>
    <t>2425160116</t>
  </si>
  <si>
    <t>8311126</t>
  </si>
  <si>
    <t>Rehabilitación,Modernizacion y Tecnificación de  Distrito de Riego</t>
  </si>
  <si>
    <t>2425160122</t>
  </si>
  <si>
    <t>8311103</t>
  </si>
  <si>
    <t>Distrito de Riego 026</t>
  </si>
  <si>
    <t>2425160127</t>
  </si>
  <si>
    <t>Organización y  Fortalec de  Unidades de  Riego</t>
  </si>
  <si>
    <t>2425160129</t>
  </si>
  <si>
    <t xml:space="preserve">  Brigada Rur. de Manej. del Fuego Miquih. (CONAGUA) </t>
  </si>
  <si>
    <t>OTROS PROGRAMAS</t>
  </si>
  <si>
    <t>2425230104</t>
  </si>
  <si>
    <t>8323102</t>
  </si>
  <si>
    <t>Convenio Capacitación y Profesionalización Armonización Contable</t>
  </si>
  <si>
    <t xml:space="preserve">INCENTIVOS DERIVADOS DE LA COLABORACIÓN FISCAL </t>
  </si>
  <si>
    <t xml:space="preserve">POR INCENTIVOS DERIVADOS DE LA COLABORACIÓN FISCAL </t>
  </si>
  <si>
    <t>2415280113</t>
  </si>
  <si>
    <t>8401101</t>
  </si>
  <si>
    <t>Impuesto Sobre Tenencia y uso de  Vehiculos (rezago federal)</t>
  </si>
  <si>
    <t xml:space="preserve">      Fondo de Compensación de ISAN</t>
  </si>
  <si>
    <t>8401102</t>
  </si>
  <si>
    <t>Impuesto  Sobre Automoviles  Nuevos</t>
  </si>
  <si>
    <t xml:space="preserve"> Fondo de Compensación de Repecos e Intermedios</t>
  </si>
  <si>
    <t>8401103</t>
  </si>
  <si>
    <t>Impuesto al Valor Agregado  Actos  Fiscalización</t>
  </si>
  <si>
    <t>8401104</t>
  </si>
  <si>
    <t>Impuesto sobre la Renta  Actos  Fiscalización</t>
  </si>
  <si>
    <t>8401106</t>
  </si>
  <si>
    <t xml:space="preserve"> IEPS Gasolina y  Diesel Fiscalización</t>
  </si>
  <si>
    <t>8401107</t>
  </si>
  <si>
    <t xml:space="preserve">Impuesto Empresarial Tasa Unica Fiscalización (IETU)  </t>
  </si>
  <si>
    <t>8401108</t>
  </si>
  <si>
    <t>Regimen de  Pequeños Contribuyentes</t>
  </si>
  <si>
    <t>8401109</t>
  </si>
  <si>
    <t>Regimen de  Pequeños Contribuyentes (IETU)</t>
  </si>
  <si>
    <t>8401111</t>
  </si>
  <si>
    <t>Por Enajenación de  Bienes Inmuebles Retención ISR</t>
  </si>
  <si>
    <t>8401112</t>
  </si>
  <si>
    <t>9/11 IEPS por la Venta Final al Publico de Gasolina y Diesel</t>
  </si>
  <si>
    <t xml:space="preserve"> Incentivos Repecos, Intermedios, Multas.Admvas.Fed. Zona Federal</t>
  </si>
  <si>
    <t>8401114</t>
  </si>
  <si>
    <t xml:space="preserve">       Por Pagos por Excepción Fiscalización Concurrente</t>
  </si>
  <si>
    <t>8401115</t>
  </si>
  <si>
    <t xml:space="preserve">       ISR Enajenacion de Bienes Inmuebles Art 126</t>
  </si>
  <si>
    <t>8401116</t>
  </si>
  <si>
    <t xml:space="preserve">      Inspección Vigilancia y control 5 al  Millar Federal</t>
  </si>
  <si>
    <t>8401117</t>
  </si>
  <si>
    <t xml:space="preserve">      Inspección Vigilancia y control 5 al  Millar Estatal</t>
  </si>
  <si>
    <t>8401119</t>
  </si>
  <si>
    <t xml:space="preserve">      Multas  Administrativas Federales no Fiscales</t>
  </si>
  <si>
    <t>8401124</t>
  </si>
  <si>
    <t xml:space="preserve">      Vigilancia de Obligaciones</t>
  </si>
  <si>
    <t>8401126</t>
  </si>
  <si>
    <t xml:space="preserve">       Incentivo por el uso de medio de pago electronico</t>
  </si>
  <si>
    <t>8401127</t>
  </si>
  <si>
    <t xml:space="preserve">       Incentivo por el cobro de creditos fiscales federales </t>
  </si>
  <si>
    <t>8401128</t>
  </si>
  <si>
    <t xml:space="preserve">       Incentivo programa operativo anual</t>
  </si>
  <si>
    <t>8401129</t>
  </si>
  <si>
    <t xml:space="preserve">       CUMPLIMIENTO DEL INDICADOR VALOR DE INCENTIVO DE LA ENTIDAD DEL EJERCICIO FISCAL </t>
  </si>
  <si>
    <t xml:space="preserve">Accesorios </t>
  </si>
  <si>
    <t>Recargos de incentivos de la colaboración fiscal</t>
  </si>
  <si>
    <t>8402101</t>
  </si>
  <si>
    <t xml:space="preserve">   Recargos de  Rezago de Tenencia Federal</t>
  </si>
  <si>
    <t xml:space="preserve">   Recargos de Impuestos S/Automoviles Nuevos</t>
  </si>
  <si>
    <t>8402103</t>
  </si>
  <si>
    <t xml:space="preserve">   Recargos de IVA Fiscalización</t>
  </si>
  <si>
    <t>8402104</t>
  </si>
  <si>
    <t xml:space="preserve">   Recargos de ISR Fiscalización</t>
  </si>
  <si>
    <t xml:space="preserve">   Recargos de IETU Fiscalización</t>
  </si>
  <si>
    <t>8402108</t>
  </si>
  <si>
    <t xml:space="preserve">   Recargos de  IVA Repecos</t>
  </si>
  <si>
    <t>8402109</t>
  </si>
  <si>
    <t xml:space="preserve">   Recargos ISR Repecos</t>
  </si>
  <si>
    <t>8402110</t>
  </si>
  <si>
    <t xml:space="preserve">   Recargos de IETU Repecos</t>
  </si>
  <si>
    <t>8402112</t>
  </si>
  <si>
    <t xml:space="preserve">   Recargos por Enajenación de Bienes Inmuebles</t>
  </si>
  <si>
    <t>8402113</t>
  </si>
  <si>
    <t xml:space="preserve"> Recargos de  9/11 Diesel y Gasolina </t>
  </si>
  <si>
    <t>8402114</t>
  </si>
  <si>
    <t xml:space="preserve">   Falta u Omision de Documentos Ley Aduanera (anexo 8)</t>
  </si>
  <si>
    <t>8402115</t>
  </si>
  <si>
    <t xml:space="preserve">   Recargos Ley Aduanera (Anexo 8)</t>
  </si>
  <si>
    <t xml:space="preserve">Multas </t>
  </si>
  <si>
    <t>8402201</t>
  </si>
  <si>
    <t xml:space="preserve">   Multa de rezago de Tenencia Federal</t>
  </si>
  <si>
    <t>8402203</t>
  </si>
  <si>
    <t xml:space="preserve">   Multa de IVA Fiscalizacón</t>
  </si>
  <si>
    <t>8402204</t>
  </si>
  <si>
    <t xml:space="preserve">  Multa de ISR Fiscalizacón</t>
  </si>
  <si>
    <t>8402206</t>
  </si>
  <si>
    <t xml:space="preserve">  Multa IEPS Gasolina y  Diesel Fiscalización</t>
  </si>
  <si>
    <t>8402207</t>
  </si>
  <si>
    <t xml:space="preserve">  Multa de IETU Fiscalizacón</t>
  </si>
  <si>
    <t>8402212</t>
  </si>
  <si>
    <t xml:space="preserve"> Multa por Enajenacion de Bienes Muebles</t>
  </si>
  <si>
    <t>8402213</t>
  </si>
  <si>
    <t xml:space="preserve"> Multa de  9/11 Diesel y Gasolina </t>
  </si>
  <si>
    <t>8402214</t>
  </si>
  <si>
    <t xml:space="preserve"> Multa Ley Aduanera</t>
  </si>
  <si>
    <t xml:space="preserve"> Multa por incumplimiento al requerimiento ISR RIF </t>
  </si>
  <si>
    <t xml:space="preserve"> Multa por incumplimiento al requerimiento a la declaracion ISR RIF  </t>
  </si>
  <si>
    <t xml:space="preserve"> Multa por incumplimiento al requerimiento a la declaracion IVA RIF </t>
  </si>
  <si>
    <t>8402220</t>
  </si>
  <si>
    <t xml:space="preserve"> MULTA POR INCUMPL AL REQUER A LA DECLAR IEPS RIF </t>
  </si>
  <si>
    <t>Honorarios</t>
  </si>
  <si>
    <t xml:space="preserve">  Honorarios</t>
  </si>
  <si>
    <t xml:space="preserve">Gastos de ejecución fiscalización </t>
  </si>
  <si>
    <t xml:space="preserve">  Gastos de ejecución fiscalización </t>
  </si>
  <si>
    <t xml:space="preserve">FONDOS DISTINTOS DE APORTACIONES </t>
  </si>
  <si>
    <t>2325230101</t>
  </si>
  <si>
    <t>8501001</t>
  </si>
  <si>
    <t>Fondo para Entidades Federativas  Y Municipios Productores de Hidrocarburos 2023</t>
  </si>
  <si>
    <t>2425230101</t>
  </si>
  <si>
    <t>INGRESOS DERIVADOS DE FINANCIAMIENTO</t>
  </si>
  <si>
    <t>Financiamiento a largo plazo</t>
  </si>
  <si>
    <t>2312000106</t>
  </si>
  <si>
    <t>0302003</t>
  </si>
  <si>
    <t xml:space="preserve"> Banamex 2,506 mdp </t>
  </si>
  <si>
    <t>2312000107</t>
  </si>
  <si>
    <t>0302004</t>
  </si>
  <si>
    <t xml:space="preserve"> BBVA Bancomer-3,000 mdp </t>
  </si>
  <si>
    <t>2312000110</t>
  </si>
  <si>
    <t>0302005</t>
  </si>
  <si>
    <t xml:space="preserve"> Banorte - 4,500 mdp </t>
  </si>
  <si>
    <t>2312000109</t>
  </si>
  <si>
    <t>0302006</t>
  </si>
  <si>
    <t xml:space="preserve"> Banorte - 2,000 mdp </t>
  </si>
  <si>
    <t>2312000108</t>
  </si>
  <si>
    <t>0302007</t>
  </si>
  <si>
    <t xml:space="preserve"> Banorte - 746 mdp 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</si>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</sst>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0"/>
      <name val="Calibri"/>
      <family val="2"/>
    </font>
    <font>
      <sz val="10"/>
      <name val="Arial"/>
      <family val="2"/>
    </font>
    <font>
      <sz val="9"/>
      <color theme="0"/>
      <name val="Calibri"/>
      <family val="2"/>
    </font>
    <font>
      <sz val="9"/>
      <name val="DINPro-Regular"/>
      <family val="3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i/>
      <sz val="9"/>
      <name val="Calibri"/>
      <family val="2"/>
    </font>
    <font>
      <b/>
      <i/>
      <sz val="9"/>
      <name val="Calibri"/>
      <family val="2"/>
    </font>
    <font>
      <sz val="8"/>
      <color theme="1"/>
      <name val="DINPro-Regular"/>
      <family val="3"/>
    </font>
    <font>
      <i/>
      <sz val="9"/>
      <color indexed="63"/>
      <name val="Calibri"/>
      <family val="2"/>
    </font>
    <font>
      <sz val="8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6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2" fillId="2" borderId="0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164" fontId="5" fillId="3" borderId="0" xfId="3" applyFont="1" applyFill="1" applyBorder="1"/>
    <xf numFmtId="165" fontId="5" fillId="3" borderId="2" xfId="1" applyNumberFormat="1" applyFont="1" applyFill="1" applyBorder="1"/>
    <xf numFmtId="165" fontId="5" fillId="3" borderId="0" xfId="1" applyNumberFormat="1" applyFont="1" applyFill="1" applyBorder="1"/>
    <xf numFmtId="0" fontId="7" fillId="0" borderId="0" xfId="2" applyFont="1"/>
    <xf numFmtId="49" fontId="8" fillId="0" borderId="3" xfId="3" applyNumberFormat="1" applyFont="1" applyFill="1" applyBorder="1" applyAlignment="1">
      <alignment horizontal="center" vertical="center"/>
    </xf>
    <xf numFmtId="164" fontId="8" fillId="0" borderId="3" xfId="3" applyFont="1" applyFill="1" applyBorder="1" applyAlignment="1">
      <alignment vertical="center"/>
    </xf>
    <xf numFmtId="165" fontId="8" fillId="0" borderId="3" xfId="1" applyNumberFormat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49" fontId="8" fillId="0" borderId="3" xfId="3" applyNumberFormat="1" applyFont="1" applyFill="1" applyBorder="1" applyAlignment="1">
      <alignment horizontal="center"/>
    </xf>
    <xf numFmtId="164" fontId="9" fillId="0" borderId="3" xfId="3" applyFont="1" applyFill="1" applyBorder="1"/>
    <xf numFmtId="165" fontId="7" fillId="0" borderId="3" xfId="1" applyNumberFormat="1" applyFont="1" applyFill="1" applyBorder="1"/>
    <xf numFmtId="0" fontId="8" fillId="0" borderId="0" xfId="2" applyFont="1"/>
    <xf numFmtId="49" fontId="9" fillId="0" borderId="3" xfId="3" applyNumberFormat="1" applyFont="1" applyFill="1" applyBorder="1" applyAlignment="1">
      <alignment horizontal="center"/>
    </xf>
    <xf numFmtId="165" fontId="9" fillId="0" borderId="3" xfId="1" applyNumberFormat="1" applyFont="1" applyFill="1" applyBorder="1"/>
    <xf numFmtId="0" fontId="9" fillId="0" borderId="0" xfId="2" applyFont="1"/>
    <xf numFmtId="49" fontId="9" fillId="0" borderId="3" xfId="3" applyNumberFormat="1" applyFont="1" applyFill="1" applyBorder="1" applyAlignment="1">
      <alignment horizontal="center" vertical="center"/>
    </xf>
    <xf numFmtId="164" fontId="9" fillId="0" borderId="3" xfId="3" applyFont="1" applyFill="1" applyBorder="1" applyAlignment="1">
      <alignment vertical="center" wrapText="1"/>
    </xf>
    <xf numFmtId="165" fontId="9" fillId="0" borderId="3" xfId="1" applyNumberFormat="1" applyFont="1" applyFill="1" applyBorder="1" applyAlignment="1">
      <alignment vertical="center"/>
    </xf>
    <xf numFmtId="0" fontId="9" fillId="0" borderId="0" xfId="2" applyFont="1" applyAlignment="1">
      <alignment vertical="center"/>
    </xf>
    <xf numFmtId="164" fontId="9" fillId="0" borderId="3" xfId="3" applyFont="1" applyFill="1" applyBorder="1" applyAlignment="1">
      <alignment horizontal="left"/>
    </xf>
    <xf numFmtId="49" fontId="10" fillId="0" borderId="3" xfId="3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49" fontId="10" fillId="0" borderId="3" xfId="3" applyNumberFormat="1" applyFont="1" applyFill="1" applyBorder="1" applyAlignment="1">
      <alignment horizontal="center"/>
    </xf>
    <xf numFmtId="164" fontId="7" fillId="0" borderId="3" xfId="3" applyFont="1" applyFill="1" applyBorder="1"/>
    <xf numFmtId="0" fontId="10" fillId="0" borderId="0" xfId="2" applyFont="1"/>
    <xf numFmtId="164" fontId="9" fillId="0" borderId="3" xfId="3" applyFont="1" applyFill="1" applyBorder="1" applyAlignment="1">
      <alignment horizontal="left" vertical="center" wrapText="1" indent="1"/>
    </xf>
    <xf numFmtId="49" fontId="10" fillId="0" borderId="3" xfId="3" applyNumberFormat="1" applyFont="1" applyFill="1" applyBorder="1" applyAlignment="1">
      <alignment horizontal="center" vertical="center" wrapText="1"/>
    </xf>
    <xf numFmtId="164" fontId="7" fillId="0" borderId="3" xfId="3" applyFont="1" applyFill="1" applyBorder="1" applyAlignment="1">
      <alignment horizontal="left" vertical="center" wrapText="1" indent="1"/>
    </xf>
    <xf numFmtId="164" fontId="8" fillId="0" borderId="3" xfId="3" applyFont="1" applyFill="1" applyBorder="1" applyAlignment="1">
      <alignment horizontal="left" vertical="center" wrapText="1"/>
    </xf>
    <xf numFmtId="165" fontId="8" fillId="0" borderId="3" xfId="1" applyNumberFormat="1" applyFont="1" applyFill="1" applyBorder="1" applyAlignment="1">
      <alignment horizontal="center"/>
    </xf>
    <xf numFmtId="165" fontId="8" fillId="0" borderId="3" xfId="1" applyNumberFormat="1" applyFont="1" applyFill="1" applyBorder="1"/>
    <xf numFmtId="164" fontId="8" fillId="0" borderId="3" xfId="3" applyFont="1" applyFill="1" applyBorder="1"/>
    <xf numFmtId="164" fontId="9" fillId="0" borderId="3" xfId="3" applyFont="1" applyFill="1" applyBorder="1" applyAlignment="1">
      <alignment horizontal="left" indent="1"/>
    </xf>
    <xf numFmtId="165" fontId="10" fillId="0" borderId="3" xfId="1" applyNumberFormat="1" applyFont="1" applyFill="1" applyBorder="1"/>
    <xf numFmtId="164" fontId="9" fillId="0" borderId="3" xfId="3" applyFont="1" applyFill="1" applyBorder="1" applyAlignment="1">
      <alignment horizontal="left" indent="2"/>
    </xf>
    <xf numFmtId="164" fontId="9" fillId="0" borderId="3" xfId="3" applyFont="1" applyFill="1" applyBorder="1" applyAlignment="1">
      <alignment horizontal="left" vertical="top" indent="2"/>
    </xf>
    <xf numFmtId="49" fontId="9" fillId="0" borderId="3" xfId="3" applyNumberFormat="1" applyFont="1" applyFill="1" applyBorder="1" applyAlignment="1">
      <alignment horizontal="center" vertical="top"/>
    </xf>
    <xf numFmtId="164" fontId="10" fillId="0" borderId="3" xfId="3" applyFont="1" applyFill="1" applyBorder="1" applyAlignment="1">
      <alignment horizontal="left" indent="2"/>
    </xf>
    <xf numFmtId="164" fontId="10" fillId="0" borderId="3" xfId="3" applyFont="1" applyFill="1" applyBorder="1" applyAlignment="1">
      <alignment horizontal="left" vertical="center" indent="2"/>
    </xf>
    <xf numFmtId="165" fontId="10" fillId="0" borderId="3" xfId="1" applyNumberFormat="1" applyFont="1" applyFill="1" applyBorder="1" applyAlignment="1">
      <alignment vertical="center"/>
    </xf>
    <xf numFmtId="0" fontId="11" fillId="0" borderId="0" xfId="0" applyFont="1" applyAlignment="1">
      <alignment vertical="top"/>
    </xf>
    <xf numFmtId="165" fontId="0" fillId="0" borderId="0" xfId="1" applyNumberFormat="1" applyFont="1" applyBorder="1"/>
    <xf numFmtId="0" fontId="12" fillId="0" borderId="0" xfId="2" applyFont="1"/>
    <xf numFmtId="0" fontId="13" fillId="0" borderId="0" xfId="0" applyFont="1"/>
    <xf numFmtId="0" fontId="2" fillId="0" borderId="0" xfId="2" applyFont="1"/>
    <xf numFmtId="164" fontId="14" fillId="0" borderId="0" xfId="4" applyFont="1" applyFill="1"/>
    <xf numFmtId="165" fontId="14" fillId="0" borderId="0" xfId="1" applyNumberFormat="1" applyFont="1" applyFill="1"/>
    <xf numFmtId="165" fontId="15" fillId="3" borderId="0" xfId="1" applyNumberFormat="1" applyFont="1" applyFill="1"/>
    <xf numFmtId="165" fontId="0" fillId="0" borderId="0" xfId="1" applyNumberFormat="1" applyFont="1"/>
    <xf numFmtId="0" fontId="0" fillId="0" borderId="0" xfId="0" applyAlignment="1">
      <alignment horizontal="center"/>
    </xf>
  </cellXfs>
  <cellStyles count="5">
    <cellStyle name="Millares" xfId="1" builtinId="3"/>
    <cellStyle name="Millares 10" xfId="3" xr:uid="{1F004491-CAD8-4192-872B-0BBC071B62EE}"/>
    <cellStyle name="Millares 2 2" xfId="4" xr:uid="{DA1D4972-3676-48D8-A0DA-19C594FA7207}"/>
    <cellStyle name="Normal" xfId="0" builtinId="0"/>
    <cellStyle name="Normal 2" xfId="2" xr:uid="{43A4DA32-E4C6-4C71-8562-40AB30969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254001</xdr:colOff>
      <xdr:row>293</xdr:row>
      <xdr:rowOff>27694</xdr:rowOff>
    </xdr:from>
    <xdr:ext cx="3028950" cy="648581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F6F96847-FF73-409A-AB23-6F0790D953D9}"/>
            </a:ext>
          </a:extLst>
        </xdr:cNvPr>
        <xdr:cNvSpPr txBox="1"/>
      </xdr:nvSpPr>
      <xdr:spPr>
        <a:xfrm>
          <a:off x="939801" y="52558069"/>
          <a:ext cx="3028950" cy="6485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9</xdr:col>
      <xdr:colOff>355009</xdr:colOff>
      <xdr:row>293</xdr:row>
      <xdr:rowOff>19050</xdr:rowOff>
    </xdr:from>
    <xdr:ext cx="2910480" cy="638175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A042DF46-EA44-4486-ACA8-DAC49708F26F}"/>
            </a:ext>
          </a:extLst>
        </xdr:cNvPr>
        <xdr:cNvSpPr txBox="1"/>
      </xdr:nvSpPr>
      <xdr:spPr>
        <a:xfrm>
          <a:off x="11575459" y="52549425"/>
          <a:ext cx="2910480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3122613</xdr:colOff>
      <xdr:row>293</xdr:row>
      <xdr:rowOff>28575</xdr:rowOff>
    </xdr:from>
    <xdr:to>
      <xdr:col>5</xdr:col>
      <xdr:colOff>1100138</xdr:colOff>
      <xdr:row>297</xdr:row>
      <xdr:rowOff>23777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3977370F-0287-4CC9-9536-396197351E97}"/>
            </a:ext>
          </a:extLst>
        </xdr:cNvPr>
        <xdr:cNvSpPr txBox="1"/>
      </xdr:nvSpPr>
      <xdr:spPr>
        <a:xfrm>
          <a:off x="4560888" y="52558950"/>
          <a:ext cx="3292475" cy="69052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twoCellAnchor>
    <xdr:from>
      <xdr:col>6</xdr:col>
      <xdr:colOff>184152</xdr:colOff>
      <xdr:row>293</xdr:row>
      <xdr:rowOff>0</xdr:rowOff>
    </xdr:from>
    <xdr:to>
      <xdr:col>8</xdr:col>
      <xdr:colOff>1066801</xdr:colOff>
      <xdr:row>296</xdr:row>
      <xdr:rowOff>166687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F020FDF7-E67B-422B-A0B2-42C63FD1DD34}"/>
            </a:ext>
          </a:extLst>
        </xdr:cNvPr>
        <xdr:cNvSpPr txBox="1"/>
      </xdr:nvSpPr>
      <xdr:spPr>
        <a:xfrm>
          <a:off x="8042277" y="52530375"/>
          <a:ext cx="3111499" cy="623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BD709-502E-4EBC-966B-D4ECBDB93AE0}">
  <sheetPr codeName="Hoja35">
    <tabColor theme="6" tint="-0.499984740745262"/>
  </sheetPr>
  <dimension ref="A1:M302"/>
  <sheetViews>
    <sheetView showGridLines="0" tabSelected="1" zoomScaleNormal="100" zoomScaleSheetLayoutView="100" workbookViewId="0">
      <pane ySplit="1" topLeftCell="A2" activePane="bottomLeft" state="frozen"/>
      <selection activeCell="B1" sqref="B1"/>
      <selection pane="bottomLeft" activeCell="N293" sqref="N293"/>
    </sheetView>
  </sheetViews>
  <sheetFormatPr baseColWidth="10" defaultColWidth="11.42578125" defaultRowHeight="12" customHeight="1"/>
  <cols>
    <col min="1" max="1" width="10.28515625" customWidth="1"/>
    <col min="2" max="2" width="11.28515625" customWidth="1"/>
    <col min="3" max="3" width="47.140625" customWidth="1"/>
    <col min="4" max="4" width="16.5703125" style="54" customWidth="1"/>
    <col min="5" max="6" width="16.28515625" style="54" customWidth="1"/>
    <col min="7" max="7" width="16.42578125" style="54" customWidth="1"/>
    <col min="8" max="13" width="17" style="54" customWidth="1"/>
  </cols>
  <sheetData>
    <row r="1" spans="1:13" s="3" customFormat="1" ht="40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s="8" customFormat="1" ht="5.0999999999999996" customHeight="1">
      <c r="A2" s="4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</row>
    <row r="3" spans="1:13" s="12" customFormat="1" ht="15.75" customHeight="1">
      <c r="A3" s="9"/>
      <c r="B3" s="9"/>
      <c r="C3" s="10" t="s">
        <v>13</v>
      </c>
      <c r="D3" s="11">
        <f>D4+D8+D10+D13+D17+D22</f>
        <v>739447649</v>
      </c>
      <c r="E3" s="11">
        <f>E4+E8+E10+E13+E17+E22</f>
        <v>550708760</v>
      </c>
      <c r="F3" s="11">
        <f>F4+F8+F10+F13+F17+F22</f>
        <v>538202558</v>
      </c>
      <c r="G3" s="11">
        <f t="shared" ref="G3" si="0">G4+G8+G10+G13+G17+G22</f>
        <v>550936609</v>
      </c>
      <c r="H3" s="11">
        <f>H4+H8+H10+H13+H17+H22</f>
        <v>536036202</v>
      </c>
      <c r="I3" s="11">
        <f t="shared" ref="I3" si="1">I4+I8+I10+I13+I17+I22</f>
        <v>635198791</v>
      </c>
      <c r="J3" s="11">
        <f>J4+J8+J10+J13+J15+J17+J22</f>
        <v>564747466</v>
      </c>
      <c r="K3" s="11">
        <f>K4+K8+K10+K13+K15+K17+K22</f>
        <v>580517447</v>
      </c>
      <c r="L3" s="11">
        <f>L4+L8+L10+L13+L15+L17+L22</f>
        <v>576700271</v>
      </c>
      <c r="M3" s="11">
        <f>M4+M8+M10+M13+M15+M17+M22</f>
        <v>5272495753</v>
      </c>
    </row>
    <row r="4" spans="1:13" s="16" customFormat="1">
      <c r="A4" s="13"/>
      <c r="B4" s="13"/>
      <c r="C4" s="14" t="s">
        <v>14</v>
      </c>
      <c r="D4" s="15">
        <f>SUM(D5:D7)</f>
        <v>20330193</v>
      </c>
      <c r="E4" s="15">
        <f t="shared" ref="E4:L4" si="2">SUM(E5:E7)</f>
        <v>23215795</v>
      </c>
      <c r="F4" s="15">
        <f t="shared" si="2"/>
        <v>19135491</v>
      </c>
      <c r="G4" s="15">
        <f t="shared" si="2"/>
        <v>20346120</v>
      </c>
      <c r="H4" s="15">
        <f t="shared" si="2"/>
        <v>19547740</v>
      </c>
      <c r="I4" s="15">
        <f t="shared" si="2"/>
        <v>20129545</v>
      </c>
      <c r="J4" s="15">
        <f t="shared" si="2"/>
        <v>20043465</v>
      </c>
      <c r="K4" s="15">
        <f t="shared" si="2"/>
        <v>21156566</v>
      </c>
      <c r="L4" s="15">
        <f t="shared" si="2"/>
        <v>20614891</v>
      </c>
      <c r="M4" s="15">
        <f>SUM(M5:M7)</f>
        <v>184519806</v>
      </c>
    </row>
    <row r="5" spans="1:13" s="19" customFormat="1">
      <c r="A5" s="17" t="s">
        <v>15</v>
      </c>
      <c r="B5" s="17" t="s">
        <v>16</v>
      </c>
      <c r="C5" s="14" t="s">
        <v>17</v>
      </c>
      <c r="D5" s="18">
        <v>3358069</v>
      </c>
      <c r="E5" s="18">
        <v>3308343</v>
      </c>
      <c r="F5" s="18">
        <v>3462465</v>
      </c>
      <c r="G5" s="18">
        <v>3341835</v>
      </c>
      <c r="H5" s="18">
        <v>3635866</v>
      </c>
      <c r="I5" s="18">
        <v>3713782</v>
      </c>
      <c r="J5" s="18">
        <v>3402147</v>
      </c>
      <c r="K5" s="18">
        <v>4510123</v>
      </c>
      <c r="L5" s="18">
        <v>3777235</v>
      </c>
      <c r="M5" s="18">
        <f t="shared" ref="M5:M12" si="3">SUM(D5:L5)</f>
        <v>32509865</v>
      </c>
    </row>
    <row r="6" spans="1:13" s="19" customFormat="1">
      <c r="A6" s="17" t="s">
        <v>15</v>
      </c>
      <c r="B6" s="17" t="s">
        <v>18</v>
      </c>
      <c r="C6" s="14" t="s">
        <v>19</v>
      </c>
      <c r="D6" s="18">
        <v>16972124</v>
      </c>
      <c r="E6" s="18">
        <v>19204566</v>
      </c>
      <c r="F6" s="18">
        <v>15673026</v>
      </c>
      <c r="G6" s="18">
        <v>17004285</v>
      </c>
      <c r="H6" s="18">
        <v>15911874</v>
      </c>
      <c r="I6" s="18">
        <v>16415763</v>
      </c>
      <c r="J6" s="18">
        <v>16641318</v>
      </c>
      <c r="K6" s="18">
        <v>16646443</v>
      </c>
      <c r="L6" s="18">
        <v>16837656</v>
      </c>
      <c r="M6" s="18">
        <f t="shared" si="3"/>
        <v>151307055</v>
      </c>
    </row>
    <row r="7" spans="1:13" s="23" customFormat="1" ht="24">
      <c r="A7" s="20" t="s">
        <v>15</v>
      </c>
      <c r="B7" s="20" t="s">
        <v>20</v>
      </c>
      <c r="C7" s="21" t="s">
        <v>21</v>
      </c>
      <c r="D7" s="22">
        <v>0</v>
      </c>
      <c r="E7" s="22">
        <v>702886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f>SUM(D7:L7)</f>
        <v>702886</v>
      </c>
    </row>
    <row r="8" spans="1:13" s="16" customFormat="1">
      <c r="A8" s="17"/>
      <c r="B8" s="13"/>
      <c r="C8" s="14" t="s">
        <v>22</v>
      </c>
      <c r="D8" s="15">
        <f>SUM(D9:D9)</f>
        <v>7244938</v>
      </c>
      <c r="E8" s="15">
        <f t="shared" ref="E8:H8" si="4">SUM(E9:E9)</f>
        <v>6678630</v>
      </c>
      <c r="F8" s="15">
        <f t="shared" si="4"/>
        <v>5572442</v>
      </c>
      <c r="G8" s="15">
        <f t="shared" si="4"/>
        <v>6010893</v>
      </c>
      <c r="H8" s="15">
        <f t="shared" si="4"/>
        <v>5817576</v>
      </c>
      <c r="I8" s="15">
        <f>SUM(I9:I9)</f>
        <v>5125065</v>
      </c>
      <c r="J8" s="15">
        <f>SUM(J9:J9)</f>
        <v>5800110</v>
      </c>
      <c r="K8" s="15">
        <f>SUM(K9:K9)</f>
        <v>5479476</v>
      </c>
      <c r="L8" s="15">
        <f>SUM(L9:L9)</f>
        <v>5350114</v>
      </c>
      <c r="M8" s="15">
        <f>SUM(D8:L8)</f>
        <v>53079244</v>
      </c>
    </row>
    <row r="9" spans="1:13" s="19" customFormat="1">
      <c r="A9" s="17" t="s">
        <v>15</v>
      </c>
      <c r="B9" s="17" t="s">
        <v>23</v>
      </c>
      <c r="C9" s="14" t="s">
        <v>24</v>
      </c>
      <c r="D9" s="18">
        <v>7244938</v>
      </c>
      <c r="E9" s="18">
        <v>6678630</v>
      </c>
      <c r="F9" s="18">
        <v>5572442</v>
      </c>
      <c r="G9" s="18">
        <v>6010893</v>
      </c>
      <c r="H9" s="18">
        <v>5817576</v>
      </c>
      <c r="I9" s="18">
        <v>5125065</v>
      </c>
      <c r="J9" s="18">
        <v>5800110</v>
      </c>
      <c r="K9" s="18">
        <v>5479476</v>
      </c>
      <c r="L9" s="18">
        <v>5350114</v>
      </c>
      <c r="M9" s="18">
        <f>SUM(D9:L9)</f>
        <v>53079244</v>
      </c>
    </row>
    <row r="10" spans="1:13" s="23" customFormat="1">
      <c r="A10" s="20"/>
      <c r="B10" s="20"/>
      <c r="C10" s="21" t="s">
        <v>25</v>
      </c>
      <c r="D10" s="22">
        <f>D11+D12</f>
        <v>14447391</v>
      </c>
      <c r="E10" s="22">
        <f t="shared" ref="E10:I10" si="5">E11+E12</f>
        <v>8233214</v>
      </c>
      <c r="F10" s="22">
        <f t="shared" si="5"/>
        <v>8272312</v>
      </c>
      <c r="G10" s="22">
        <f t="shared" si="5"/>
        <v>9431223</v>
      </c>
      <c r="H10" s="22">
        <f t="shared" si="5"/>
        <v>9146813</v>
      </c>
      <c r="I10" s="22">
        <f t="shared" si="5"/>
        <v>9415434</v>
      </c>
      <c r="J10" s="22">
        <f>J11+J12</f>
        <v>11118176</v>
      </c>
      <c r="K10" s="22">
        <f>K11+K12</f>
        <v>11873982</v>
      </c>
      <c r="L10" s="22">
        <v>11404748</v>
      </c>
      <c r="M10" s="22">
        <f t="shared" si="3"/>
        <v>93343293</v>
      </c>
    </row>
    <row r="11" spans="1:13" s="19" customFormat="1">
      <c r="A11" s="17" t="s">
        <v>15</v>
      </c>
      <c r="B11" s="17" t="s">
        <v>26</v>
      </c>
      <c r="C11" s="14" t="s">
        <v>27</v>
      </c>
      <c r="D11" s="18">
        <v>3075179</v>
      </c>
      <c r="E11" s="18">
        <v>4071721</v>
      </c>
      <c r="F11" s="18">
        <v>4461671</v>
      </c>
      <c r="G11" s="18">
        <v>5206083</v>
      </c>
      <c r="H11" s="18">
        <v>5493746</v>
      </c>
      <c r="I11" s="18">
        <v>5214891</v>
      </c>
      <c r="J11" s="18">
        <v>5345260</v>
      </c>
      <c r="K11" s="18">
        <v>5871396</v>
      </c>
      <c r="L11" s="18">
        <v>5659279</v>
      </c>
      <c r="M11" s="18">
        <f t="shared" si="3"/>
        <v>44399226</v>
      </c>
    </row>
    <row r="12" spans="1:13" s="23" customFormat="1" ht="24">
      <c r="A12" s="20" t="s">
        <v>15</v>
      </c>
      <c r="B12" s="20" t="s">
        <v>28</v>
      </c>
      <c r="C12" s="21" t="s">
        <v>29</v>
      </c>
      <c r="D12" s="22">
        <v>11372212</v>
      </c>
      <c r="E12" s="22">
        <v>4161493</v>
      </c>
      <c r="F12" s="22">
        <v>3810641</v>
      </c>
      <c r="G12" s="22">
        <v>4225140</v>
      </c>
      <c r="H12" s="22">
        <v>3653067</v>
      </c>
      <c r="I12" s="22">
        <v>4200543</v>
      </c>
      <c r="J12" s="22">
        <v>5772916</v>
      </c>
      <c r="K12" s="22">
        <v>6002586</v>
      </c>
      <c r="L12" s="22">
        <v>5745469</v>
      </c>
      <c r="M12" s="22">
        <f t="shared" si="3"/>
        <v>48944067</v>
      </c>
    </row>
    <row r="13" spans="1:13" s="16" customFormat="1">
      <c r="A13" s="17"/>
      <c r="B13" s="13"/>
      <c r="C13" s="14" t="s">
        <v>30</v>
      </c>
      <c r="D13" s="15">
        <f t="shared" ref="D13:J13" si="6">D14</f>
        <v>695187400</v>
      </c>
      <c r="E13" s="15">
        <f t="shared" si="6"/>
        <v>509016827</v>
      </c>
      <c r="F13" s="15">
        <f t="shared" si="6"/>
        <v>502162281</v>
      </c>
      <c r="G13" s="15">
        <f t="shared" si="6"/>
        <v>511703800</v>
      </c>
      <c r="H13" s="15">
        <f t="shared" si="6"/>
        <v>497601661</v>
      </c>
      <c r="I13" s="15">
        <f t="shared" si="6"/>
        <v>597286490</v>
      </c>
      <c r="J13" s="15">
        <f t="shared" si="6"/>
        <v>509379685</v>
      </c>
      <c r="K13" s="15">
        <f>K14</f>
        <v>529188797</v>
      </c>
      <c r="L13" s="15">
        <f>L14</f>
        <v>534482776</v>
      </c>
      <c r="M13" s="15">
        <f>SUM(D13:L13)</f>
        <v>4886009717</v>
      </c>
    </row>
    <row r="14" spans="1:13" s="23" customFormat="1" ht="24">
      <c r="A14" s="20" t="s">
        <v>15</v>
      </c>
      <c r="B14" s="20" t="s">
        <v>31</v>
      </c>
      <c r="C14" s="21" t="s">
        <v>32</v>
      </c>
      <c r="D14" s="22">
        <v>695187400</v>
      </c>
      <c r="E14" s="22">
        <v>509016827</v>
      </c>
      <c r="F14" s="22">
        <v>502162281</v>
      </c>
      <c r="G14" s="22">
        <v>511703800</v>
      </c>
      <c r="H14" s="22">
        <v>497601661</v>
      </c>
      <c r="I14" s="22">
        <v>597286490</v>
      </c>
      <c r="J14" s="22">
        <v>509379685</v>
      </c>
      <c r="K14" s="22">
        <v>529188797</v>
      </c>
      <c r="L14" s="22">
        <v>534482776</v>
      </c>
      <c r="M14" s="22">
        <f>SUM(D14:L14)</f>
        <v>4886009717</v>
      </c>
    </row>
    <row r="15" spans="1:13" s="19" customFormat="1">
      <c r="A15" s="17"/>
      <c r="B15" s="17"/>
      <c r="C15" s="14" t="s">
        <v>33</v>
      </c>
      <c r="D15" s="15">
        <f t="shared" ref="D15:I15" si="7">SUM(D16)</f>
        <v>0</v>
      </c>
      <c r="E15" s="15">
        <f t="shared" si="7"/>
        <v>0</v>
      </c>
      <c r="F15" s="15">
        <f t="shared" si="7"/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>SUM(J16)</f>
        <v>15712737</v>
      </c>
      <c r="K15" s="15">
        <f>SUM(K16)</f>
        <v>8707150</v>
      </c>
      <c r="L15" s="15">
        <f>SUM(L16)</f>
        <v>1862306</v>
      </c>
      <c r="M15" s="18">
        <f>SUM(D15:L15)</f>
        <v>26282193</v>
      </c>
    </row>
    <row r="16" spans="1:13" s="19" customFormat="1">
      <c r="A16" s="17" t="s">
        <v>15</v>
      </c>
      <c r="B16" s="17" t="s">
        <v>34</v>
      </c>
      <c r="C16" s="14" t="s">
        <v>35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15712737</v>
      </c>
      <c r="K16" s="18">
        <v>8707150</v>
      </c>
      <c r="L16" s="18">
        <v>1862306</v>
      </c>
      <c r="M16" s="18">
        <f>SUM(D16:L16)</f>
        <v>26282193</v>
      </c>
    </row>
    <row r="17" spans="1:13" s="16" customFormat="1">
      <c r="A17" s="17"/>
      <c r="B17" s="13"/>
      <c r="C17" s="14" t="s">
        <v>36</v>
      </c>
      <c r="D17" s="15">
        <f>SUM(D18:D21)</f>
        <v>2212466</v>
      </c>
      <c r="E17" s="15">
        <f t="shared" ref="E17:L17" si="8">SUM(E18:E21)</f>
        <v>3522489</v>
      </c>
      <c r="F17" s="15">
        <f t="shared" si="8"/>
        <v>3043582</v>
      </c>
      <c r="G17" s="15">
        <f t="shared" si="8"/>
        <v>3415059</v>
      </c>
      <c r="H17" s="15">
        <f t="shared" si="8"/>
        <v>3909400</v>
      </c>
      <c r="I17" s="15">
        <f t="shared" si="8"/>
        <v>3238112</v>
      </c>
      <c r="J17" s="15">
        <f t="shared" si="8"/>
        <v>2665698</v>
      </c>
      <c r="K17" s="15">
        <f t="shared" si="8"/>
        <v>4107437</v>
      </c>
      <c r="L17" s="15">
        <f t="shared" si="8"/>
        <v>2974378</v>
      </c>
      <c r="M17" s="15">
        <f>SUM(D17:L17)</f>
        <v>29088621</v>
      </c>
    </row>
    <row r="18" spans="1:13" s="19" customFormat="1">
      <c r="A18" s="17" t="s">
        <v>15</v>
      </c>
      <c r="B18" s="17" t="s">
        <v>37</v>
      </c>
      <c r="C18" s="24" t="s">
        <v>38</v>
      </c>
      <c r="D18" s="18">
        <v>1888381</v>
      </c>
      <c r="E18" s="18">
        <v>2937831</v>
      </c>
      <c r="F18" s="18">
        <v>2744605</v>
      </c>
      <c r="G18" s="18">
        <v>3064778</v>
      </c>
      <c r="H18" s="18">
        <v>3467175</v>
      </c>
      <c r="I18" s="18">
        <v>2776913</v>
      </c>
      <c r="J18" s="18">
        <v>2229319</v>
      </c>
      <c r="K18" s="18">
        <v>3815504</v>
      </c>
      <c r="L18" s="18">
        <v>2618065</v>
      </c>
      <c r="M18" s="18">
        <f t="shared" ref="M18:M21" si="9">SUM(D18:L18)</f>
        <v>25542571</v>
      </c>
    </row>
    <row r="19" spans="1:13" s="19" customFormat="1">
      <c r="A19" s="17" t="s">
        <v>15</v>
      </c>
      <c r="B19" s="17" t="s">
        <v>39</v>
      </c>
      <c r="C19" s="24" t="s">
        <v>40</v>
      </c>
      <c r="D19" s="18">
        <v>270279</v>
      </c>
      <c r="E19" s="18">
        <v>517213</v>
      </c>
      <c r="F19" s="18">
        <v>246854</v>
      </c>
      <c r="G19" s="18">
        <v>300636</v>
      </c>
      <c r="H19" s="18">
        <v>401713</v>
      </c>
      <c r="I19" s="18">
        <v>409785</v>
      </c>
      <c r="J19" s="18">
        <v>373760</v>
      </c>
      <c r="K19" s="18">
        <v>239371</v>
      </c>
      <c r="L19" s="18">
        <v>310670</v>
      </c>
      <c r="M19" s="18">
        <f t="shared" si="9"/>
        <v>3070281</v>
      </c>
    </row>
    <row r="20" spans="1:13" s="19" customFormat="1">
      <c r="A20" s="17" t="s">
        <v>15</v>
      </c>
      <c r="B20" s="17" t="s">
        <v>41</v>
      </c>
      <c r="C20" s="24" t="s">
        <v>42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f t="shared" si="9"/>
        <v>0</v>
      </c>
    </row>
    <row r="21" spans="1:13" s="19" customFormat="1">
      <c r="A21" s="17" t="s">
        <v>15</v>
      </c>
      <c r="B21" s="17" t="s">
        <v>43</v>
      </c>
      <c r="C21" s="24" t="s">
        <v>44</v>
      </c>
      <c r="D21" s="18">
        <v>53806</v>
      </c>
      <c r="E21" s="18">
        <v>67445</v>
      </c>
      <c r="F21" s="18">
        <v>52123</v>
      </c>
      <c r="G21" s="18">
        <v>49645</v>
      </c>
      <c r="H21" s="18">
        <v>40512</v>
      </c>
      <c r="I21" s="18">
        <v>51414</v>
      </c>
      <c r="J21" s="18">
        <v>62619</v>
      </c>
      <c r="K21" s="18">
        <v>52562</v>
      </c>
      <c r="L21" s="18">
        <v>45643</v>
      </c>
      <c r="M21" s="18">
        <f t="shared" si="9"/>
        <v>475769</v>
      </c>
    </row>
    <row r="22" spans="1:13" s="27" customFormat="1" ht="24" customHeight="1">
      <c r="A22" s="25"/>
      <c r="B22" s="25"/>
      <c r="C22" s="21" t="s">
        <v>45</v>
      </c>
      <c r="D22" s="26">
        <f>SUM(D23)</f>
        <v>25261</v>
      </c>
      <c r="E22" s="26">
        <f t="shared" ref="E22:L22" si="10">SUM(E23)</f>
        <v>41805</v>
      </c>
      <c r="F22" s="26">
        <f t="shared" si="10"/>
        <v>16450</v>
      </c>
      <c r="G22" s="26">
        <f t="shared" si="10"/>
        <v>29514</v>
      </c>
      <c r="H22" s="26">
        <f t="shared" si="10"/>
        <v>13012</v>
      </c>
      <c r="I22" s="26">
        <f t="shared" si="10"/>
        <v>4145</v>
      </c>
      <c r="J22" s="26">
        <f t="shared" si="10"/>
        <v>27595</v>
      </c>
      <c r="K22" s="26">
        <f t="shared" si="10"/>
        <v>4039</v>
      </c>
      <c r="L22" s="26">
        <f t="shared" si="10"/>
        <v>11058</v>
      </c>
      <c r="M22" s="26">
        <f>SUM(D22:L22)</f>
        <v>172879</v>
      </c>
    </row>
    <row r="23" spans="1:13" s="19" customFormat="1">
      <c r="A23" s="17" t="s">
        <v>15</v>
      </c>
      <c r="B23" s="17">
        <v>1910002</v>
      </c>
      <c r="C23" s="24" t="s">
        <v>46</v>
      </c>
      <c r="D23" s="18">
        <v>25261</v>
      </c>
      <c r="E23" s="18">
        <v>41805</v>
      </c>
      <c r="F23" s="18">
        <v>16450</v>
      </c>
      <c r="G23" s="18">
        <v>29514</v>
      </c>
      <c r="H23" s="18">
        <v>13012</v>
      </c>
      <c r="I23" s="18">
        <v>4145</v>
      </c>
      <c r="J23" s="18">
        <v>27595</v>
      </c>
      <c r="K23" s="18">
        <v>4039</v>
      </c>
      <c r="L23" s="18">
        <v>11058</v>
      </c>
      <c r="M23" s="18">
        <f>SUM(D23:L23)</f>
        <v>172879</v>
      </c>
    </row>
    <row r="24" spans="1:13" s="12" customFormat="1">
      <c r="A24" s="9"/>
      <c r="B24" s="9"/>
      <c r="C24" s="10" t="s">
        <v>47</v>
      </c>
      <c r="D24" s="11">
        <f t="shared" ref="D24:L24" si="11">SUM(D25+D39+D41)</f>
        <v>695582574</v>
      </c>
      <c r="E24" s="11">
        <f t="shared" si="11"/>
        <v>425620384</v>
      </c>
      <c r="F24" s="11">
        <f t="shared" si="11"/>
        <v>274944295</v>
      </c>
      <c r="G24" s="11">
        <f t="shared" si="11"/>
        <v>251529838.53</v>
      </c>
      <c r="H24" s="11">
        <f t="shared" si="11"/>
        <v>227757164.03999999</v>
      </c>
      <c r="I24" s="11">
        <f t="shared" si="11"/>
        <v>182935349</v>
      </c>
      <c r="J24" s="11">
        <f t="shared" si="11"/>
        <v>207777847</v>
      </c>
      <c r="K24" s="11">
        <f t="shared" si="11"/>
        <v>256812215</v>
      </c>
      <c r="L24" s="11">
        <f t="shared" si="11"/>
        <v>206564197</v>
      </c>
      <c r="M24" s="11">
        <f>SUM(M25+M39+M41)</f>
        <v>2729523863.5699997</v>
      </c>
    </row>
    <row r="25" spans="1:13" s="16" customFormat="1">
      <c r="A25" s="13"/>
      <c r="B25" s="13"/>
      <c r="C25" s="14" t="s">
        <v>48</v>
      </c>
      <c r="D25" s="18">
        <f t="shared" ref="D25:E25" si="12">SUM(D26:D38)</f>
        <v>689695350</v>
      </c>
      <c r="E25" s="18">
        <f t="shared" si="12"/>
        <v>418873380</v>
      </c>
      <c r="F25" s="18">
        <f t="shared" ref="F25:I25" si="13">SUM(F26:F38)</f>
        <v>269096906</v>
      </c>
      <c r="G25" s="18">
        <f>SUM(G26:G38)</f>
        <v>245084646.53</v>
      </c>
      <c r="H25" s="18">
        <f t="shared" si="13"/>
        <v>222432400.03999999</v>
      </c>
      <c r="I25" s="18">
        <f t="shared" si="13"/>
        <v>178633717</v>
      </c>
      <c r="J25" s="18">
        <f>SUM(J26:J38)</f>
        <v>201848721</v>
      </c>
      <c r="K25" s="18">
        <f>SUM(K26:K38)</f>
        <v>252487640</v>
      </c>
      <c r="L25" s="18">
        <f>SUM(L26:L38)</f>
        <v>200818818</v>
      </c>
      <c r="M25" s="18">
        <f>SUM(M26:M38)</f>
        <v>2678971578.5699997</v>
      </c>
    </row>
    <row r="26" spans="1:13" s="19" customFormat="1">
      <c r="A26" s="17" t="s">
        <v>15</v>
      </c>
      <c r="B26" s="17" t="s">
        <v>49</v>
      </c>
      <c r="C26" s="14" t="s">
        <v>50</v>
      </c>
      <c r="D26" s="18">
        <v>7279318</v>
      </c>
      <c r="E26" s="18">
        <v>1264131</v>
      </c>
      <c r="F26" s="18">
        <v>1762261</v>
      </c>
      <c r="G26" s="18">
        <v>2732934</v>
      </c>
      <c r="H26" s="18">
        <v>7798575.0999999996</v>
      </c>
      <c r="I26" s="18">
        <v>2565455</v>
      </c>
      <c r="J26" s="18">
        <v>1810037</v>
      </c>
      <c r="K26" s="18">
        <v>3628305</v>
      </c>
      <c r="L26" s="18">
        <v>2532961</v>
      </c>
      <c r="M26" s="18">
        <f t="shared" ref="M26:M38" si="14">SUM(D26:L26)</f>
        <v>31373977.100000001</v>
      </c>
    </row>
    <row r="27" spans="1:13" s="19" customFormat="1">
      <c r="A27" s="17" t="s">
        <v>15</v>
      </c>
      <c r="B27" s="17" t="s">
        <v>51</v>
      </c>
      <c r="C27" s="14" t="s">
        <v>52</v>
      </c>
      <c r="D27" s="18">
        <v>11314501</v>
      </c>
      <c r="E27" s="18">
        <v>13362136</v>
      </c>
      <c r="F27" s="18">
        <v>9822685</v>
      </c>
      <c r="G27" s="18">
        <v>10533542</v>
      </c>
      <c r="H27" s="18">
        <v>10216286</v>
      </c>
      <c r="I27" s="18">
        <v>9956200</v>
      </c>
      <c r="J27" s="18">
        <v>12868263</v>
      </c>
      <c r="K27" s="18">
        <v>13800162</v>
      </c>
      <c r="L27" s="18">
        <v>13565584</v>
      </c>
      <c r="M27" s="18">
        <f t="shared" si="14"/>
        <v>105439359</v>
      </c>
    </row>
    <row r="28" spans="1:13" s="19" customFormat="1">
      <c r="A28" s="17" t="s">
        <v>15</v>
      </c>
      <c r="B28" s="17" t="s">
        <v>53</v>
      </c>
      <c r="C28" s="14" t="s">
        <v>54</v>
      </c>
      <c r="D28" s="18">
        <v>36613619</v>
      </c>
      <c r="E28" s="18">
        <v>37447645</v>
      </c>
      <c r="F28" s="18">
        <v>31798483</v>
      </c>
      <c r="G28" s="18">
        <v>39246469</v>
      </c>
      <c r="H28" s="18">
        <v>38150716</v>
      </c>
      <c r="I28" s="18">
        <v>36208914</v>
      </c>
      <c r="J28" s="18">
        <v>33540103</v>
      </c>
      <c r="K28" s="18">
        <v>42500413</v>
      </c>
      <c r="L28" s="18">
        <v>36703017</v>
      </c>
      <c r="M28" s="18">
        <f t="shared" si="14"/>
        <v>332209379</v>
      </c>
    </row>
    <row r="29" spans="1:13" s="19" customFormat="1">
      <c r="A29" s="17" t="s">
        <v>15</v>
      </c>
      <c r="B29" s="17" t="s">
        <v>55</v>
      </c>
      <c r="C29" s="14" t="s">
        <v>56</v>
      </c>
      <c r="D29" s="18">
        <v>415926</v>
      </c>
      <c r="E29" s="18">
        <v>757980</v>
      </c>
      <c r="F29" s="18">
        <v>789974</v>
      </c>
      <c r="G29" s="18">
        <v>725363</v>
      </c>
      <c r="H29" s="18">
        <v>938122</v>
      </c>
      <c r="I29" s="18">
        <v>635418</v>
      </c>
      <c r="J29" s="18">
        <v>643108</v>
      </c>
      <c r="K29" s="18">
        <v>999908</v>
      </c>
      <c r="L29" s="18">
        <v>1131833</v>
      </c>
      <c r="M29" s="18">
        <f t="shared" si="14"/>
        <v>7037632</v>
      </c>
    </row>
    <row r="30" spans="1:13" s="19" customFormat="1">
      <c r="A30" s="17" t="s">
        <v>15</v>
      </c>
      <c r="B30" s="17" t="s">
        <v>57</v>
      </c>
      <c r="C30" s="14" t="s">
        <v>58</v>
      </c>
      <c r="D30" s="18">
        <v>688728</v>
      </c>
      <c r="E30" s="18">
        <v>6369972</v>
      </c>
      <c r="F30" s="18">
        <v>3155677</v>
      </c>
      <c r="G30" s="18">
        <v>1929616</v>
      </c>
      <c r="H30" s="18">
        <v>3528385</v>
      </c>
      <c r="I30" s="18">
        <v>3613013</v>
      </c>
      <c r="J30" s="18">
        <v>4188360</v>
      </c>
      <c r="K30" s="18">
        <v>2892464</v>
      </c>
      <c r="L30" s="18">
        <v>4435093</v>
      </c>
      <c r="M30" s="18">
        <f t="shared" si="14"/>
        <v>30801308</v>
      </c>
    </row>
    <row r="31" spans="1:13" s="19" customFormat="1">
      <c r="A31" s="17" t="s">
        <v>15</v>
      </c>
      <c r="B31" s="17" t="s">
        <v>59</v>
      </c>
      <c r="C31" s="14" t="s">
        <v>60</v>
      </c>
      <c r="D31" s="18">
        <v>243159</v>
      </c>
      <c r="E31" s="18">
        <v>225034</v>
      </c>
      <c r="F31" s="18">
        <v>210928</v>
      </c>
      <c r="G31" s="18">
        <v>267564</v>
      </c>
      <c r="H31" s="18">
        <v>243367</v>
      </c>
      <c r="I31" s="18">
        <v>234471</v>
      </c>
      <c r="J31" s="18">
        <v>279390</v>
      </c>
      <c r="K31" s="18">
        <v>260294</v>
      </c>
      <c r="L31" s="18">
        <v>231540</v>
      </c>
      <c r="M31" s="18">
        <f t="shared" si="14"/>
        <v>2195747</v>
      </c>
    </row>
    <row r="32" spans="1:13" s="19" customFormat="1">
      <c r="A32" s="17" t="s">
        <v>15</v>
      </c>
      <c r="B32" s="17" t="s">
        <v>61</v>
      </c>
      <c r="C32" s="14" t="s">
        <v>62</v>
      </c>
      <c r="D32" s="18">
        <v>414765146</v>
      </c>
      <c r="E32" s="18">
        <v>232550610</v>
      </c>
      <c r="F32" s="18">
        <v>186102310</v>
      </c>
      <c r="G32" s="18">
        <v>161655717</v>
      </c>
      <c r="H32" s="18">
        <v>123242088</v>
      </c>
      <c r="I32" s="18">
        <v>107027428</v>
      </c>
      <c r="J32" s="18">
        <v>127929648</v>
      </c>
      <c r="K32" s="18">
        <v>106555994</v>
      </c>
      <c r="L32" s="18">
        <v>99318955</v>
      </c>
      <c r="M32" s="18">
        <f t="shared" si="14"/>
        <v>1559147896</v>
      </c>
    </row>
    <row r="33" spans="1:13" s="23" customFormat="1" ht="24">
      <c r="A33" s="20" t="s">
        <v>15</v>
      </c>
      <c r="B33" s="20" t="s">
        <v>63</v>
      </c>
      <c r="C33" s="21" t="s">
        <v>64</v>
      </c>
      <c r="D33" s="22">
        <v>467587</v>
      </c>
      <c r="E33" s="22">
        <v>801936</v>
      </c>
      <c r="F33" s="22">
        <v>1640406</v>
      </c>
      <c r="G33" s="22">
        <v>1262977</v>
      </c>
      <c r="H33" s="22">
        <v>975230</v>
      </c>
      <c r="I33" s="22">
        <v>566080</v>
      </c>
      <c r="J33" s="22">
        <v>958508</v>
      </c>
      <c r="K33" s="22">
        <v>684185</v>
      </c>
      <c r="L33" s="22">
        <v>794854</v>
      </c>
      <c r="M33" s="22">
        <f t="shared" si="14"/>
        <v>8151763</v>
      </c>
    </row>
    <row r="34" spans="1:13" s="19" customFormat="1">
      <c r="A34" s="17" t="s">
        <v>15</v>
      </c>
      <c r="B34" s="17" t="s">
        <v>65</v>
      </c>
      <c r="C34" s="14" t="s">
        <v>66</v>
      </c>
      <c r="D34" s="18">
        <v>0</v>
      </c>
      <c r="E34" s="18">
        <v>108111</v>
      </c>
      <c r="F34" s="18">
        <v>270404</v>
      </c>
      <c r="G34" s="18">
        <v>219748</v>
      </c>
      <c r="H34" s="18">
        <v>452824</v>
      </c>
      <c r="I34" s="18">
        <v>294039</v>
      </c>
      <c r="J34" s="18">
        <v>317017</v>
      </c>
      <c r="K34" s="18">
        <v>248503</v>
      </c>
      <c r="L34" s="18">
        <v>272077</v>
      </c>
      <c r="M34" s="18">
        <f t="shared" si="14"/>
        <v>2182723</v>
      </c>
    </row>
    <row r="35" spans="1:13" s="19" customFormat="1">
      <c r="A35" s="17" t="s">
        <v>15</v>
      </c>
      <c r="B35" s="17" t="s">
        <v>67</v>
      </c>
      <c r="C35" s="14" t="s">
        <v>68</v>
      </c>
      <c r="D35" s="18">
        <v>155716292</v>
      </c>
      <c r="E35" s="18">
        <v>72314494</v>
      </c>
      <c r="F35" s="18">
        <v>13332763</v>
      </c>
      <c r="G35" s="18">
        <v>7287371.5499999998</v>
      </c>
      <c r="H35" s="18">
        <v>4196520.38</v>
      </c>
      <c r="I35" s="18">
        <v>3189936</v>
      </c>
      <c r="J35" s="18">
        <v>4427630</v>
      </c>
      <c r="K35" s="18">
        <v>2996839</v>
      </c>
      <c r="L35" s="18">
        <v>3612219</v>
      </c>
      <c r="M35" s="18">
        <f t="shared" si="14"/>
        <v>267074064.93000001</v>
      </c>
    </row>
    <row r="36" spans="1:13" s="23" customFormat="1" ht="24">
      <c r="A36" s="20" t="s">
        <v>15</v>
      </c>
      <c r="B36" s="20">
        <v>4313001</v>
      </c>
      <c r="C36" s="21" t="s">
        <v>69</v>
      </c>
      <c r="D36" s="22">
        <v>60721815</v>
      </c>
      <c r="E36" s="22">
        <v>51608410</v>
      </c>
      <c r="F36" s="22">
        <v>19237859</v>
      </c>
      <c r="G36" s="22">
        <v>18051419.98</v>
      </c>
      <c r="H36" s="22">
        <v>31651804.559999999</v>
      </c>
      <c r="I36" s="22">
        <v>13334959</v>
      </c>
      <c r="J36" s="22">
        <v>13626841</v>
      </c>
      <c r="K36" s="22">
        <v>77162781</v>
      </c>
      <c r="L36" s="22">
        <v>37199640</v>
      </c>
      <c r="M36" s="22">
        <f t="shared" si="14"/>
        <v>322595529.53999996</v>
      </c>
    </row>
    <row r="37" spans="1:13" s="23" customFormat="1" ht="24">
      <c r="A37" s="20" t="s">
        <v>15</v>
      </c>
      <c r="B37" s="20">
        <v>4314001</v>
      </c>
      <c r="C37" s="21" t="s">
        <v>70</v>
      </c>
      <c r="D37" s="22">
        <v>529074</v>
      </c>
      <c r="E37" s="22">
        <v>1243242</v>
      </c>
      <c r="F37" s="22">
        <v>38016</v>
      </c>
      <c r="G37" s="22">
        <v>81034</v>
      </c>
      <c r="H37" s="22">
        <v>0</v>
      </c>
      <c r="I37" s="22">
        <v>16315</v>
      </c>
      <c r="J37" s="22">
        <v>0</v>
      </c>
      <c r="K37" s="22">
        <v>0</v>
      </c>
      <c r="L37" s="22">
        <v>165545</v>
      </c>
      <c r="M37" s="22">
        <f t="shared" si="14"/>
        <v>2073226</v>
      </c>
    </row>
    <row r="38" spans="1:13" s="23" customFormat="1" ht="18.75" customHeight="1">
      <c r="A38" s="20" t="s">
        <v>15</v>
      </c>
      <c r="B38" s="20" t="s">
        <v>71</v>
      </c>
      <c r="C38" s="21" t="s">
        <v>72</v>
      </c>
      <c r="D38" s="22">
        <v>940185</v>
      </c>
      <c r="E38" s="22">
        <v>819679</v>
      </c>
      <c r="F38" s="22">
        <v>935140</v>
      </c>
      <c r="G38" s="22">
        <v>1090891</v>
      </c>
      <c r="H38" s="22">
        <v>1038482</v>
      </c>
      <c r="I38" s="22">
        <v>991489</v>
      </c>
      <c r="J38" s="22">
        <v>1259816</v>
      </c>
      <c r="K38" s="22">
        <v>757792</v>
      </c>
      <c r="L38" s="22">
        <v>855500</v>
      </c>
      <c r="M38" s="22">
        <f t="shared" si="14"/>
        <v>8688974</v>
      </c>
    </row>
    <row r="39" spans="1:13" s="30" customFormat="1">
      <c r="A39" s="28"/>
      <c r="B39" s="28"/>
      <c r="C39" s="29" t="s">
        <v>73</v>
      </c>
      <c r="D39" s="18">
        <f t="shared" ref="D39:L39" si="15">D40</f>
        <v>1393326</v>
      </c>
      <c r="E39" s="18">
        <f t="shared" si="15"/>
        <v>1393326</v>
      </c>
      <c r="F39" s="18">
        <f t="shared" si="15"/>
        <v>0</v>
      </c>
      <c r="G39" s="18">
        <f t="shared" si="15"/>
        <v>0</v>
      </c>
      <c r="H39" s="18">
        <f t="shared" si="15"/>
        <v>0</v>
      </c>
      <c r="I39" s="18">
        <f t="shared" si="15"/>
        <v>0</v>
      </c>
      <c r="J39" s="18">
        <f t="shared" si="15"/>
        <v>0</v>
      </c>
      <c r="K39" s="18">
        <f t="shared" si="15"/>
        <v>0</v>
      </c>
      <c r="L39" s="18">
        <f t="shared" si="15"/>
        <v>0</v>
      </c>
      <c r="M39" s="18">
        <f>SUM(D39:L39)</f>
        <v>2786652</v>
      </c>
    </row>
    <row r="40" spans="1:13" s="19" customFormat="1">
      <c r="A40" s="17" t="s">
        <v>15</v>
      </c>
      <c r="B40" s="17">
        <v>4410001</v>
      </c>
      <c r="C40" s="14" t="s">
        <v>74</v>
      </c>
      <c r="D40" s="18">
        <v>1393326</v>
      </c>
      <c r="E40" s="18">
        <v>1393326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f>SUM(D40:L40)</f>
        <v>2786652</v>
      </c>
    </row>
    <row r="41" spans="1:13" s="16" customFormat="1">
      <c r="A41" s="28"/>
      <c r="B41" s="13"/>
      <c r="C41" s="29" t="s">
        <v>75</v>
      </c>
      <c r="D41" s="18">
        <f t="shared" ref="D41:L41" si="16">SUM(D42:D45)</f>
        <v>4493898</v>
      </c>
      <c r="E41" s="18">
        <f t="shared" si="16"/>
        <v>5353678</v>
      </c>
      <c r="F41" s="18">
        <f t="shared" si="16"/>
        <v>5847389</v>
      </c>
      <c r="G41" s="18">
        <f>SUM(G42:G45)</f>
        <v>6445192</v>
      </c>
      <c r="H41" s="18">
        <f t="shared" si="16"/>
        <v>5324764</v>
      </c>
      <c r="I41" s="18">
        <f t="shared" si="16"/>
        <v>4301632</v>
      </c>
      <c r="J41" s="18">
        <f t="shared" si="16"/>
        <v>5929126</v>
      </c>
      <c r="K41" s="18">
        <f t="shared" si="16"/>
        <v>4324575</v>
      </c>
      <c r="L41" s="18">
        <f t="shared" si="16"/>
        <v>5745379</v>
      </c>
      <c r="M41" s="18">
        <f>SUM(M42:M45)</f>
        <v>47765633</v>
      </c>
    </row>
    <row r="42" spans="1:13" s="19" customFormat="1">
      <c r="A42" s="17" t="s">
        <v>15</v>
      </c>
      <c r="B42" s="17" t="s">
        <v>76</v>
      </c>
      <c r="C42" s="14" t="s">
        <v>77</v>
      </c>
      <c r="D42" s="18">
        <v>2900055</v>
      </c>
      <c r="E42" s="18">
        <v>3437077</v>
      </c>
      <c r="F42" s="18">
        <v>3459042</v>
      </c>
      <c r="G42" s="18">
        <v>4292572</v>
      </c>
      <c r="H42" s="18">
        <v>3453094</v>
      </c>
      <c r="I42" s="18">
        <v>3312329</v>
      </c>
      <c r="J42" s="18">
        <v>4204844</v>
      </c>
      <c r="K42" s="18">
        <v>3774872</v>
      </c>
      <c r="L42" s="18">
        <v>3930696</v>
      </c>
      <c r="M42" s="18">
        <f t="shared" ref="M42:M45" si="17">SUM(D42:L42)</f>
        <v>32764581</v>
      </c>
    </row>
    <row r="43" spans="1:13" s="19" customFormat="1">
      <c r="A43" s="17" t="s">
        <v>15</v>
      </c>
      <c r="B43" s="17" t="s">
        <v>78</v>
      </c>
      <c r="C43" s="14" t="s">
        <v>79</v>
      </c>
      <c r="D43" s="18">
        <v>1550688</v>
      </c>
      <c r="E43" s="18">
        <v>1873697</v>
      </c>
      <c r="F43" s="18">
        <v>2340479</v>
      </c>
      <c r="G43" s="18">
        <v>2118397</v>
      </c>
      <c r="H43" s="18">
        <v>1832584</v>
      </c>
      <c r="I43" s="18">
        <v>878600</v>
      </c>
      <c r="J43" s="18">
        <v>1687156</v>
      </c>
      <c r="K43" s="18">
        <v>465942</v>
      </c>
      <c r="L43" s="18">
        <v>1780161</v>
      </c>
      <c r="M43" s="18">
        <f t="shared" si="17"/>
        <v>14527704</v>
      </c>
    </row>
    <row r="44" spans="1:13" s="19" customFormat="1">
      <c r="A44" s="17" t="s">
        <v>15</v>
      </c>
      <c r="B44" s="17" t="s">
        <v>80</v>
      </c>
      <c r="C44" s="14" t="s">
        <v>81</v>
      </c>
      <c r="D44" s="18">
        <v>12237</v>
      </c>
      <c r="E44" s="18">
        <v>26777</v>
      </c>
      <c r="F44" s="18">
        <v>40257</v>
      </c>
      <c r="G44" s="18">
        <v>27746</v>
      </c>
      <c r="H44" s="18">
        <v>33879</v>
      </c>
      <c r="I44" s="18">
        <v>107098</v>
      </c>
      <c r="J44" s="18">
        <v>29234</v>
      </c>
      <c r="K44" s="18">
        <v>80623</v>
      </c>
      <c r="L44" s="18">
        <v>27811</v>
      </c>
      <c r="M44" s="18">
        <f t="shared" si="17"/>
        <v>385662</v>
      </c>
    </row>
    <row r="45" spans="1:13" s="19" customFormat="1">
      <c r="A45" s="17" t="s">
        <v>15</v>
      </c>
      <c r="B45" s="17" t="s">
        <v>82</v>
      </c>
      <c r="C45" s="14" t="s">
        <v>83</v>
      </c>
      <c r="D45" s="18">
        <v>30918</v>
      </c>
      <c r="E45" s="18">
        <v>16127</v>
      </c>
      <c r="F45" s="18">
        <v>7611</v>
      </c>
      <c r="G45" s="18">
        <v>6477</v>
      </c>
      <c r="H45" s="18">
        <v>5207</v>
      </c>
      <c r="I45" s="18">
        <v>3605</v>
      </c>
      <c r="J45" s="18">
        <v>7892</v>
      </c>
      <c r="K45" s="18">
        <v>3138</v>
      </c>
      <c r="L45" s="18">
        <v>6711</v>
      </c>
      <c r="M45" s="18">
        <f t="shared" si="17"/>
        <v>87686</v>
      </c>
    </row>
    <row r="46" spans="1:13" s="12" customFormat="1">
      <c r="A46" s="9"/>
      <c r="B46" s="9"/>
      <c r="C46" s="10" t="s">
        <v>84</v>
      </c>
      <c r="D46" s="11">
        <f>SUM(D47)</f>
        <v>54640215</v>
      </c>
      <c r="E46" s="11">
        <f>SUM(E47)</f>
        <v>52203493</v>
      </c>
      <c r="F46" s="11">
        <f>SUM(F47)</f>
        <v>56761437</v>
      </c>
      <c r="G46" s="11">
        <f t="shared" ref="G46:L46" si="18">SUM(G47)</f>
        <v>41517629</v>
      </c>
      <c r="H46" s="11">
        <f t="shared" si="18"/>
        <v>60455302</v>
      </c>
      <c r="I46" s="11">
        <f t="shared" si="18"/>
        <v>64740907</v>
      </c>
      <c r="J46" s="11">
        <f t="shared" si="18"/>
        <v>73192293</v>
      </c>
      <c r="K46" s="11">
        <f t="shared" si="18"/>
        <v>63760976</v>
      </c>
      <c r="L46" s="11">
        <f t="shared" si="18"/>
        <v>69015260</v>
      </c>
      <c r="M46" s="11">
        <f>SUM(D46:L46)</f>
        <v>536287512</v>
      </c>
    </row>
    <row r="47" spans="1:13" s="16" customFormat="1">
      <c r="A47" s="13"/>
      <c r="B47" s="13"/>
      <c r="C47" s="29" t="s">
        <v>85</v>
      </c>
      <c r="D47" s="15">
        <f>SUM(D48:D51)</f>
        <v>54640215</v>
      </c>
      <c r="E47" s="15">
        <f t="shared" ref="E47:J47" si="19">SUM(E48:E51)</f>
        <v>52203493</v>
      </c>
      <c r="F47" s="15">
        <f t="shared" si="19"/>
        <v>56761437</v>
      </c>
      <c r="G47" s="15">
        <f t="shared" si="19"/>
        <v>41517629</v>
      </c>
      <c r="H47" s="15">
        <f t="shared" si="19"/>
        <v>60455302</v>
      </c>
      <c r="I47" s="15">
        <f t="shared" si="19"/>
        <v>64740907</v>
      </c>
      <c r="J47" s="15">
        <f t="shared" si="19"/>
        <v>73192293</v>
      </c>
      <c r="K47" s="15">
        <f>SUM(K48:K51)</f>
        <v>63760976</v>
      </c>
      <c r="L47" s="15">
        <f>SUM(L48:L51)</f>
        <v>69015260</v>
      </c>
      <c r="M47" s="15">
        <f>SUM(D47:L47)</f>
        <v>536287512</v>
      </c>
    </row>
    <row r="48" spans="1:13" s="19" customFormat="1">
      <c r="A48" s="17" t="s">
        <v>86</v>
      </c>
      <c r="B48" s="17" t="s">
        <v>87</v>
      </c>
      <c r="C48" s="14" t="s">
        <v>88</v>
      </c>
      <c r="D48" s="18">
        <v>36438409</v>
      </c>
      <c r="E48" s="18">
        <v>34215339</v>
      </c>
      <c r="F48" s="18">
        <v>41320312</v>
      </c>
      <c r="G48" s="18">
        <v>42091761</v>
      </c>
      <c r="H48" s="18">
        <v>46908658</v>
      </c>
      <c r="I48" s="18">
        <v>50734945</v>
      </c>
      <c r="J48" s="18">
        <v>54761263</v>
      </c>
      <c r="K48" s="18">
        <v>46808712</v>
      </c>
      <c r="L48" s="18">
        <v>49137820</v>
      </c>
      <c r="M48" s="18">
        <f t="shared" ref="M48:M51" si="20">SUM(D48:L48)</f>
        <v>402417219</v>
      </c>
    </row>
    <row r="49" spans="1:13" s="19" customFormat="1">
      <c r="A49" s="17" t="s">
        <v>86</v>
      </c>
      <c r="B49" s="17" t="s">
        <v>89</v>
      </c>
      <c r="C49" s="14" t="s">
        <v>90</v>
      </c>
      <c r="D49" s="18">
        <v>10127498</v>
      </c>
      <c r="E49" s="18">
        <v>9755276</v>
      </c>
      <c r="F49" s="18">
        <v>7793036</v>
      </c>
      <c r="G49" s="18">
        <v>-8746618</v>
      </c>
      <c r="H49" s="18">
        <v>5561413</v>
      </c>
      <c r="I49" s="18">
        <v>6456154</v>
      </c>
      <c r="J49" s="18">
        <v>8413967</v>
      </c>
      <c r="K49" s="18">
        <v>8862438</v>
      </c>
      <c r="L49" s="18">
        <v>10163501</v>
      </c>
      <c r="M49" s="18">
        <f t="shared" si="20"/>
        <v>58386665</v>
      </c>
    </row>
    <row r="50" spans="1:13" s="23" customFormat="1" ht="24">
      <c r="A50" s="20" t="s">
        <v>15</v>
      </c>
      <c r="B50" s="20" t="s">
        <v>91</v>
      </c>
      <c r="C50" s="21" t="s">
        <v>92</v>
      </c>
      <c r="D50" s="22">
        <v>367815</v>
      </c>
      <c r="E50" s="22">
        <v>264632</v>
      </c>
      <c r="F50" s="22">
        <v>620890</v>
      </c>
      <c r="G50" s="22">
        <v>277897</v>
      </c>
      <c r="H50" s="22">
        <v>319775</v>
      </c>
      <c r="I50" s="22">
        <v>318714</v>
      </c>
      <c r="J50" s="22">
        <v>276612</v>
      </c>
      <c r="K50" s="22">
        <v>205628</v>
      </c>
      <c r="L50" s="22">
        <v>2030542</v>
      </c>
      <c r="M50" s="22">
        <f t="shared" si="20"/>
        <v>4682505</v>
      </c>
    </row>
    <row r="51" spans="1:13" s="19" customFormat="1">
      <c r="A51" s="17" t="s">
        <v>86</v>
      </c>
      <c r="B51" s="17">
        <v>5112002</v>
      </c>
      <c r="C51" s="14" t="s">
        <v>93</v>
      </c>
      <c r="D51" s="18">
        <v>7706493</v>
      </c>
      <c r="E51" s="18">
        <v>7968246</v>
      </c>
      <c r="F51" s="18">
        <v>7027199</v>
      </c>
      <c r="G51" s="18">
        <v>7894589</v>
      </c>
      <c r="H51" s="18">
        <v>7665456</v>
      </c>
      <c r="I51" s="18">
        <v>7231094</v>
      </c>
      <c r="J51" s="18">
        <v>9740451</v>
      </c>
      <c r="K51" s="18">
        <v>7884198</v>
      </c>
      <c r="L51" s="18">
        <v>7683397</v>
      </c>
      <c r="M51" s="18">
        <f t="shared" si="20"/>
        <v>70801123</v>
      </c>
    </row>
    <row r="52" spans="1:13" s="12" customFormat="1">
      <c r="A52" s="9"/>
      <c r="B52" s="9"/>
      <c r="C52" s="10" t="s">
        <v>94</v>
      </c>
      <c r="D52" s="11">
        <f>D53</f>
        <v>678461848</v>
      </c>
      <c r="E52" s="11">
        <f>E53</f>
        <v>25060889</v>
      </c>
      <c r="F52" s="11">
        <f>F53</f>
        <v>26776517</v>
      </c>
      <c r="G52" s="11">
        <f>G53</f>
        <v>55270498</v>
      </c>
      <c r="H52" s="11">
        <f t="shared" ref="H52:J52" si="21">H53</f>
        <v>26934746</v>
      </c>
      <c r="I52" s="11">
        <f t="shared" si="21"/>
        <v>30637328</v>
      </c>
      <c r="J52" s="11">
        <f t="shared" si="21"/>
        <v>26231036</v>
      </c>
      <c r="K52" s="11">
        <f>K53</f>
        <v>28090295</v>
      </c>
      <c r="L52" s="11">
        <f>L53</f>
        <v>29678902</v>
      </c>
      <c r="M52" s="11">
        <f>SUM(D52:L52)</f>
        <v>927142059</v>
      </c>
    </row>
    <row r="53" spans="1:13" s="16" customFormat="1">
      <c r="A53" s="13"/>
      <c r="B53" s="13"/>
      <c r="C53" s="29" t="s">
        <v>95</v>
      </c>
      <c r="D53" s="15">
        <f>D56+D64+D54</f>
        <v>678461848</v>
      </c>
      <c r="E53" s="15">
        <f t="shared" ref="E53:L53" si="22">E56+E64+E54</f>
        <v>25060889</v>
      </c>
      <c r="F53" s="15">
        <f t="shared" si="22"/>
        <v>26776517</v>
      </c>
      <c r="G53" s="15">
        <f t="shared" si="22"/>
        <v>55270498</v>
      </c>
      <c r="H53" s="15">
        <f t="shared" si="22"/>
        <v>26934746</v>
      </c>
      <c r="I53" s="15">
        <f t="shared" si="22"/>
        <v>30637328</v>
      </c>
      <c r="J53" s="15">
        <f t="shared" si="22"/>
        <v>26231036</v>
      </c>
      <c r="K53" s="15">
        <f t="shared" si="22"/>
        <v>28090295</v>
      </c>
      <c r="L53" s="15">
        <f t="shared" si="22"/>
        <v>29678902</v>
      </c>
      <c r="M53" s="15">
        <f>SUM(D53:L53)</f>
        <v>927142059</v>
      </c>
    </row>
    <row r="54" spans="1:13" s="16" customFormat="1">
      <c r="A54" s="13"/>
      <c r="B54" s="13"/>
      <c r="C54" s="31" t="s">
        <v>96</v>
      </c>
      <c r="D54" s="18">
        <f>+D55</f>
        <v>0</v>
      </c>
      <c r="E54" s="18">
        <f t="shared" ref="E54:L54" si="23">+E55</f>
        <v>0</v>
      </c>
      <c r="F54" s="18">
        <f t="shared" si="23"/>
        <v>0</v>
      </c>
      <c r="G54" s="18">
        <f t="shared" si="23"/>
        <v>0</v>
      </c>
      <c r="H54" s="18">
        <f t="shared" si="23"/>
        <v>0</v>
      </c>
      <c r="I54" s="18">
        <f t="shared" si="23"/>
        <v>0</v>
      </c>
      <c r="J54" s="18">
        <f t="shared" si="23"/>
        <v>0</v>
      </c>
      <c r="K54" s="18">
        <f t="shared" si="23"/>
        <v>0</v>
      </c>
      <c r="L54" s="18">
        <f t="shared" si="23"/>
        <v>2888</v>
      </c>
      <c r="M54" s="18">
        <f t="shared" ref="M54:M55" si="24">SUM(D54:L54)</f>
        <v>2888</v>
      </c>
    </row>
    <row r="55" spans="1:13" s="16" customFormat="1">
      <c r="A55" s="17" t="s">
        <v>15</v>
      </c>
      <c r="B55" s="17" t="s">
        <v>97</v>
      </c>
      <c r="C55" s="14" t="s">
        <v>96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2888</v>
      </c>
      <c r="M55" s="18">
        <f t="shared" si="24"/>
        <v>2888</v>
      </c>
    </row>
    <row r="56" spans="1:13" s="30" customFormat="1">
      <c r="A56" s="32"/>
      <c r="B56" s="32"/>
      <c r="C56" s="31" t="s">
        <v>98</v>
      </c>
      <c r="D56" s="18">
        <f>SUM(D57:D60)</f>
        <v>678359573</v>
      </c>
      <c r="E56" s="18">
        <f>SUM(E57:E60)</f>
        <v>24978234</v>
      </c>
      <c r="F56" s="18">
        <f>SUM(F57:F60)</f>
        <v>26726109</v>
      </c>
      <c r="G56" s="18">
        <f>SUM(G57:G60)</f>
        <v>55149641</v>
      </c>
      <c r="H56" s="18">
        <f t="shared" ref="H56:I56" si="25">SUM(H57:H60)</f>
        <v>26807235</v>
      </c>
      <c r="I56" s="18">
        <f t="shared" si="25"/>
        <v>30552926</v>
      </c>
      <c r="J56" s="18">
        <f>SUM(J57:J60)</f>
        <v>26164298</v>
      </c>
      <c r="K56" s="18">
        <f>SUM(K57:K60)</f>
        <v>28025523</v>
      </c>
      <c r="L56" s="18">
        <f>SUM(L57:L60)</f>
        <v>29626608</v>
      </c>
      <c r="M56" s="15">
        <f>SUM(D56:L56)</f>
        <v>926390147</v>
      </c>
    </row>
    <row r="57" spans="1:13" s="19" customFormat="1">
      <c r="A57" s="17" t="s">
        <v>15</v>
      </c>
      <c r="B57" s="17" t="s">
        <v>99</v>
      </c>
      <c r="C57" s="14" t="s">
        <v>100</v>
      </c>
      <c r="D57" s="18">
        <v>2018949</v>
      </c>
      <c r="E57" s="18">
        <v>119380</v>
      </c>
      <c r="F57" s="18">
        <v>2312262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f>SUM(D57:L57)</f>
        <v>4450591</v>
      </c>
    </row>
    <row r="58" spans="1:13" s="19" customFormat="1">
      <c r="A58" s="17" t="s">
        <v>101</v>
      </c>
      <c r="B58" s="17" t="s">
        <v>99</v>
      </c>
      <c r="C58" s="14" t="s">
        <v>102</v>
      </c>
      <c r="D58" s="18">
        <v>439702</v>
      </c>
      <c r="E58" s="18">
        <v>444004</v>
      </c>
      <c r="F58" s="18">
        <v>339991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f t="shared" ref="M58:M60" si="26">SUM(D58:L58)</f>
        <v>1223697</v>
      </c>
    </row>
    <row r="59" spans="1:13" s="19" customFormat="1">
      <c r="A59" s="17" t="s">
        <v>15</v>
      </c>
      <c r="B59" s="17" t="s">
        <v>99</v>
      </c>
      <c r="C59" s="14" t="s">
        <v>103</v>
      </c>
      <c r="D59" s="18">
        <v>655839407</v>
      </c>
      <c r="E59" s="18">
        <v>3285553</v>
      </c>
      <c r="F59" s="18">
        <v>2225141</v>
      </c>
      <c r="G59" s="18">
        <v>32262752</v>
      </c>
      <c r="H59" s="18">
        <v>4445209</v>
      </c>
      <c r="I59" s="18">
        <v>9134278</v>
      </c>
      <c r="J59" s="18">
        <v>3885841</v>
      </c>
      <c r="K59" s="18">
        <v>5436721</v>
      </c>
      <c r="L59" s="18">
        <v>8337378</v>
      </c>
      <c r="M59" s="18">
        <f t="shared" si="26"/>
        <v>724852280</v>
      </c>
    </row>
    <row r="60" spans="1:13" s="19" customFormat="1">
      <c r="A60" s="17" t="s">
        <v>104</v>
      </c>
      <c r="B60" s="17" t="s">
        <v>105</v>
      </c>
      <c r="C60" s="14" t="s">
        <v>106</v>
      </c>
      <c r="D60" s="18">
        <v>20061515</v>
      </c>
      <c r="E60" s="18">
        <v>21129297</v>
      </c>
      <c r="F60" s="18">
        <v>21848715</v>
      </c>
      <c r="G60" s="18">
        <v>22886889</v>
      </c>
      <c r="H60" s="18">
        <v>22362026</v>
      </c>
      <c r="I60" s="18">
        <v>21418648</v>
      </c>
      <c r="J60" s="18">
        <v>22278457</v>
      </c>
      <c r="K60" s="18">
        <v>22588802</v>
      </c>
      <c r="L60" s="18">
        <v>21289230</v>
      </c>
      <c r="M60" s="18">
        <f t="shared" si="26"/>
        <v>195863579</v>
      </c>
    </row>
    <row r="61" spans="1:13" s="30" customFormat="1">
      <c r="A61" s="32"/>
      <c r="B61" s="32"/>
      <c r="C61" s="31" t="s">
        <v>107</v>
      </c>
      <c r="D61" s="18">
        <f t="shared" ref="D61:L61" si="27">SUM(D62)</f>
        <v>0</v>
      </c>
      <c r="E61" s="18">
        <f t="shared" si="27"/>
        <v>0</v>
      </c>
      <c r="F61" s="18">
        <f t="shared" si="27"/>
        <v>0</v>
      </c>
      <c r="G61" s="18">
        <f>SUM(G62:G63)</f>
        <v>0</v>
      </c>
      <c r="H61" s="18">
        <f t="shared" si="27"/>
        <v>0</v>
      </c>
      <c r="I61" s="18">
        <f t="shared" si="27"/>
        <v>0</v>
      </c>
      <c r="J61" s="18">
        <f t="shared" si="27"/>
        <v>0</v>
      </c>
      <c r="K61" s="18">
        <f t="shared" si="27"/>
        <v>0</v>
      </c>
      <c r="L61" s="18">
        <f t="shared" si="27"/>
        <v>0</v>
      </c>
      <c r="M61" s="15">
        <f>SUM(D61:L61)</f>
        <v>0</v>
      </c>
    </row>
    <row r="62" spans="1:13" s="19" customFormat="1">
      <c r="A62" s="17" t="s">
        <v>15</v>
      </c>
      <c r="B62" s="17" t="s">
        <v>108</v>
      </c>
      <c r="C62" s="14" t="s">
        <v>109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f t="shared" ref="M62:M65" si="28">SUM(D62:L62)</f>
        <v>0</v>
      </c>
    </row>
    <row r="63" spans="1:13" s="19" customFormat="1">
      <c r="A63" s="17" t="s">
        <v>110</v>
      </c>
      <c r="B63" s="17" t="s">
        <v>111</v>
      </c>
      <c r="C63" s="14" t="s">
        <v>112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f t="shared" si="28"/>
        <v>0</v>
      </c>
    </row>
    <row r="64" spans="1:13" s="30" customFormat="1">
      <c r="A64" s="28"/>
      <c r="B64" s="28"/>
      <c r="C64" s="33" t="s">
        <v>75</v>
      </c>
      <c r="D64" s="15">
        <f>D65+D67+D69</f>
        <v>102275</v>
      </c>
      <c r="E64" s="15">
        <f>E65+E67+E69</f>
        <v>82655</v>
      </c>
      <c r="F64" s="15">
        <f>F65+F67+F69</f>
        <v>50408</v>
      </c>
      <c r="G64" s="15">
        <f>G65+G67+G69</f>
        <v>120857</v>
      </c>
      <c r="H64" s="15">
        <f t="shared" ref="H64:I64" si="29">H65+H67+H69</f>
        <v>127511</v>
      </c>
      <c r="I64" s="15">
        <f t="shared" si="29"/>
        <v>84402</v>
      </c>
      <c r="J64" s="15">
        <f>J65+J67+J69</f>
        <v>66738</v>
      </c>
      <c r="K64" s="15">
        <f>K65+K67+K69</f>
        <v>64772</v>
      </c>
      <c r="L64" s="15">
        <f>L65+L67+L69</f>
        <v>49406</v>
      </c>
      <c r="M64" s="15">
        <f t="shared" si="28"/>
        <v>749024</v>
      </c>
    </row>
    <row r="65" spans="1:13" s="30" customFormat="1">
      <c r="A65" s="28"/>
      <c r="B65" s="28"/>
      <c r="C65" s="14" t="s">
        <v>113</v>
      </c>
      <c r="D65" s="18">
        <f t="shared" ref="D65:L65" si="30">SUM(D66:D66)</f>
        <v>9607</v>
      </c>
      <c r="E65" s="18">
        <f t="shared" si="30"/>
        <v>5949</v>
      </c>
      <c r="F65" s="18">
        <f t="shared" si="30"/>
        <v>2078</v>
      </c>
      <c r="G65" s="18">
        <f>SUM(G66)</f>
        <v>12907</v>
      </c>
      <c r="H65" s="18">
        <f t="shared" si="30"/>
        <v>5126</v>
      </c>
      <c r="I65" s="18">
        <f t="shared" si="30"/>
        <v>14149</v>
      </c>
      <c r="J65" s="18">
        <f t="shared" si="30"/>
        <v>2903</v>
      </c>
      <c r="K65" s="18">
        <f t="shared" si="30"/>
        <v>12410</v>
      </c>
      <c r="L65" s="18">
        <f t="shared" si="30"/>
        <v>0</v>
      </c>
      <c r="M65" s="15">
        <f t="shared" si="28"/>
        <v>65129</v>
      </c>
    </row>
    <row r="66" spans="1:13" s="19" customFormat="1">
      <c r="A66" s="17" t="s">
        <v>15</v>
      </c>
      <c r="B66" s="17" t="s">
        <v>114</v>
      </c>
      <c r="C66" s="14" t="s">
        <v>115</v>
      </c>
      <c r="D66" s="18">
        <v>9607</v>
      </c>
      <c r="E66" s="18">
        <v>5949</v>
      </c>
      <c r="F66" s="18">
        <v>2078</v>
      </c>
      <c r="G66" s="18">
        <v>12907</v>
      </c>
      <c r="H66" s="18">
        <v>5126</v>
      </c>
      <c r="I66" s="18">
        <v>14149</v>
      </c>
      <c r="J66" s="18">
        <v>2903</v>
      </c>
      <c r="K66" s="18">
        <v>12410</v>
      </c>
      <c r="L66" s="18">
        <v>0</v>
      </c>
      <c r="M66" s="18">
        <f>SUM(D66:L66)</f>
        <v>65129</v>
      </c>
    </row>
    <row r="67" spans="1:13" s="30" customFormat="1">
      <c r="A67" s="28"/>
      <c r="B67" s="28"/>
      <c r="C67" s="14" t="s">
        <v>116</v>
      </c>
      <c r="D67" s="18">
        <f>SUM(D68)</f>
        <v>89434</v>
      </c>
      <c r="E67" s="18">
        <f>SUM(E68)</f>
        <v>71316</v>
      </c>
      <c r="F67" s="18">
        <f>SUM(F68)</f>
        <v>46713</v>
      </c>
      <c r="G67" s="18">
        <f>G68</f>
        <v>105255</v>
      </c>
      <c r="H67" s="18">
        <f>SUM(H68:H69)</f>
        <v>122385</v>
      </c>
      <c r="I67" s="18">
        <f>SUM(I68)</f>
        <v>69714</v>
      </c>
      <c r="J67" s="18">
        <f>SUM(J68)</f>
        <v>62757</v>
      </c>
      <c r="K67" s="18">
        <f>SUM(K68)</f>
        <v>51823</v>
      </c>
      <c r="L67" s="18">
        <f>SUM(L68)</f>
        <v>48867</v>
      </c>
      <c r="M67" s="15">
        <f>SUM(D67:L67)</f>
        <v>668264</v>
      </c>
    </row>
    <row r="68" spans="1:13" s="19" customFormat="1">
      <c r="A68" s="17" t="s">
        <v>15</v>
      </c>
      <c r="B68" s="17" t="s">
        <v>117</v>
      </c>
      <c r="C68" s="14" t="s">
        <v>118</v>
      </c>
      <c r="D68" s="18">
        <v>89434</v>
      </c>
      <c r="E68" s="18">
        <v>71316</v>
      </c>
      <c r="F68" s="18">
        <v>46713</v>
      </c>
      <c r="G68" s="18">
        <v>105255</v>
      </c>
      <c r="H68" s="18">
        <v>122385</v>
      </c>
      <c r="I68" s="18">
        <v>69714</v>
      </c>
      <c r="J68" s="18">
        <v>62757</v>
      </c>
      <c r="K68" s="18">
        <v>51823</v>
      </c>
      <c r="L68" s="18">
        <v>48867</v>
      </c>
      <c r="M68" s="18">
        <f t="shared" ref="M68:M69" si="31">SUM(D68:L68)</f>
        <v>668264</v>
      </c>
    </row>
    <row r="69" spans="1:13" s="19" customFormat="1">
      <c r="A69" s="17" t="s">
        <v>15</v>
      </c>
      <c r="B69" s="17" t="s">
        <v>119</v>
      </c>
      <c r="C69" s="14" t="s">
        <v>120</v>
      </c>
      <c r="D69" s="18">
        <v>3234</v>
      </c>
      <c r="E69" s="18">
        <v>5390</v>
      </c>
      <c r="F69" s="18">
        <v>1617</v>
      </c>
      <c r="G69" s="18">
        <v>2695</v>
      </c>
      <c r="H69" s="18">
        <v>0</v>
      </c>
      <c r="I69" s="18">
        <v>539</v>
      </c>
      <c r="J69" s="18">
        <v>1078</v>
      </c>
      <c r="K69" s="18">
        <v>539</v>
      </c>
      <c r="L69" s="18">
        <v>539</v>
      </c>
      <c r="M69" s="18">
        <f t="shared" si="31"/>
        <v>15631</v>
      </c>
    </row>
    <row r="70" spans="1:13" s="16" customFormat="1" ht="36">
      <c r="A70" s="13"/>
      <c r="B70" s="13"/>
      <c r="C70" s="34" t="s">
        <v>121</v>
      </c>
      <c r="D70" s="11">
        <f t="shared" ref="D70:L70" si="32">SUM(D72+D83+D105+D220+D276)</f>
        <v>6985458008</v>
      </c>
      <c r="E70" s="11">
        <f t="shared" si="32"/>
        <v>6699227902</v>
      </c>
      <c r="F70" s="11">
        <f t="shared" si="32"/>
        <v>4579406138</v>
      </c>
      <c r="G70" s="11">
        <f t="shared" si="32"/>
        <v>5542338052.46</v>
      </c>
      <c r="H70" s="11">
        <f t="shared" si="32"/>
        <v>6902893079.6499996</v>
      </c>
      <c r="I70" s="11">
        <f t="shared" si="32"/>
        <v>5401760000</v>
      </c>
      <c r="J70" s="11">
        <f t="shared" si="32"/>
        <v>5907068694</v>
      </c>
      <c r="K70" s="11">
        <f t="shared" si="32"/>
        <v>5110420161</v>
      </c>
      <c r="L70" s="11">
        <f t="shared" si="32"/>
        <v>5397062814</v>
      </c>
      <c r="M70" s="11">
        <f>SUM(D70:L70)</f>
        <v>52525634849.110001</v>
      </c>
    </row>
    <row r="71" spans="1:13" s="16" customFormat="1" ht="15" customHeight="1">
      <c r="A71" s="13"/>
      <c r="B71" s="13"/>
      <c r="C71" s="13"/>
      <c r="D71" s="35"/>
      <c r="E71" s="35"/>
      <c r="F71" s="35"/>
      <c r="G71" s="35"/>
      <c r="H71" s="35"/>
      <c r="I71" s="35"/>
      <c r="J71" s="35"/>
      <c r="K71" s="35"/>
      <c r="L71" s="35"/>
      <c r="M71" s="36"/>
    </row>
    <row r="72" spans="1:13" s="16" customFormat="1">
      <c r="A72" s="13"/>
      <c r="B72" s="13"/>
      <c r="C72" s="37" t="s">
        <v>122</v>
      </c>
      <c r="D72" s="11">
        <f>SUM(D73:D82)</f>
        <v>3122473472</v>
      </c>
      <c r="E72" s="11">
        <f>SUM(E73:E82)</f>
        <v>3514116194</v>
      </c>
      <c r="F72" s="11">
        <f>SUM(F73:F82)</f>
        <v>2156625033</v>
      </c>
      <c r="G72" s="11">
        <f t="shared" ref="G72:L72" si="33">SUM(G73:G82)</f>
        <v>2807775189</v>
      </c>
      <c r="H72" s="11">
        <f t="shared" si="33"/>
        <v>3320651176</v>
      </c>
      <c r="I72" s="11">
        <f t="shared" si="33"/>
        <v>2800310586</v>
      </c>
      <c r="J72" s="11">
        <f t="shared" si="33"/>
        <v>2586421351</v>
      </c>
      <c r="K72" s="11">
        <f t="shared" si="33"/>
        <v>2496770275</v>
      </c>
      <c r="L72" s="11">
        <f t="shared" si="33"/>
        <v>2426672209</v>
      </c>
      <c r="M72" s="11">
        <f>SUM(M73:M82)</f>
        <v>25231815485</v>
      </c>
    </row>
    <row r="73" spans="1:13" s="19" customFormat="1">
      <c r="A73" s="17" t="s">
        <v>110</v>
      </c>
      <c r="B73" s="17" t="s">
        <v>123</v>
      </c>
      <c r="C73" s="38" t="s">
        <v>124</v>
      </c>
      <c r="D73" s="18">
        <v>2198509632</v>
      </c>
      <c r="E73" s="18">
        <v>2785906453</v>
      </c>
      <c r="F73" s="18">
        <v>1699955321</v>
      </c>
      <c r="G73" s="18">
        <v>2067217600</v>
      </c>
      <c r="H73" s="18">
        <v>2668884613</v>
      </c>
      <c r="I73" s="18">
        <v>2225433534</v>
      </c>
      <c r="J73" s="18">
        <v>1974829579</v>
      </c>
      <c r="K73" s="18">
        <v>1998050705</v>
      </c>
      <c r="L73" s="18">
        <v>1862188111</v>
      </c>
      <c r="M73" s="18">
        <f t="shared" ref="M73:M82" si="34">SUM(D73:L73)</f>
        <v>19480975548</v>
      </c>
    </row>
    <row r="74" spans="1:13" s="19" customFormat="1">
      <c r="A74" s="17" t="s">
        <v>125</v>
      </c>
      <c r="B74" s="17" t="s">
        <v>126</v>
      </c>
      <c r="C74" s="38" t="s">
        <v>127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18">
        <f t="shared" si="34"/>
        <v>0</v>
      </c>
    </row>
    <row r="75" spans="1:13" s="19" customFormat="1">
      <c r="A75" s="17" t="s">
        <v>110</v>
      </c>
      <c r="B75" s="17" t="s">
        <v>128</v>
      </c>
      <c r="C75" s="38" t="s">
        <v>129</v>
      </c>
      <c r="D75" s="18">
        <v>114638780</v>
      </c>
      <c r="E75" s="18">
        <v>145264127</v>
      </c>
      <c r="F75" s="18">
        <v>88106828</v>
      </c>
      <c r="G75" s="18">
        <v>107694213</v>
      </c>
      <c r="H75" s="18">
        <v>216238718</v>
      </c>
      <c r="I75" s="18">
        <v>136878266</v>
      </c>
      <c r="J75" s="18">
        <v>25415024</v>
      </c>
      <c r="K75" s="18">
        <v>107746348</v>
      </c>
      <c r="L75" s="18">
        <v>100140236</v>
      </c>
      <c r="M75" s="18">
        <f t="shared" si="34"/>
        <v>1042122540</v>
      </c>
    </row>
    <row r="76" spans="1:13" s="19" customFormat="1">
      <c r="A76" s="17" t="s">
        <v>125</v>
      </c>
      <c r="B76" s="17" t="s">
        <v>130</v>
      </c>
      <c r="C76" s="38" t="s">
        <v>131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f t="shared" si="34"/>
        <v>0</v>
      </c>
    </row>
    <row r="77" spans="1:13" s="19" customFormat="1">
      <c r="A77" s="17" t="s">
        <v>110</v>
      </c>
      <c r="B77" s="17" t="s">
        <v>132</v>
      </c>
      <c r="C77" s="38" t="s">
        <v>133</v>
      </c>
      <c r="D77" s="18">
        <v>30412900</v>
      </c>
      <c r="E77" s="18">
        <v>72855080</v>
      </c>
      <c r="F77" s="18">
        <v>34884553</v>
      </c>
      <c r="G77" s="18">
        <v>36197145</v>
      </c>
      <c r="H77" s="18">
        <v>37407693</v>
      </c>
      <c r="I77" s="18">
        <v>57084816</v>
      </c>
      <c r="J77" s="18">
        <v>43494432</v>
      </c>
      <c r="K77" s="18">
        <v>40815106</v>
      </c>
      <c r="L77" s="18">
        <v>42787250</v>
      </c>
      <c r="M77" s="18">
        <f t="shared" si="34"/>
        <v>395938975</v>
      </c>
    </row>
    <row r="78" spans="1:13" s="19" customFormat="1">
      <c r="A78" s="17" t="s">
        <v>110</v>
      </c>
      <c r="B78" s="17" t="s">
        <v>134</v>
      </c>
      <c r="C78" s="38" t="s">
        <v>135</v>
      </c>
      <c r="D78" s="18">
        <v>193481804</v>
      </c>
      <c r="E78" s="18">
        <v>45753610</v>
      </c>
      <c r="F78" s="18">
        <v>45753610</v>
      </c>
      <c r="G78" s="18">
        <v>201157582</v>
      </c>
      <c r="H78" s="18">
        <v>45753610</v>
      </c>
      <c r="I78" s="18">
        <v>37103396</v>
      </c>
      <c r="J78" s="18">
        <v>186097557</v>
      </c>
      <c r="K78" s="18">
        <v>45753610</v>
      </c>
      <c r="L78" s="18">
        <v>45753610</v>
      </c>
      <c r="M78" s="18">
        <f t="shared" si="34"/>
        <v>846608389</v>
      </c>
    </row>
    <row r="79" spans="1:13" s="19" customFormat="1">
      <c r="A79" s="17" t="s">
        <v>125</v>
      </c>
      <c r="B79" s="17" t="s">
        <v>136</v>
      </c>
      <c r="C79" s="38" t="s">
        <v>137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f t="shared" si="34"/>
        <v>0</v>
      </c>
    </row>
    <row r="80" spans="1:13" s="19" customFormat="1">
      <c r="A80" s="17" t="s">
        <v>110</v>
      </c>
      <c r="B80" s="17" t="s">
        <v>138</v>
      </c>
      <c r="C80" s="38" t="s">
        <v>139</v>
      </c>
      <c r="D80" s="18">
        <v>17967427</v>
      </c>
      <c r="E80" s="18">
        <v>11619810</v>
      </c>
      <c r="F80" s="18">
        <v>9882082</v>
      </c>
      <c r="G80" s="18">
        <v>10638270</v>
      </c>
      <c r="H80" s="18">
        <v>10048669</v>
      </c>
      <c r="I80" s="18">
        <v>9042412</v>
      </c>
      <c r="J80" s="18">
        <v>10080775</v>
      </c>
      <c r="K80" s="18">
        <v>10252534</v>
      </c>
      <c r="L80" s="18">
        <v>10419028</v>
      </c>
      <c r="M80" s="18">
        <f t="shared" si="34"/>
        <v>99951007</v>
      </c>
    </row>
    <row r="81" spans="1:13" s="19" customFormat="1">
      <c r="A81" s="17" t="s">
        <v>110</v>
      </c>
      <c r="B81" s="17" t="s">
        <v>140</v>
      </c>
      <c r="C81" s="38" t="s">
        <v>141</v>
      </c>
      <c r="D81" s="18">
        <v>85911617</v>
      </c>
      <c r="E81" s="18">
        <v>89036440</v>
      </c>
      <c r="F81" s="18">
        <v>82352135</v>
      </c>
      <c r="G81" s="18">
        <v>70517263</v>
      </c>
      <c r="H81" s="18">
        <v>119921416</v>
      </c>
      <c r="I81" s="18">
        <v>107117954</v>
      </c>
      <c r="J81" s="18">
        <v>93259504</v>
      </c>
      <c r="K81" s="18">
        <v>88315198</v>
      </c>
      <c r="L81" s="18">
        <v>93179297</v>
      </c>
      <c r="M81" s="18">
        <f t="shared" si="34"/>
        <v>829610824</v>
      </c>
    </row>
    <row r="82" spans="1:13" s="19" customFormat="1">
      <c r="A82" s="17" t="s">
        <v>110</v>
      </c>
      <c r="B82" s="17" t="s">
        <v>142</v>
      </c>
      <c r="C82" s="38" t="s">
        <v>143</v>
      </c>
      <c r="D82" s="18">
        <v>481551312</v>
      </c>
      <c r="E82" s="18">
        <v>363680674</v>
      </c>
      <c r="F82" s="18">
        <v>195690504</v>
      </c>
      <c r="G82" s="18">
        <v>314353116</v>
      </c>
      <c r="H82" s="18">
        <v>222396457</v>
      </c>
      <c r="I82" s="18">
        <v>227650208</v>
      </c>
      <c r="J82" s="18">
        <v>253244480</v>
      </c>
      <c r="K82" s="18">
        <v>205836774</v>
      </c>
      <c r="L82" s="18">
        <v>272204677</v>
      </c>
      <c r="M82" s="18">
        <f t="shared" si="34"/>
        <v>2536608202</v>
      </c>
    </row>
    <row r="83" spans="1:13" s="12" customFormat="1">
      <c r="A83" s="9"/>
      <c r="B83" s="9"/>
      <c r="C83" s="10" t="s">
        <v>144</v>
      </c>
      <c r="D83" s="39">
        <f t="shared" ref="D83:J83" si="35">SUM(D84+D88+D89+D90+D91+D92+D100+D103+D104)</f>
        <v>3584506973</v>
      </c>
      <c r="E83" s="39">
        <f t="shared" si="35"/>
        <v>1886673744</v>
      </c>
      <c r="F83" s="39">
        <f t="shared" si="35"/>
        <v>2091588659</v>
      </c>
      <c r="G83" s="39">
        <f t="shared" si="35"/>
        <v>1857015902.1599998</v>
      </c>
      <c r="H83" s="39">
        <f t="shared" si="35"/>
        <v>2141524495.1999998</v>
      </c>
      <c r="I83" s="39">
        <f t="shared" si="35"/>
        <v>1891936787</v>
      </c>
      <c r="J83" s="39">
        <f t="shared" si="35"/>
        <v>2511576812</v>
      </c>
      <c r="K83" s="39">
        <f>SUM(K84+K88+K89+K90+K91+K92+K100+K103+K104)</f>
        <v>2181519565</v>
      </c>
      <c r="L83" s="39">
        <f>SUM(L84+L88+L89+L90+L91+L92+L100+L103+L104)</f>
        <v>2170840161</v>
      </c>
      <c r="M83" s="11">
        <f>SUM(D83:L83)</f>
        <v>20317183098.360001</v>
      </c>
    </row>
    <row r="84" spans="1:13" s="23" customFormat="1" ht="24">
      <c r="A84" s="20"/>
      <c r="B84" s="20"/>
      <c r="C84" s="21" t="s">
        <v>145</v>
      </c>
      <c r="D84" s="22">
        <f>SUM(D85:D87)</f>
        <v>2517978470</v>
      </c>
      <c r="E84" s="22">
        <f>SUM(E85:E87)</f>
        <v>931050406</v>
      </c>
      <c r="F84" s="22">
        <f>SUM(F85:F87)</f>
        <v>1189650972</v>
      </c>
      <c r="G84" s="22">
        <f>SUM(G85:G87)</f>
        <v>1064346125.29</v>
      </c>
      <c r="H84" s="22">
        <f>SUM(H85:H87)</f>
        <v>1300452312.0699999</v>
      </c>
      <c r="I84" s="22">
        <f t="shared" ref="I84:L84" si="36">SUM(I85:I87)</f>
        <v>1094800806</v>
      </c>
      <c r="J84" s="22">
        <f t="shared" si="36"/>
        <v>1687293021</v>
      </c>
      <c r="K84" s="22">
        <f t="shared" si="36"/>
        <v>1395311312</v>
      </c>
      <c r="L84" s="22">
        <f t="shared" si="36"/>
        <v>1350063710</v>
      </c>
      <c r="M84" s="22">
        <f>SUM(D84:L84)</f>
        <v>12530947134.360001</v>
      </c>
    </row>
    <row r="85" spans="1:13" s="19" customFormat="1">
      <c r="A85" s="17" t="s">
        <v>146</v>
      </c>
      <c r="B85" s="17" t="s">
        <v>147</v>
      </c>
      <c r="C85" s="14" t="s">
        <v>148</v>
      </c>
      <c r="D85" s="18">
        <v>2465078557</v>
      </c>
      <c r="E85" s="18">
        <v>883012173</v>
      </c>
      <c r="F85" s="18">
        <v>1141612739</v>
      </c>
      <c r="G85" s="18">
        <v>1016307892.29</v>
      </c>
      <c r="H85" s="18">
        <v>1252414079.0699999</v>
      </c>
      <c r="I85" s="18">
        <v>1046762573</v>
      </c>
      <c r="J85" s="18">
        <v>1637667180</v>
      </c>
      <c r="K85" s="18">
        <v>1348860686</v>
      </c>
      <c r="L85" s="18">
        <v>1302025477</v>
      </c>
      <c r="M85" s="18">
        <f t="shared" ref="M85:M91" si="37">SUM(D85:L85)</f>
        <v>12093741356.360001</v>
      </c>
    </row>
    <row r="86" spans="1:13" s="19" customFormat="1">
      <c r="A86" s="17" t="s">
        <v>149</v>
      </c>
      <c r="B86" s="17" t="s">
        <v>150</v>
      </c>
      <c r="C86" s="14" t="s">
        <v>151</v>
      </c>
      <c r="D86" s="18">
        <v>7944063</v>
      </c>
      <c r="E86" s="18">
        <v>3181242</v>
      </c>
      <c r="F86" s="18">
        <v>3181242</v>
      </c>
      <c r="G86" s="18">
        <v>3181242</v>
      </c>
      <c r="H86" s="18">
        <v>3181242</v>
      </c>
      <c r="I86" s="18">
        <v>3181242</v>
      </c>
      <c r="J86" s="18">
        <v>4768850</v>
      </c>
      <c r="K86" s="18">
        <v>1593635</v>
      </c>
      <c r="L86" s="18">
        <v>3181242</v>
      </c>
      <c r="M86" s="18">
        <f t="shared" si="37"/>
        <v>33394000</v>
      </c>
    </row>
    <row r="87" spans="1:13" s="19" customFormat="1">
      <c r="A87" s="17" t="s">
        <v>152</v>
      </c>
      <c r="B87" s="17" t="s">
        <v>153</v>
      </c>
      <c r="C87" s="14" t="s">
        <v>154</v>
      </c>
      <c r="D87" s="18">
        <v>44955850</v>
      </c>
      <c r="E87" s="18">
        <v>44856991</v>
      </c>
      <c r="F87" s="18">
        <v>44856991</v>
      </c>
      <c r="G87" s="18">
        <v>44856991</v>
      </c>
      <c r="H87" s="18">
        <v>44856991</v>
      </c>
      <c r="I87" s="18">
        <v>44856991</v>
      </c>
      <c r="J87" s="18">
        <v>44856991</v>
      </c>
      <c r="K87" s="18">
        <v>44856991</v>
      </c>
      <c r="L87" s="18">
        <v>44856991</v>
      </c>
      <c r="M87" s="18">
        <f t="shared" si="37"/>
        <v>403811778</v>
      </c>
    </row>
    <row r="88" spans="1:13" s="19" customFormat="1">
      <c r="A88" s="17" t="s">
        <v>155</v>
      </c>
      <c r="B88" s="17" t="s">
        <v>156</v>
      </c>
      <c r="C88" s="40" t="s">
        <v>157</v>
      </c>
      <c r="D88" s="18">
        <v>382016082</v>
      </c>
      <c r="E88" s="18">
        <v>283202983</v>
      </c>
      <c r="F88" s="18">
        <v>230254566</v>
      </c>
      <c r="G88" s="18">
        <v>121431120.87</v>
      </c>
      <c r="H88" s="18">
        <v>168639840.13</v>
      </c>
      <c r="I88" s="18">
        <v>125956706</v>
      </c>
      <c r="J88" s="18">
        <v>151989762</v>
      </c>
      <c r="K88" s="18">
        <v>113567351</v>
      </c>
      <c r="L88" s="18">
        <v>145735646</v>
      </c>
      <c r="M88" s="18">
        <f t="shared" si="37"/>
        <v>1722794057</v>
      </c>
    </row>
    <row r="89" spans="1:13" s="23" customFormat="1">
      <c r="A89" s="20" t="s">
        <v>158</v>
      </c>
      <c r="B89" s="20" t="s">
        <v>159</v>
      </c>
      <c r="C89" s="21" t="s">
        <v>160</v>
      </c>
      <c r="D89" s="22">
        <v>136697310</v>
      </c>
      <c r="E89" s="22">
        <v>136697310</v>
      </c>
      <c r="F89" s="22">
        <v>136697310</v>
      </c>
      <c r="G89" s="22">
        <v>136697310</v>
      </c>
      <c r="H89" s="22">
        <v>136697310</v>
      </c>
      <c r="I89" s="22">
        <v>136697310</v>
      </c>
      <c r="J89" s="22">
        <v>136697310</v>
      </c>
      <c r="K89" s="22">
        <v>136697310</v>
      </c>
      <c r="L89" s="22">
        <v>136697310</v>
      </c>
      <c r="M89" s="22">
        <f t="shared" si="37"/>
        <v>1230275790</v>
      </c>
    </row>
    <row r="90" spans="1:13" s="23" customFormat="1">
      <c r="A90" s="20" t="s">
        <v>161</v>
      </c>
      <c r="B90" s="20" t="s">
        <v>162</v>
      </c>
      <c r="C90" s="21" t="s">
        <v>163</v>
      </c>
      <c r="D90" s="22">
        <v>18855226</v>
      </c>
      <c r="E90" s="22">
        <v>18855226</v>
      </c>
      <c r="F90" s="22">
        <v>18855226</v>
      </c>
      <c r="G90" s="22">
        <v>18855226</v>
      </c>
      <c r="H90" s="22">
        <v>18855226</v>
      </c>
      <c r="I90" s="22">
        <v>18855226</v>
      </c>
      <c r="J90" s="22">
        <v>18855226</v>
      </c>
      <c r="K90" s="22">
        <v>18855226</v>
      </c>
      <c r="L90" s="22">
        <v>18855226</v>
      </c>
      <c r="M90" s="22">
        <f t="shared" si="37"/>
        <v>169697034</v>
      </c>
    </row>
    <row r="91" spans="1:13" s="23" customFormat="1" ht="24">
      <c r="A91" s="20" t="s">
        <v>164</v>
      </c>
      <c r="B91" s="20" t="s">
        <v>165</v>
      </c>
      <c r="C91" s="21" t="s">
        <v>166</v>
      </c>
      <c r="D91" s="22">
        <v>265919285</v>
      </c>
      <c r="E91" s="22">
        <v>265919285</v>
      </c>
      <c r="F91" s="22">
        <v>265919285</v>
      </c>
      <c r="G91" s="22">
        <v>265919285</v>
      </c>
      <c r="H91" s="22">
        <v>265919285</v>
      </c>
      <c r="I91" s="22">
        <v>265919285</v>
      </c>
      <c r="J91" s="22">
        <v>265919285</v>
      </c>
      <c r="K91" s="22">
        <v>265919285</v>
      </c>
      <c r="L91" s="22">
        <v>265919285</v>
      </c>
      <c r="M91" s="22">
        <f t="shared" si="37"/>
        <v>2393273565</v>
      </c>
    </row>
    <row r="92" spans="1:13" s="19" customFormat="1">
      <c r="A92" s="17"/>
      <c r="B92" s="17"/>
      <c r="C92" s="40" t="s">
        <v>167</v>
      </c>
      <c r="D92" s="18">
        <f>SUM(D93:D99)</f>
        <v>72896114</v>
      </c>
      <c r="E92" s="18">
        <f>SUM(E93:E99)</f>
        <v>72896114</v>
      </c>
      <c r="F92" s="18">
        <f>SUM(F93:F99)</f>
        <v>72896114</v>
      </c>
      <c r="G92" s="18">
        <f>SUM(G93:G99)</f>
        <v>72896113</v>
      </c>
      <c r="H92" s="18">
        <f t="shared" ref="H92" si="38">SUM(H93:H99)</f>
        <v>72896114</v>
      </c>
      <c r="I92" s="18">
        <f>SUM(I93:I99)</f>
        <v>72896114</v>
      </c>
      <c r="J92" s="18">
        <f>SUM(J93:J99)</f>
        <v>72896114</v>
      </c>
      <c r="K92" s="18">
        <f>SUM(K93:K99)</f>
        <v>72896114</v>
      </c>
      <c r="L92" s="18">
        <f>SUM(L93:L99)</f>
        <v>72896114</v>
      </c>
      <c r="M92" s="18">
        <f>SUM(D92:L92)</f>
        <v>656065025</v>
      </c>
    </row>
    <row r="93" spans="1:13" s="19" customFormat="1">
      <c r="A93" s="17" t="s">
        <v>168</v>
      </c>
      <c r="B93" s="17" t="s">
        <v>169</v>
      </c>
      <c r="C93" s="38" t="s">
        <v>170</v>
      </c>
      <c r="D93" s="18">
        <v>31327986</v>
      </c>
      <c r="E93" s="18">
        <v>31327986</v>
      </c>
      <c r="F93" s="18">
        <v>31327986</v>
      </c>
      <c r="G93" s="18">
        <v>31327986</v>
      </c>
      <c r="H93" s="18">
        <v>31327986</v>
      </c>
      <c r="I93" s="18">
        <v>31327986</v>
      </c>
      <c r="J93" s="18">
        <v>31327986</v>
      </c>
      <c r="K93" s="18">
        <v>31327986</v>
      </c>
      <c r="L93" s="18">
        <v>31327986</v>
      </c>
      <c r="M93" s="18">
        <f t="shared" ref="M93:M99" si="39">SUM(D93:L93)</f>
        <v>281951874</v>
      </c>
    </row>
    <row r="94" spans="1:13" s="19" customFormat="1">
      <c r="A94" s="17" t="s">
        <v>171</v>
      </c>
      <c r="B94" s="17" t="s">
        <v>172</v>
      </c>
      <c r="C94" s="38" t="s">
        <v>173</v>
      </c>
      <c r="D94" s="18">
        <v>15805566</v>
      </c>
      <c r="E94" s="18">
        <v>15805566</v>
      </c>
      <c r="F94" s="18">
        <v>15805565</v>
      </c>
      <c r="G94" s="18">
        <v>15805565</v>
      </c>
      <c r="H94" s="18">
        <v>15805566</v>
      </c>
      <c r="I94" s="18">
        <v>15805566</v>
      </c>
      <c r="J94" s="18">
        <v>15805566</v>
      </c>
      <c r="K94" s="18">
        <v>15805566</v>
      </c>
      <c r="L94" s="18">
        <v>15805566</v>
      </c>
      <c r="M94" s="18">
        <f t="shared" si="39"/>
        <v>142250092</v>
      </c>
    </row>
    <row r="95" spans="1:13" s="19" customFormat="1">
      <c r="A95" s="17" t="s">
        <v>174</v>
      </c>
      <c r="B95" s="17" t="s">
        <v>175</v>
      </c>
      <c r="C95" s="38" t="s">
        <v>176</v>
      </c>
      <c r="D95" s="18">
        <v>6905476</v>
      </c>
      <c r="E95" s="18">
        <v>6905476</v>
      </c>
      <c r="F95" s="18">
        <v>6905476</v>
      </c>
      <c r="G95" s="18">
        <v>6905476</v>
      </c>
      <c r="H95" s="18">
        <v>6905476</v>
      </c>
      <c r="I95" s="18">
        <v>6905476</v>
      </c>
      <c r="J95" s="18">
        <v>6905476</v>
      </c>
      <c r="K95" s="18">
        <v>6905476</v>
      </c>
      <c r="L95" s="18">
        <v>6905476</v>
      </c>
      <c r="M95" s="18">
        <f t="shared" si="39"/>
        <v>62149284</v>
      </c>
    </row>
    <row r="96" spans="1:13" s="19" customFormat="1">
      <c r="A96" s="17" t="s">
        <v>177</v>
      </c>
      <c r="B96" s="17" t="s">
        <v>178</v>
      </c>
      <c r="C96" s="38" t="s">
        <v>179</v>
      </c>
      <c r="D96" s="18">
        <v>633057</v>
      </c>
      <c r="E96" s="18">
        <v>633057</v>
      </c>
      <c r="F96" s="18">
        <v>633058</v>
      </c>
      <c r="G96" s="18">
        <v>633057</v>
      </c>
      <c r="H96" s="18">
        <v>633057</v>
      </c>
      <c r="I96" s="18">
        <v>633057</v>
      </c>
      <c r="J96" s="18">
        <v>633057</v>
      </c>
      <c r="K96" s="18">
        <v>633057</v>
      </c>
      <c r="L96" s="18">
        <v>633057</v>
      </c>
      <c r="M96" s="18">
        <f t="shared" si="39"/>
        <v>5697514</v>
      </c>
    </row>
    <row r="97" spans="1:13" s="19" customFormat="1">
      <c r="A97" s="17" t="s">
        <v>171</v>
      </c>
      <c r="B97" s="17" t="s">
        <v>180</v>
      </c>
      <c r="C97" s="38" t="s">
        <v>181</v>
      </c>
      <c r="D97" s="18">
        <v>12338924</v>
      </c>
      <c r="E97" s="18">
        <v>12338924</v>
      </c>
      <c r="F97" s="18">
        <v>12338924</v>
      </c>
      <c r="G97" s="18">
        <v>12338924</v>
      </c>
      <c r="H97" s="18">
        <v>12338924</v>
      </c>
      <c r="I97" s="18">
        <v>12338924</v>
      </c>
      <c r="J97" s="18">
        <v>12338924</v>
      </c>
      <c r="K97" s="18">
        <v>12338924</v>
      </c>
      <c r="L97" s="18">
        <v>12338924</v>
      </c>
      <c r="M97" s="18">
        <f t="shared" si="39"/>
        <v>111050316</v>
      </c>
    </row>
    <row r="98" spans="1:13" s="19" customFormat="1">
      <c r="A98" s="17" t="s">
        <v>174</v>
      </c>
      <c r="B98" s="17" t="s">
        <v>182</v>
      </c>
      <c r="C98" s="38" t="s">
        <v>183</v>
      </c>
      <c r="D98" s="18">
        <v>5390896</v>
      </c>
      <c r="E98" s="18">
        <v>5390896</v>
      </c>
      <c r="F98" s="18">
        <v>5390896</v>
      </c>
      <c r="G98" s="18">
        <v>5390896</v>
      </c>
      <c r="H98" s="18">
        <v>5390896</v>
      </c>
      <c r="I98" s="18">
        <v>5390896</v>
      </c>
      <c r="J98" s="18">
        <v>5390896</v>
      </c>
      <c r="K98" s="18">
        <v>5390896</v>
      </c>
      <c r="L98" s="18">
        <v>5390896</v>
      </c>
      <c r="M98" s="18">
        <f t="shared" si="39"/>
        <v>48518064</v>
      </c>
    </row>
    <row r="99" spans="1:13" s="19" customFormat="1">
      <c r="A99" s="17" t="s">
        <v>177</v>
      </c>
      <c r="B99" s="17" t="s">
        <v>184</v>
      </c>
      <c r="C99" s="38" t="s">
        <v>185</v>
      </c>
      <c r="D99" s="18">
        <v>494209</v>
      </c>
      <c r="E99" s="18">
        <v>494209</v>
      </c>
      <c r="F99" s="18">
        <v>494209</v>
      </c>
      <c r="G99" s="18">
        <v>494209</v>
      </c>
      <c r="H99" s="18">
        <v>494209</v>
      </c>
      <c r="I99" s="18">
        <v>494209</v>
      </c>
      <c r="J99" s="18">
        <v>494209</v>
      </c>
      <c r="K99" s="18">
        <v>494209</v>
      </c>
      <c r="L99" s="18">
        <v>494209</v>
      </c>
      <c r="M99" s="18">
        <f t="shared" si="39"/>
        <v>4447881</v>
      </c>
    </row>
    <row r="100" spans="1:13" s="23" customFormat="1" ht="24">
      <c r="A100" s="20"/>
      <c r="B100" s="20"/>
      <c r="C100" s="21" t="s">
        <v>186</v>
      </c>
      <c r="D100" s="22">
        <f t="shared" ref="D100:F100" si="40">SUM(D101:D102)</f>
        <v>37777426</v>
      </c>
      <c r="E100" s="22">
        <f t="shared" si="40"/>
        <v>25685360</v>
      </c>
      <c r="F100" s="22">
        <f t="shared" si="40"/>
        <v>24948126</v>
      </c>
      <c r="G100" s="22">
        <f>SUM(G101:G102)</f>
        <v>24503662</v>
      </c>
      <c r="H100" s="22">
        <f>SUM(H101:H102)</f>
        <v>25697348</v>
      </c>
      <c r="I100" s="22">
        <f t="shared" ref="I100" si="41">SUM(I101:I102)</f>
        <v>24444280</v>
      </c>
      <c r="J100" s="22">
        <f>SUM(J101:J102)</f>
        <v>25559034</v>
      </c>
      <c r="K100" s="22">
        <f>SUM(K101:K102)</f>
        <v>25905907</v>
      </c>
      <c r="L100" s="22">
        <f>SUM(L101:L102)</f>
        <v>28305810</v>
      </c>
      <c r="M100" s="22">
        <f>SUM(D100:L100)</f>
        <v>242826953</v>
      </c>
    </row>
    <row r="101" spans="1:13" s="19" customFormat="1">
      <c r="A101" s="17" t="s">
        <v>187</v>
      </c>
      <c r="B101" s="17" t="s">
        <v>188</v>
      </c>
      <c r="C101" s="14" t="s">
        <v>189</v>
      </c>
      <c r="D101" s="18">
        <v>24279781</v>
      </c>
      <c r="E101" s="18">
        <v>17188028</v>
      </c>
      <c r="F101" s="18">
        <v>17188028</v>
      </c>
      <c r="G101" s="18">
        <v>17188028</v>
      </c>
      <c r="H101" s="18">
        <v>17188028</v>
      </c>
      <c r="I101" s="18">
        <v>17188028</v>
      </c>
      <c r="J101" s="18">
        <v>16369552</v>
      </c>
      <c r="K101" s="18">
        <v>16763336</v>
      </c>
      <c r="L101" s="18">
        <v>19320801</v>
      </c>
      <c r="M101" s="18">
        <f t="shared" ref="M101:M104" si="42">SUM(D101:L101)</f>
        <v>162673610</v>
      </c>
    </row>
    <row r="102" spans="1:13" s="19" customFormat="1">
      <c r="A102" s="17" t="s">
        <v>190</v>
      </c>
      <c r="B102" s="17" t="s">
        <v>191</v>
      </c>
      <c r="C102" s="14" t="s">
        <v>192</v>
      </c>
      <c r="D102" s="18">
        <v>13497645</v>
      </c>
      <c r="E102" s="18">
        <v>8497332</v>
      </c>
      <c r="F102" s="18">
        <v>7760098</v>
      </c>
      <c r="G102" s="18">
        <v>7315634</v>
      </c>
      <c r="H102" s="18">
        <v>8509320</v>
      </c>
      <c r="I102" s="18">
        <v>7256252</v>
      </c>
      <c r="J102" s="18">
        <v>9189482</v>
      </c>
      <c r="K102" s="18">
        <v>9142571</v>
      </c>
      <c r="L102" s="18">
        <v>8985009</v>
      </c>
      <c r="M102" s="18">
        <f t="shared" si="42"/>
        <v>80153343</v>
      </c>
    </row>
    <row r="103" spans="1:13" s="23" customFormat="1" ht="24">
      <c r="A103" s="20" t="s">
        <v>193</v>
      </c>
      <c r="B103" s="20" t="s">
        <v>194</v>
      </c>
      <c r="C103" s="21" t="s">
        <v>195</v>
      </c>
      <c r="D103" s="22">
        <v>27433701</v>
      </c>
      <c r="E103" s="22">
        <v>27433701</v>
      </c>
      <c r="F103" s="22">
        <v>27433701</v>
      </c>
      <c r="G103" s="22">
        <v>27433701</v>
      </c>
      <c r="H103" s="22">
        <v>27433701</v>
      </c>
      <c r="I103" s="22">
        <v>27433701</v>
      </c>
      <c r="J103" s="22">
        <v>27433701</v>
      </c>
      <c r="K103" s="22">
        <v>27433701</v>
      </c>
      <c r="L103" s="22">
        <v>27433701</v>
      </c>
      <c r="M103" s="22">
        <f t="shared" si="42"/>
        <v>246903309</v>
      </c>
    </row>
    <row r="104" spans="1:13" s="23" customFormat="1" ht="24">
      <c r="A104" s="20" t="s">
        <v>196</v>
      </c>
      <c r="B104" s="20" t="s">
        <v>197</v>
      </c>
      <c r="C104" s="21" t="s">
        <v>198</v>
      </c>
      <c r="D104" s="22">
        <v>124933359</v>
      </c>
      <c r="E104" s="22">
        <v>124933359</v>
      </c>
      <c r="F104" s="22">
        <v>124933359</v>
      </c>
      <c r="G104" s="22">
        <v>124933359</v>
      </c>
      <c r="H104" s="22">
        <v>124933359</v>
      </c>
      <c r="I104" s="22">
        <v>124933359</v>
      </c>
      <c r="J104" s="22">
        <v>124933359</v>
      </c>
      <c r="K104" s="22">
        <v>124933359</v>
      </c>
      <c r="L104" s="22">
        <v>124933359</v>
      </c>
      <c r="M104" s="22">
        <f t="shared" si="42"/>
        <v>1124400231</v>
      </c>
    </row>
    <row r="105" spans="1:13" s="16" customFormat="1">
      <c r="A105" s="13"/>
      <c r="B105" s="13"/>
      <c r="C105" s="10" t="s">
        <v>199</v>
      </c>
      <c r="D105" s="36">
        <f>SUM(D106+D115+D148+D171+D177+D181+D192+D194+D218+D207+D210)</f>
        <v>70433918</v>
      </c>
      <c r="E105" s="36">
        <f>SUM(E106+E115+E148+E171+E177+E181+E192+E194+E218+E207+E210)</f>
        <v>1088215093</v>
      </c>
      <c r="F105" s="36">
        <f>SUM(F106+F115+F148+F171+F177+F181+F192+F194+F218+F207+F210)</f>
        <v>125061253</v>
      </c>
      <c r="G105" s="36">
        <f>SUM(G106+G115+G148+G171+G177+G181+G192+G194+G218+G207+G210)</f>
        <v>665539743</v>
      </c>
      <c r="H105" s="36">
        <f>SUM(H106+H115+H148+H171+H177+H181+H192+H194+H218+H207+H210)</f>
        <v>1229847999.6800001</v>
      </c>
      <c r="I105" s="36">
        <f>SUM(I106+I115+I148+I171+I177+I181+I192+I194+I218+I207+I210+I168)</f>
        <v>449558577</v>
      </c>
      <c r="J105" s="36">
        <f>SUM(J106+J115+J148+J171+J177+J181+J192+J194+J218+J207+J210+J168)</f>
        <v>581808244</v>
      </c>
      <c r="K105" s="36">
        <f>SUM(K106+K115+K148+K171+K177+K181+K192+K194+K218+K207+K210+K168)</f>
        <v>242622249</v>
      </c>
      <c r="L105" s="36">
        <f>SUM(L106+L115+L148+L171+L177+L181+L192+L194+L218+L207+L210+L168)</f>
        <v>605006673</v>
      </c>
      <c r="M105" s="36">
        <f>SUM(D105:L105)</f>
        <v>5058093749.6800003</v>
      </c>
    </row>
    <row r="106" spans="1:13" s="19" customFormat="1">
      <c r="A106" s="17"/>
      <c r="B106" s="17"/>
      <c r="C106" s="40" t="s">
        <v>200</v>
      </c>
      <c r="D106" s="18">
        <f>SUM(D107:D114)</f>
        <v>1925118</v>
      </c>
      <c r="E106" s="18">
        <f>SUM(E107:E114)</f>
        <v>0</v>
      </c>
      <c r="F106" s="18">
        <f t="shared" ref="F106:I106" si="43">SUM(F107:F114)</f>
        <v>0</v>
      </c>
      <c r="G106" s="18">
        <f t="shared" si="43"/>
        <v>0</v>
      </c>
      <c r="H106" s="18">
        <f t="shared" si="43"/>
        <v>0</v>
      </c>
      <c r="I106" s="18">
        <f t="shared" si="43"/>
        <v>0</v>
      </c>
      <c r="J106" s="18">
        <f>SUM(J107:J114)</f>
        <v>38030468</v>
      </c>
      <c r="K106" s="18">
        <f>SUM(K107:K114)</f>
        <v>4762902</v>
      </c>
      <c r="L106" s="18">
        <f>SUM(L107:L114)</f>
        <v>5122549</v>
      </c>
      <c r="M106" s="18">
        <f>SUM(D106:L106)</f>
        <v>49841037</v>
      </c>
    </row>
    <row r="107" spans="1:13" s="19" customFormat="1">
      <c r="A107" s="17" t="s">
        <v>201</v>
      </c>
      <c r="B107" s="17" t="s">
        <v>202</v>
      </c>
      <c r="C107" s="40" t="s">
        <v>203</v>
      </c>
      <c r="D107" s="18">
        <v>546253</v>
      </c>
      <c r="E107" s="18">
        <v>0</v>
      </c>
      <c r="F107" s="18">
        <v>0</v>
      </c>
      <c r="G107" s="18">
        <v>0</v>
      </c>
      <c r="H107" s="18">
        <v>0</v>
      </c>
      <c r="I107" s="18">
        <v>0</v>
      </c>
      <c r="J107" s="18">
        <v>12186152</v>
      </c>
      <c r="K107" s="18">
        <v>1797139</v>
      </c>
      <c r="L107" s="18">
        <v>1982027</v>
      </c>
      <c r="M107" s="18">
        <f t="shared" ref="M107:M116" si="44">SUM(D107:L107)</f>
        <v>16511571</v>
      </c>
    </row>
    <row r="108" spans="1:13" s="23" customFormat="1">
      <c r="A108" s="20" t="s">
        <v>204</v>
      </c>
      <c r="B108" s="20" t="s">
        <v>205</v>
      </c>
      <c r="C108" s="21" t="s">
        <v>206</v>
      </c>
      <c r="D108" s="22">
        <v>132802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1581551</v>
      </c>
      <c r="K108" s="22">
        <v>215276</v>
      </c>
      <c r="L108" s="22">
        <v>248706</v>
      </c>
      <c r="M108" s="22">
        <f t="shared" si="44"/>
        <v>2178335</v>
      </c>
    </row>
    <row r="109" spans="1:13" s="19" customFormat="1">
      <c r="A109" s="17" t="s">
        <v>207</v>
      </c>
      <c r="B109" s="17" t="s">
        <v>208</v>
      </c>
      <c r="C109" s="40" t="s">
        <v>209</v>
      </c>
      <c r="D109" s="18">
        <v>192634</v>
      </c>
      <c r="E109" s="18">
        <v>0</v>
      </c>
      <c r="F109" s="18">
        <v>0</v>
      </c>
      <c r="G109" s="18">
        <v>0</v>
      </c>
      <c r="H109" s="18">
        <v>0</v>
      </c>
      <c r="I109" s="18">
        <v>0</v>
      </c>
      <c r="J109" s="18">
        <v>2437644</v>
      </c>
      <c r="K109" s="18">
        <v>319058</v>
      </c>
      <c r="L109" s="18">
        <v>383047</v>
      </c>
      <c r="M109" s="18">
        <f t="shared" si="44"/>
        <v>3332383</v>
      </c>
    </row>
    <row r="110" spans="1:13" s="19" customFormat="1">
      <c r="A110" s="17" t="s">
        <v>210</v>
      </c>
      <c r="B110" s="17" t="s">
        <v>211</v>
      </c>
      <c r="C110" s="40" t="s">
        <v>212</v>
      </c>
      <c r="D110" s="18">
        <v>312095</v>
      </c>
      <c r="E110" s="18">
        <v>0</v>
      </c>
      <c r="F110" s="18">
        <v>0</v>
      </c>
      <c r="G110" s="18">
        <v>0</v>
      </c>
      <c r="H110" s="18">
        <v>0</v>
      </c>
      <c r="I110" s="18">
        <v>0</v>
      </c>
      <c r="J110" s="18">
        <v>7663741</v>
      </c>
      <c r="K110" s="18">
        <v>1155726</v>
      </c>
      <c r="L110" s="18">
        <v>1180973</v>
      </c>
      <c r="M110" s="18">
        <f t="shared" si="44"/>
        <v>10312535</v>
      </c>
    </row>
    <row r="111" spans="1:13" s="19" customFormat="1">
      <c r="A111" s="17" t="s">
        <v>213</v>
      </c>
      <c r="B111" s="17" t="s">
        <v>214</v>
      </c>
      <c r="C111" s="40" t="s">
        <v>215</v>
      </c>
      <c r="D111" s="18">
        <v>142322</v>
      </c>
      <c r="E111" s="18">
        <v>0</v>
      </c>
      <c r="F111" s="18">
        <v>0</v>
      </c>
      <c r="G111" s="18">
        <v>0</v>
      </c>
      <c r="H111" s="18">
        <v>0</v>
      </c>
      <c r="I111" s="18">
        <v>0</v>
      </c>
      <c r="J111" s="18">
        <v>1670318</v>
      </c>
      <c r="K111" s="18">
        <v>247998</v>
      </c>
      <c r="L111" s="18">
        <v>272117</v>
      </c>
      <c r="M111" s="18">
        <f t="shared" si="44"/>
        <v>2332755</v>
      </c>
    </row>
    <row r="112" spans="1:13" s="23" customFormat="1" ht="24">
      <c r="A112" s="20" t="s">
        <v>216</v>
      </c>
      <c r="B112" s="20" t="s">
        <v>217</v>
      </c>
      <c r="C112" s="21" t="s">
        <v>218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2761054</v>
      </c>
      <c r="K112" s="22">
        <v>400871</v>
      </c>
      <c r="L112" s="22">
        <v>409454</v>
      </c>
      <c r="M112" s="22">
        <f t="shared" si="44"/>
        <v>3571379</v>
      </c>
    </row>
    <row r="113" spans="1:13" s="23" customFormat="1" ht="24">
      <c r="A113" s="20" t="s">
        <v>219</v>
      </c>
      <c r="B113" s="20" t="s">
        <v>220</v>
      </c>
      <c r="C113" s="21" t="s">
        <v>221</v>
      </c>
      <c r="D113" s="22">
        <v>208808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5899603</v>
      </c>
      <c r="K113" s="22">
        <v>0</v>
      </c>
      <c r="L113" s="22">
        <v>0</v>
      </c>
      <c r="M113" s="22">
        <f t="shared" si="44"/>
        <v>6108411</v>
      </c>
    </row>
    <row r="114" spans="1:13" s="19" customFormat="1">
      <c r="A114" s="17" t="s">
        <v>222</v>
      </c>
      <c r="B114" s="17" t="s">
        <v>223</v>
      </c>
      <c r="C114" s="40" t="s">
        <v>224</v>
      </c>
      <c r="D114" s="18">
        <v>390204</v>
      </c>
      <c r="E114" s="18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3830405</v>
      </c>
      <c r="K114" s="18">
        <v>626834</v>
      </c>
      <c r="L114" s="18">
        <v>646225</v>
      </c>
      <c r="M114" s="18">
        <f t="shared" si="44"/>
        <v>5493668</v>
      </c>
    </row>
    <row r="115" spans="1:13" s="19" customFormat="1">
      <c r="A115" s="17"/>
      <c r="B115" s="17"/>
      <c r="C115" s="40" t="s">
        <v>225</v>
      </c>
      <c r="D115" s="18">
        <f t="shared" ref="D115:L115" si="45">+D118+D125+D139+D116</f>
        <v>68508800</v>
      </c>
      <c r="E115" s="18">
        <f t="shared" si="45"/>
        <v>912478596</v>
      </c>
      <c r="F115" s="18">
        <f t="shared" si="45"/>
        <v>122853017</v>
      </c>
      <c r="G115" s="18">
        <f t="shared" si="45"/>
        <v>313810456</v>
      </c>
      <c r="H115" s="18">
        <f t="shared" si="45"/>
        <v>415191985.68000001</v>
      </c>
      <c r="I115" s="18">
        <f t="shared" si="45"/>
        <v>256649650</v>
      </c>
      <c r="J115" s="18">
        <f t="shared" si="45"/>
        <v>345739720</v>
      </c>
      <c r="K115" s="18">
        <f t="shared" si="45"/>
        <v>202300874</v>
      </c>
      <c r="L115" s="18">
        <f t="shared" si="45"/>
        <v>436722309</v>
      </c>
      <c r="M115" s="18">
        <f t="shared" si="44"/>
        <v>3074255407.6800003</v>
      </c>
    </row>
    <row r="116" spans="1:13" s="19" customFormat="1">
      <c r="A116" s="17"/>
      <c r="B116" s="17"/>
      <c r="C116" s="40" t="s">
        <v>226</v>
      </c>
      <c r="D116" s="18">
        <f t="shared" ref="D116:F116" si="46">SUM(D117)</f>
        <v>0</v>
      </c>
      <c r="E116" s="18">
        <f t="shared" si="46"/>
        <v>0</v>
      </c>
      <c r="F116" s="18">
        <f t="shared" si="46"/>
        <v>0</v>
      </c>
      <c r="G116" s="18">
        <f>G117</f>
        <v>12904366</v>
      </c>
      <c r="H116" s="18">
        <f>SUM(H117)</f>
        <v>8602911.1799999997</v>
      </c>
      <c r="I116" s="18">
        <f t="shared" ref="I116:L116" si="47">SUM(I117)</f>
        <v>0</v>
      </c>
      <c r="J116" s="18">
        <f t="shared" si="47"/>
        <v>0</v>
      </c>
      <c r="K116" s="18">
        <f t="shared" si="47"/>
        <v>0</v>
      </c>
      <c r="L116" s="18">
        <f t="shared" si="47"/>
        <v>0</v>
      </c>
      <c r="M116" s="18">
        <f t="shared" si="44"/>
        <v>21507277.18</v>
      </c>
    </row>
    <row r="117" spans="1:13" s="19" customFormat="1">
      <c r="A117" s="17" t="s">
        <v>227</v>
      </c>
      <c r="B117" s="17" t="s">
        <v>228</v>
      </c>
      <c r="C117" s="41" t="s">
        <v>229</v>
      </c>
      <c r="D117" s="18">
        <v>0</v>
      </c>
      <c r="E117" s="18">
        <v>0</v>
      </c>
      <c r="F117" s="18">
        <v>0</v>
      </c>
      <c r="G117" s="18">
        <v>12904366</v>
      </c>
      <c r="H117" s="18">
        <v>8602911.1799999997</v>
      </c>
      <c r="I117" s="18">
        <v>0</v>
      </c>
      <c r="J117" s="18">
        <v>0</v>
      </c>
      <c r="K117" s="18">
        <v>0</v>
      </c>
      <c r="L117" s="18">
        <v>0</v>
      </c>
      <c r="M117" s="18">
        <f>SUM(D117:L117)</f>
        <v>21507277.18</v>
      </c>
    </row>
    <row r="118" spans="1:13" s="30" customFormat="1">
      <c r="A118" s="28"/>
      <c r="B118" s="28"/>
      <c r="C118" s="41" t="s">
        <v>230</v>
      </c>
      <c r="D118" s="18">
        <f>SUM(D119:D123)</f>
        <v>0</v>
      </c>
      <c r="E118" s="18">
        <f>SUM(E119:E123)</f>
        <v>56068596</v>
      </c>
      <c r="F118" s="18">
        <f>SUM(F119:F123)</f>
        <v>18948597</v>
      </c>
      <c r="G118" s="18">
        <f t="shared" ref="G118:I118" si="48">SUM(G119:G123)</f>
        <v>43600810</v>
      </c>
      <c r="H118" s="18">
        <f t="shared" si="48"/>
        <v>27634421.5</v>
      </c>
      <c r="I118" s="18">
        <f t="shared" si="48"/>
        <v>26958606</v>
      </c>
      <c r="J118" s="18">
        <f>SUM(J119:J124)</f>
        <v>40043996</v>
      </c>
      <c r="K118" s="18">
        <f>SUM(K119:K124)</f>
        <v>34738874</v>
      </c>
      <c r="L118" s="18">
        <f>SUM(L119:L124)</f>
        <v>28957580</v>
      </c>
      <c r="M118" s="18">
        <f>SUM(D118:L118)</f>
        <v>276951480.5</v>
      </c>
    </row>
    <row r="119" spans="1:13" s="19" customFormat="1">
      <c r="A119" s="17" t="s">
        <v>231</v>
      </c>
      <c r="B119" s="17" t="s">
        <v>232</v>
      </c>
      <c r="C119" s="41" t="s">
        <v>233</v>
      </c>
      <c r="D119" s="18">
        <v>0</v>
      </c>
      <c r="E119" s="18">
        <v>34915891</v>
      </c>
      <c r="F119" s="18">
        <v>11516005</v>
      </c>
      <c r="G119" s="18">
        <v>24066498</v>
      </c>
      <c r="H119" s="18">
        <v>15868020</v>
      </c>
      <c r="I119" s="18">
        <v>15868020</v>
      </c>
      <c r="J119" s="18">
        <v>24066498</v>
      </c>
      <c r="K119" s="18">
        <v>24385330</v>
      </c>
      <c r="L119" s="18">
        <v>15146746</v>
      </c>
      <c r="M119" s="18">
        <f t="shared" ref="M119:M124" si="49">SUM(D119:L119)</f>
        <v>165833008</v>
      </c>
    </row>
    <row r="120" spans="1:13" s="19" customFormat="1">
      <c r="A120" s="17" t="s">
        <v>234</v>
      </c>
      <c r="B120" s="17" t="s">
        <v>235</v>
      </c>
      <c r="C120" s="41" t="s">
        <v>236</v>
      </c>
      <c r="D120" s="18">
        <v>0</v>
      </c>
      <c r="E120" s="18">
        <v>2679415</v>
      </c>
      <c r="F120" s="18">
        <v>1339707</v>
      </c>
      <c r="G120" s="18">
        <v>1339708</v>
      </c>
      <c r="H120" s="18">
        <v>1339707.5</v>
      </c>
      <c r="I120" s="18">
        <v>1339708</v>
      </c>
      <c r="J120" s="18">
        <v>1339708</v>
      </c>
      <c r="K120" s="18">
        <v>1339708</v>
      </c>
      <c r="L120" s="18">
        <v>3251107</v>
      </c>
      <c r="M120" s="18">
        <f t="shared" si="49"/>
        <v>13968768.5</v>
      </c>
    </row>
    <row r="121" spans="1:13" s="19" customFormat="1">
      <c r="A121" s="17" t="s">
        <v>237</v>
      </c>
      <c r="B121" s="42" t="s">
        <v>238</v>
      </c>
      <c r="C121" s="41" t="s">
        <v>239</v>
      </c>
      <c r="D121" s="18">
        <v>0</v>
      </c>
      <c r="E121" s="18">
        <v>16950189</v>
      </c>
      <c r="F121" s="18">
        <v>5590534</v>
      </c>
      <c r="G121" s="18">
        <v>11683268</v>
      </c>
      <c r="H121" s="18">
        <v>7703253</v>
      </c>
      <c r="I121" s="18">
        <v>7703253</v>
      </c>
      <c r="J121" s="18">
        <v>11683268</v>
      </c>
      <c r="K121" s="18">
        <v>7353105</v>
      </c>
      <c r="L121" s="18">
        <v>9898996</v>
      </c>
      <c r="M121" s="18">
        <f t="shared" si="49"/>
        <v>78565866</v>
      </c>
    </row>
    <row r="122" spans="1:13" s="19" customFormat="1">
      <c r="A122" s="17" t="s">
        <v>240</v>
      </c>
      <c r="B122" s="42" t="s">
        <v>241</v>
      </c>
      <c r="C122" s="41" t="s">
        <v>242</v>
      </c>
      <c r="D122" s="18">
        <v>0</v>
      </c>
      <c r="E122" s="18">
        <v>1523101</v>
      </c>
      <c r="F122" s="18">
        <v>502351</v>
      </c>
      <c r="G122" s="18">
        <v>1049829</v>
      </c>
      <c r="H122" s="18">
        <v>692194</v>
      </c>
      <c r="I122" s="18">
        <v>692194</v>
      </c>
      <c r="J122" s="18">
        <v>1049829</v>
      </c>
      <c r="K122" s="18">
        <v>660731</v>
      </c>
      <c r="L122" s="18">
        <v>660731</v>
      </c>
      <c r="M122" s="18">
        <f t="shared" si="49"/>
        <v>6830960</v>
      </c>
    </row>
    <row r="123" spans="1:13" s="19" customFormat="1">
      <c r="A123" s="17" t="s">
        <v>243</v>
      </c>
      <c r="B123" s="42" t="s">
        <v>244</v>
      </c>
      <c r="C123" s="41" t="s">
        <v>245</v>
      </c>
      <c r="D123" s="18">
        <v>0</v>
      </c>
      <c r="E123" s="18">
        <v>0</v>
      </c>
      <c r="F123" s="18">
        <v>0</v>
      </c>
      <c r="G123" s="18">
        <v>5461507</v>
      </c>
      <c r="H123" s="18">
        <v>2031247</v>
      </c>
      <c r="I123" s="18">
        <v>1355431</v>
      </c>
      <c r="J123" s="18">
        <v>1320488</v>
      </c>
      <c r="K123" s="18">
        <v>1000000</v>
      </c>
      <c r="L123" s="18">
        <v>0</v>
      </c>
      <c r="M123" s="18">
        <f t="shared" si="49"/>
        <v>11168673</v>
      </c>
    </row>
    <row r="124" spans="1:13" s="19" customFormat="1">
      <c r="A124" s="17"/>
      <c r="B124" s="42" t="s">
        <v>246</v>
      </c>
      <c r="C124" s="41" t="s">
        <v>247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584205</v>
      </c>
      <c r="K124" s="18">
        <v>0</v>
      </c>
      <c r="L124" s="18">
        <v>0</v>
      </c>
      <c r="M124" s="18">
        <f t="shared" si="49"/>
        <v>584205</v>
      </c>
    </row>
    <row r="125" spans="1:13" s="30" customFormat="1">
      <c r="A125" s="28"/>
      <c r="B125" s="28"/>
      <c r="C125" s="41" t="s">
        <v>248</v>
      </c>
      <c r="D125" s="18">
        <f>SUM(D126:D136)</f>
        <v>68508800</v>
      </c>
      <c r="E125" s="18">
        <f>SUM(E126:E136)</f>
        <v>856360000</v>
      </c>
      <c r="F125" s="18">
        <f>SUM(F126:F136)</f>
        <v>98947612</v>
      </c>
      <c r="G125" s="18">
        <f t="shared" ref="G125" si="50">SUM(G126:G136)</f>
        <v>241222717</v>
      </c>
      <c r="H125" s="18">
        <f>SUM(H126:H138)</f>
        <v>346423000</v>
      </c>
      <c r="I125" s="18">
        <f>SUM(I126:I138)</f>
        <v>185704000</v>
      </c>
      <c r="J125" s="18">
        <f>SUM(J126:J138)</f>
        <v>288422354</v>
      </c>
      <c r="K125" s="18">
        <f>SUM(K126:K138)</f>
        <v>167562000</v>
      </c>
      <c r="L125" s="18">
        <f>SUM(L126:L138)</f>
        <v>405307143</v>
      </c>
      <c r="M125" s="18">
        <f>SUM(D125:L125)</f>
        <v>2658457626</v>
      </c>
    </row>
    <row r="126" spans="1:13" s="19" customFormat="1">
      <c r="A126" s="42" t="s">
        <v>249</v>
      </c>
      <c r="B126" s="17" t="s">
        <v>250</v>
      </c>
      <c r="C126" s="41" t="s">
        <v>251</v>
      </c>
      <c r="D126" s="18">
        <v>68508800</v>
      </c>
      <c r="E126" s="18">
        <v>856360000</v>
      </c>
      <c r="F126" s="18">
        <v>0</v>
      </c>
      <c r="G126" s="18">
        <v>167012000</v>
      </c>
      <c r="H126" s="18">
        <v>335623000</v>
      </c>
      <c r="I126" s="18">
        <v>183704000</v>
      </c>
      <c r="J126" s="18">
        <v>251317000</v>
      </c>
      <c r="K126" s="18">
        <v>167012000</v>
      </c>
      <c r="L126" s="18">
        <v>394637000</v>
      </c>
      <c r="M126" s="18">
        <f t="shared" ref="M126:M138" si="51">SUM(D126:L126)</f>
        <v>2424173800</v>
      </c>
    </row>
    <row r="127" spans="1:13" s="19" customFormat="1">
      <c r="A127" s="42" t="s">
        <v>252</v>
      </c>
      <c r="B127" s="17" t="s">
        <v>253</v>
      </c>
      <c r="C127" s="41" t="s">
        <v>254</v>
      </c>
      <c r="D127" s="18">
        <v>0</v>
      </c>
      <c r="E127" s="18">
        <v>0</v>
      </c>
      <c r="F127" s="18">
        <v>9227039</v>
      </c>
      <c r="G127" s="18">
        <v>6920280</v>
      </c>
      <c r="H127" s="18">
        <v>0</v>
      </c>
      <c r="I127" s="18">
        <v>0</v>
      </c>
      <c r="J127" s="18">
        <v>3460140</v>
      </c>
      <c r="K127" s="18">
        <v>0</v>
      </c>
      <c r="L127" s="18">
        <v>0</v>
      </c>
      <c r="M127" s="18">
        <f t="shared" si="51"/>
        <v>19607459</v>
      </c>
    </row>
    <row r="128" spans="1:13" s="19" customFormat="1">
      <c r="A128" s="42" t="s">
        <v>252</v>
      </c>
      <c r="B128" s="17" t="s">
        <v>255</v>
      </c>
      <c r="C128" s="41" t="s">
        <v>256</v>
      </c>
      <c r="D128" s="18">
        <v>0</v>
      </c>
      <c r="E128" s="18">
        <v>0</v>
      </c>
      <c r="F128" s="18">
        <v>6757129</v>
      </c>
      <c r="G128" s="18">
        <v>5067847</v>
      </c>
      <c r="H128" s="18">
        <v>0</v>
      </c>
      <c r="I128" s="18">
        <v>0</v>
      </c>
      <c r="J128" s="18">
        <v>2533923</v>
      </c>
      <c r="K128" s="18">
        <v>0</v>
      </c>
      <c r="L128" s="18">
        <v>0</v>
      </c>
      <c r="M128" s="18">
        <f t="shared" si="51"/>
        <v>14358899</v>
      </c>
    </row>
    <row r="129" spans="1:13" s="19" customFormat="1">
      <c r="A129" s="42" t="s">
        <v>252</v>
      </c>
      <c r="B129" s="17" t="s">
        <v>257</v>
      </c>
      <c r="C129" s="41" t="s">
        <v>258</v>
      </c>
      <c r="D129" s="18">
        <v>0</v>
      </c>
      <c r="E129" s="18">
        <v>0</v>
      </c>
      <c r="F129" s="18">
        <v>4139581</v>
      </c>
      <c r="G129" s="18">
        <v>3104687</v>
      </c>
      <c r="H129" s="18">
        <v>0</v>
      </c>
      <c r="I129" s="18">
        <v>0</v>
      </c>
      <c r="J129" s="18">
        <v>1552343</v>
      </c>
      <c r="K129" s="18">
        <v>0</v>
      </c>
      <c r="L129" s="18">
        <v>0</v>
      </c>
      <c r="M129" s="18">
        <f t="shared" si="51"/>
        <v>8796611</v>
      </c>
    </row>
    <row r="130" spans="1:13" s="19" customFormat="1">
      <c r="A130" s="42" t="s">
        <v>259</v>
      </c>
      <c r="B130" s="17" t="s">
        <v>260</v>
      </c>
      <c r="C130" s="41" t="s">
        <v>261</v>
      </c>
      <c r="D130" s="18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f t="shared" si="51"/>
        <v>0</v>
      </c>
    </row>
    <row r="131" spans="1:13" s="19" customFormat="1">
      <c r="A131" s="42" t="s">
        <v>262</v>
      </c>
      <c r="B131" s="17">
        <v>8303434</v>
      </c>
      <c r="C131" s="41" t="s">
        <v>263</v>
      </c>
      <c r="D131" s="18">
        <v>0</v>
      </c>
      <c r="E131" s="18">
        <v>0</v>
      </c>
      <c r="F131" s="18">
        <v>3488417</v>
      </c>
      <c r="G131" s="18">
        <v>2616313</v>
      </c>
      <c r="H131" s="18">
        <v>0</v>
      </c>
      <c r="I131" s="18">
        <v>0</v>
      </c>
      <c r="J131" s="18">
        <v>1308156</v>
      </c>
      <c r="K131" s="18">
        <v>0</v>
      </c>
      <c r="L131" s="18">
        <v>0</v>
      </c>
      <c r="M131" s="18">
        <f t="shared" si="51"/>
        <v>7412886</v>
      </c>
    </row>
    <row r="132" spans="1:13" s="19" customFormat="1">
      <c r="A132" s="42" t="s">
        <v>262</v>
      </c>
      <c r="B132" s="17">
        <v>8303435</v>
      </c>
      <c r="C132" s="41" t="s">
        <v>264</v>
      </c>
      <c r="D132" s="18">
        <v>0</v>
      </c>
      <c r="E132" s="18">
        <v>0</v>
      </c>
      <c r="F132" s="18">
        <v>18582488</v>
      </c>
      <c r="G132" s="18">
        <v>13936868</v>
      </c>
      <c r="H132" s="18">
        <v>0</v>
      </c>
      <c r="I132" s="18">
        <v>0</v>
      </c>
      <c r="J132" s="18">
        <v>6968433</v>
      </c>
      <c r="K132" s="18">
        <v>0</v>
      </c>
      <c r="L132" s="18">
        <v>0</v>
      </c>
      <c r="M132" s="18">
        <f t="shared" si="51"/>
        <v>39487789</v>
      </c>
    </row>
    <row r="133" spans="1:13" s="19" customFormat="1">
      <c r="A133" s="42" t="s">
        <v>262</v>
      </c>
      <c r="B133" s="17">
        <v>8303436</v>
      </c>
      <c r="C133" s="41" t="s">
        <v>265</v>
      </c>
      <c r="D133" s="18">
        <v>0</v>
      </c>
      <c r="E133" s="18">
        <v>0</v>
      </c>
      <c r="F133" s="18">
        <v>17294621</v>
      </c>
      <c r="G133" s="18">
        <v>12970966</v>
      </c>
      <c r="H133" s="18">
        <v>0</v>
      </c>
      <c r="I133" s="18">
        <v>0</v>
      </c>
      <c r="J133" s="18">
        <v>6485483</v>
      </c>
      <c r="K133" s="18">
        <v>0</v>
      </c>
      <c r="L133" s="18">
        <v>0</v>
      </c>
      <c r="M133" s="18">
        <f t="shared" si="51"/>
        <v>36751070</v>
      </c>
    </row>
    <row r="134" spans="1:13" s="19" customFormat="1">
      <c r="A134" s="42" t="s">
        <v>262</v>
      </c>
      <c r="B134" s="17">
        <v>8303437</v>
      </c>
      <c r="C134" s="41" t="s">
        <v>266</v>
      </c>
      <c r="D134" s="18">
        <v>0</v>
      </c>
      <c r="E134" s="18">
        <v>0</v>
      </c>
      <c r="F134" s="18">
        <v>21330084</v>
      </c>
      <c r="G134" s="18">
        <v>15997565</v>
      </c>
      <c r="H134" s="18">
        <v>0</v>
      </c>
      <c r="I134" s="18">
        <v>0</v>
      </c>
      <c r="J134" s="18">
        <v>7998781</v>
      </c>
      <c r="K134" s="18">
        <v>0</v>
      </c>
      <c r="L134" s="18">
        <v>0</v>
      </c>
      <c r="M134" s="18">
        <f t="shared" si="51"/>
        <v>45326430</v>
      </c>
    </row>
    <row r="135" spans="1:13" s="19" customFormat="1">
      <c r="A135" s="42" t="s">
        <v>262</v>
      </c>
      <c r="B135" s="17">
        <v>8303438</v>
      </c>
      <c r="C135" s="41" t="s">
        <v>267</v>
      </c>
      <c r="D135" s="18">
        <v>0</v>
      </c>
      <c r="E135" s="18">
        <v>0</v>
      </c>
      <c r="F135" s="18">
        <v>18128253</v>
      </c>
      <c r="G135" s="18">
        <v>13596191</v>
      </c>
      <c r="H135" s="18">
        <v>0</v>
      </c>
      <c r="I135" s="18">
        <v>0</v>
      </c>
      <c r="J135" s="18">
        <v>6798095</v>
      </c>
      <c r="K135" s="18">
        <v>0</v>
      </c>
      <c r="L135" s="18">
        <v>0</v>
      </c>
      <c r="M135" s="18">
        <f t="shared" si="51"/>
        <v>38522539</v>
      </c>
    </row>
    <row r="136" spans="1:13" s="19" customFormat="1">
      <c r="A136" s="42" t="s">
        <v>268</v>
      </c>
      <c r="B136" s="17" t="s">
        <v>269</v>
      </c>
      <c r="C136" s="41" t="s">
        <v>270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550000</v>
      </c>
      <c r="L136" s="18"/>
      <c r="M136" s="18">
        <f t="shared" si="51"/>
        <v>550000</v>
      </c>
    </row>
    <row r="137" spans="1:13" s="19" customFormat="1">
      <c r="A137" s="42"/>
      <c r="B137" s="17" t="s">
        <v>271</v>
      </c>
      <c r="C137" s="41" t="s">
        <v>272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10670143</v>
      </c>
      <c r="M137" s="18">
        <f t="shared" si="51"/>
        <v>10670143</v>
      </c>
    </row>
    <row r="138" spans="1:13" s="19" customFormat="1">
      <c r="A138" s="42" t="s">
        <v>273</v>
      </c>
      <c r="B138" s="17" t="s">
        <v>274</v>
      </c>
      <c r="C138" s="41" t="s">
        <v>275</v>
      </c>
      <c r="D138" s="18">
        <v>0</v>
      </c>
      <c r="E138" s="18">
        <v>0</v>
      </c>
      <c r="F138" s="18">
        <v>0</v>
      </c>
      <c r="G138" s="18">
        <v>0</v>
      </c>
      <c r="H138" s="18">
        <v>10800000</v>
      </c>
      <c r="I138" s="18">
        <v>2000000</v>
      </c>
      <c r="J138" s="18">
        <v>0</v>
      </c>
      <c r="K138" s="18">
        <v>0</v>
      </c>
      <c r="L138" s="18">
        <v>0</v>
      </c>
      <c r="M138" s="18">
        <f t="shared" si="51"/>
        <v>12800000</v>
      </c>
    </row>
    <row r="139" spans="1:13" s="30" customFormat="1">
      <c r="A139" s="17"/>
      <c r="B139" s="17"/>
      <c r="C139" s="41" t="s">
        <v>276</v>
      </c>
      <c r="D139" s="18">
        <f>SUM(D140:D147)</f>
        <v>0</v>
      </c>
      <c r="E139" s="18">
        <f>SUM(E140:E147)</f>
        <v>50000</v>
      </c>
      <c r="F139" s="18">
        <f>SUM(F140:F147)</f>
        <v>4956808</v>
      </c>
      <c r="G139" s="18">
        <f t="shared" ref="G139:L139" si="52">SUM(G140:G147)</f>
        <v>16082563</v>
      </c>
      <c r="H139" s="18">
        <f>SUM(H140:H147)</f>
        <v>32531653</v>
      </c>
      <c r="I139" s="18">
        <f t="shared" si="52"/>
        <v>43987044</v>
      </c>
      <c r="J139" s="18">
        <f t="shared" si="52"/>
        <v>17273370</v>
      </c>
      <c r="K139" s="18">
        <f t="shared" si="52"/>
        <v>0</v>
      </c>
      <c r="L139" s="18">
        <f t="shared" si="52"/>
        <v>2457586</v>
      </c>
      <c r="M139" s="18">
        <f>SUM(D139:L139)</f>
        <v>117339024</v>
      </c>
    </row>
    <row r="140" spans="1:13" s="30" customFormat="1">
      <c r="A140" s="17" t="s">
        <v>277</v>
      </c>
      <c r="B140" s="17" t="s">
        <v>278</v>
      </c>
      <c r="C140" s="41" t="s">
        <v>279</v>
      </c>
      <c r="D140" s="18">
        <v>0</v>
      </c>
      <c r="E140" s="18">
        <v>0</v>
      </c>
      <c r="F140" s="18">
        <v>0</v>
      </c>
      <c r="G140" s="18">
        <v>0</v>
      </c>
      <c r="H140" s="18">
        <v>10902294</v>
      </c>
      <c r="I140" s="18">
        <v>0</v>
      </c>
      <c r="J140" s="18">
        <v>0</v>
      </c>
      <c r="K140" s="18">
        <v>0</v>
      </c>
      <c r="L140" s="18">
        <v>0</v>
      </c>
      <c r="M140" s="18">
        <f t="shared" ref="M140:M147" si="53">SUM(D140:L140)</f>
        <v>10902294</v>
      </c>
    </row>
    <row r="141" spans="1:13" s="30" customFormat="1">
      <c r="A141" s="17" t="s">
        <v>227</v>
      </c>
      <c r="B141" s="17" t="s">
        <v>280</v>
      </c>
      <c r="C141" s="41" t="s">
        <v>281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33788329</v>
      </c>
      <c r="J141" s="18">
        <v>17273370</v>
      </c>
      <c r="K141" s="18">
        <v>0</v>
      </c>
      <c r="L141" s="18">
        <v>0</v>
      </c>
      <c r="M141" s="18">
        <f t="shared" si="53"/>
        <v>51061699</v>
      </c>
    </row>
    <row r="142" spans="1:13" s="23" customFormat="1">
      <c r="A142" s="20" t="s">
        <v>282</v>
      </c>
      <c r="B142" s="20" t="s">
        <v>283</v>
      </c>
      <c r="C142" s="21" t="s">
        <v>284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6000000</v>
      </c>
      <c r="J142" s="22">
        <v>0</v>
      </c>
      <c r="K142" s="22">
        <v>0</v>
      </c>
      <c r="L142" s="22">
        <v>0</v>
      </c>
      <c r="M142" s="22">
        <f t="shared" si="53"/>
        <v>6000000</v>
      </c>
    </row>
    <row r="143" spans="1:13" s="30" customFormat="1">
      <c r="A143" s="17" t="s">
        <v>285</v>
      </c>
      <c r="B143" s="17" t="s">
        <v>283</v>
      </c>
      <c r="C143" s="41" t="s">
        <v>284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f t="shared" si="53"/>
        <v>0</v>
      </c>
    </row>
    <row r="144" spans="1:13" s="19" customFormat="1">
      <c r="A144" s="17" t="s">
        <v>286</v>
      </c>
      <c r="B144" s="17" t="s">
        <v>287</v>
      </c>
      <c r="C144" s="41" t="s">
        <v>288</v>
      </c>
      <c r="D144" s="18">
        <v>0</v>
      </c>
      <c r="E144" s="18">
        <v>0</v>
      </c>
      <c r="F144" s="18">
        <v>4956808</v>
      </c>
      <c r="G144" s="18">
        <v>0</v>
      </c>
      <c r="H144" s="18">
        <v>2499223</v>
      </c>
      <c r="I144" s="18">
        <v>0</v>
      </c>
      <c r="J144" s="18">
        <v>0</v>
      </c>
      <c r="K144" s="18">
        <v>0</v>
      </c>
      <c r="L144" s="18">
        <v>2457586</v>
      </c>
      <c r="M144" s="18">
        <f t="shared" si="53"/>
        <v>9913617</v>
      </c>
    </row>
    <row r="145" spans="1:13" s="19" customFormat="1">
      <c r="A145" s="17"/>
      <c r="B145" s="17" t="s">
        <v>289</v>
      </c>
      <c r="C145" s="41" t="s">
        <v>290</v>
      </c>
      <c r="D145" s="18">
        <v>0</v>
      </c>
      <c r="E145" s="18">
        <v>0</v>
      </c>
      <c r="F145" s="18">
        <v>0</v>
      </c>
      <c r="G145" s="18">
        <v>0</v>
      </c>
      <c r="H145" s="18">
        <v>3641568</v>
      </c>
      <c r="I145" s="18">
        <v>0</v>
      </c>
      <c r="J145" s="18">
        <v>0</v>
      </c>
      <c r="K145" s="18">
        <v>0</v>
      </c>
      <c r="L145" s="18">
        <v>0</v>
      </c>
      <c r="M145" s="18">
        <f t="shared" si="53"/>
        <v>3641568</v>
      </c>
    </row>
    <row r="146" spans="1:13" s="23" customFormat="1" ht="24">
      <c r="A146" s="20" t="s">
        <v>291</v>
      </c>
      <c r="B146" s="20" t="s">
        <v>292</v>
      </c>
      <c r="C146" s="21" t="s">
        <v>293</v>
      </c>
      <c r="D146" s="22">
        <v>0</v>
      </c>
      <c r="E146" s="22">
        <v>0</v>
      </c>
      <c r="F146" s="22">
        <v>0</v>
      </c>
      <c r="G146" s="22">
        <v>16082563</v>
      </c>
      <c r="H146" s="22">
        <v>0</v>
      </c>
      <c r="I146" s="22">
        <v>4198715</v>
      </c>
      <c r="J146" s="22">
        <v>0</v>
      </c>
      <c r="K146" s="22">
        <v>0</v>
      </c>
      <c r="L146" s="22">
        <v>0</v>
      </c>
      <c r="M146" s="22">
        <f t="shared" si="53"/>
        <v>20281278</v>
      </c>
    </row>
    <row r="147" spans="1:13" s="19" customFormat="1">
      <c r="A147" s="17" t="s">
        <v>294</v>
      </c>
      <c r="B147" s="17" t="s">
        <v>295</v>
      </c>
      <c r="C147" s="41" t="s">
        <v>296</v>
      </c>
      <c r="D147" s="18">
        <v>0</v>
      </c>
      <c r="E147" s="18">
        <v>50000</v>
      </c>
      <c r="F147" s="18">
        <v>0</v>
      </c>
      <c r="G147" s="18">
        <v>0</v>
      </c>
      <c r="H147" s="18">
        <v>15488568</v>
      </c>
      <c r="I147" s="18">
        <v>0</v>
      </c>
      <c r="J147" s="18">
        <v>0</v>
      </c>
      <c r="K147" s="18">
        <v>0</v>
      </c>
      <c r="L147" s="18">
        <v>0</v>
      </c>
      <c r="M147" s="18">
        <f t="shared" si="53"/>
        <v>15538568</v>
      </c>
    </row>
    <row r="148" spans="1:13" s="30" customFormat="1">
      <c r="A148" s="17"/>
      <c r="B148" s="17"/>
      <c r="C148" s="40" t="s">
        <v>297</v>
      </c>
      <c r="D148" s="18">
        <f>SUM(D149:D167)</f>
        <v>0</v>
      </c>
      <c r="E148" s="18">
        <f t="shared" ref="E148:L148" si="54">SUM(E149:E167)</f>
        <v>12552672</v>
      </c>
      <c r="F148" s="18">
        <f t="shared" si="54"/>
        <v>0</v>
      </c>
      <c r="G148" s="18">
        <f>SUM(G149:G167)</f>
        <v>211197789</v>
      </c>
      <c r="H148" s="18">
        <f t="shared" si="54"/>
        <v>754201867</v>
      </c>
      <c r="I148" s="18">
        <f t="shared" si="54"/>
        <v>160891064</v>
      </c>
      <c r="J148" s="18">
        <f t="shared" si="54"/>
        <v>102084281</v>
      </c>
      <c r="K148" s="18">
        <f t="shared" si="54"/>
        <v>2743533</v>
      </c>
      <c r="L148" s="18">
        <f t="shared" si="54"/>
        <v>150037915</v>
      </c>
      <c r="M148" s="18">
        <f>SUM(D148:L148)</f>
        <v>1393709121</v>
      </c>
    </row>
    <row r="149" spans="1:13" s="19" customFormat="1">
      <c r="A149" s="17" t="s">
        <v>298</v>
      </c>
      <c r="B149" s="17">
        <v>8306101</v>
      </c>
      <c r="C149" s="41" t="s">
        <v>299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8">
        <v>0</v>
      </c>
      <c r="J149" s="18">
        <v>0</v>
      </c>
      <c r="K149" s="18">
        <v>0</v>
      </c>
      <c r="L149" s="18">
        <v>0</v>
      </c>
      <c r="M149" s="18">
        <f t="shared" ref="M149:M167" si="55">SUM(D149:L149)</f>
        <v>0</v>
      </c>
    </row>
    <row r="150" spans="1:13" s="23" customFormat="1" ht="24">
      <c r="A150" s="20" t="s">
        <v>300</v>
      </c>
      <c r="B150" s="20" t="s">
        <v>301</v>
      </c>
      <c r="C150" s="21" t="s">
        <v>302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f t="shared" si="55"/>
        <v>0</v>
      </c>
    </row>
    <row r="151" spans="1:13" s="19" customFormat="1">
      <c r="A151" s="17" t="s">
        <v>303</v>
      </c>
      <c r="B151" s="17" t="s">
        <v>304</v>
      </c>
      <c r="C151" s="41" t="s">
        <v>305</v>
      </c>
      <c r="D151" s="18">
        <v>0</v>
      </c>
      <c r="E151" s="18">
        <v>0</v>
      </c>
      <c r="F151" s="18">
        <v>0</v>
      </c>
      <c r="G151" s="18">
        <v>7146225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f t="shared" si="55"/>
        <v>7146225</v>
      </c>
    </row>
    <row r="152" spans="1:13" s="19" customFormat="1">
      <c r="A152" s="17" t="s">
        <v>306</v>
      </c>
      <c r="B152" s="17">
        <v>8306117</v>
      </c>
      <c r="C152" s="41" t="s">
        <v>307</v>
      </c>
      <c r="D152" s="18">
        <v>0</v>
      </c>
      <c r="E152" s="18">
        <v>0</v>
      </c>
      <c r="F152" s="18">
        <v>0</v>
      </c>
      <c r="G152" s="18">
        <v>0</v>
      </c>
      <c r="H152" s="18">
        <v>0</v>
      </c>
      <c r="I152" s="18">
        <v>0</v>
      </c>
      <c r="J152" s="18">
        <v>0</v>
      </c>
      <c r="K152" s="18">
        <v>0</v>
      </c>
      <c r="L152" s="18">
        <v>0</v>
      </c>
      <c r="M152" s="18">
        <f t="shared" si="55"/>
        <v>0</v>
      </c>
    </row>
    <row r="153" spans="1:13" s="19" customFormat="1">
      <c r="A153" s="17" t="s">
        <v>308</v>
      </c>
      <c r="B153" s="17">
        <v>8306118</v>
      </c>
      <c r="C153" s="41" t="s">
        <v>309</v>
      </c>
      <c r="D153" s="18">
        <v>0</v>
      </c>
      <c r="E153" s="18">
        <v>12552672</v>
      </c>
      <c r="F153" s="18">
        <v>0</v>
      </c>
      <c r="G153" s="18">
        <v>0</v>
      </c>
      <c r="H153" s="18">
        <v>7790955</v>
      </c>
      <c r="I153" s="18">
        <v>0</v>
      </c>
      <c r="J153" s="18">
        <v>0</v>
      </c>
      <c r="K153" s="18">
        <v>0</v>
      </c>
      <c r="L153" s="18">
        <v>0</v>
      </c>
      <c r="M153" s="18">
        <f t="shared" si="55"/>
        <v>20343627</v>
      </c>
    </row>
    <row r="154" spans="1:13" s="19" customFormat="1">
      <c r="A154" s="17" t="s">
        <v>310</v>
      </c>
      <c r="B154" s="17" t="s">
        <v>311</v>
      </c>
      <c r="C154" s="41" t="s">
        <v>312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f t="shared" si="55"/>
        <v>0</v>
      </c>
    </row>
    <row r="155" spans="1:13" s="19" customFormat="1">
      <c r="A155" s="17" t="s">
        <v>313</v>
      </c>
      <c r="B155" s="17" t="s">
        <v>314</v>
      </c>
      <c r="C155" s="41" t="s">
        <v>315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8">
        <v>0</v>
      </c>
      <c r="J155" s="18">
        <v>0</v>
      </c>
      <c r="K155" s="18">
        <v>0</v>
      </c>
      <c r="L155" s="18">
        <v>0</v>
      </c>
      <c r="M155" s="18">
        <f t="shared" si="55"/>
        <v>0</v>
      </c>
    </row>
    <row r="156" spans="1:13" s="19" customFormat="1">
      <c r="A156" s="17" t="s">
        <v>298</v>
      </c>
      <c r="B156" s="17" t="s">
        <v>316</v>
      </c>
      <c r="C156" s="41" t="s">
        <v>317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M156" s="18">
        <f t="shared" si="55"/>
        <v>0</v>
      </c>
    </row>
    <row r="157" spans="1:13" s="23" customFormat="1" ht="39" customHeight="1">
      <c r="A157" s="20" t="s">
        <v>318</v>
      </c>
      <c r="B157" s="20" t="s">
        <v>319</v>
      </c>
      <c r="C157" s="21" t="s">
        <v>320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f t="shared" si="55"/>
        <v>0</v>
      </c>
    </row>
    <row r="158" spans="1:13" s="19" customFormat="1">
      <c r="A158" s="17" t="s">
        <v>321</v>
      </c>
      <c r="B158" s="17" t="s">
        <v>322</v>
      </c>
      <c r="C158" s="41" t="s">
        <v>323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8">
        <v>0</v>
      </c>
      <c r="J158" s="18">
        <v>0</v>
      </c>
      <c r="K158" s="18">
        <v>0</v>
      </c>
      <c r="L158" s="18">
        <v>0</v>
      </c>
      <c r="M158" s="18">
        <f t="shared" si="55"/>
        <v>0</v>
      </c>
    </row>
    <row r="159" spans="1:13" s="23" customFormat="1" ht="24">
      <c r="A159" s="20" t="s">
        <v>324</v>
      </c>
      <c r="B159" s="20">
        <v>8306147</v>
      </c>
      <c r="C159" s="21" t="s">
        <v>325</v>
      </c>
      <c r="D159" s="22">
        <v>0</v>
      </c>
      <c r="E159" s="22">
        <v>0</v>
      </c>
      <c r="F159" s="22">
        <v>0</v>
      </c>
      <c r="G159" s="22">
        <v>0</v>
      </c>
      <c r="H159" s="22">
        <v>216000000</v>
      </c>
      <c r="I159" s="22">
        <v>0</v>
      </c>
      <c r="J159" s="22">
        <v>0</v>
      </c>
      <c r="K159" s="22">
        <v>0</v>
      </c>
      <c r="L159" s="22">
        <v>0</v>
      </c>
      <c r="M159" s="22">
        <f t="shared" si="55"/>
        <v>216000000</v>
      </c>
    </row>
    <row r="160" spans="1:13" s="19" customFormat="1">
      <c r="A160" s="17" t="s">
        <v>326</v>
      </c>
      <c r="B160" s="17">
        <v>8306150</v>
      </c>
      <c r="C160" s="41" t="s">
        <v>327</v>
      </c>
      <c r="D160" s="18">
        <v>0</v>
      </c>
      <c r="E160" s="18">
        <v>0</v>
      </c>
      <c r="F160" s="18">
        <v>0</v>
      </c>
      <c r="G160" s="18">
        <v>0</v>
      </c>
      <c r="H160" s="18">
        <v>1664112</v>
      </c>
      <c r="I160" s="18">
        <v>10853149</v>
      </c>
      <c r="J160" s="18">
        <v>3154757</v>
      </c>
      <c r="K160" s="18">
        <v>1615612</v>
      </c>
      <c r="L160" s="18">
        <v>0</v>
      </c>
      <c r="M160" s="18">
        <f t="shared" si="55"/>
        <v>17287630</v>
      </c>
    </row>
    <row r="161" spans="1:13" s="23" customFormat="1" ht="36">
      <c r="A161" s="20" t="s">
        <v>328</v>
      </c>
      <c r="B161" s="20" t="s">
        <v>329</v>
      </c>
      <c r="C161" s="21" t="s">
        <v>330</v>
      </c>
      <c r="D161" s="22">
        <v>0</v>
      </c>
      <c r="E161" s="22">
        <v>0</v>
      </c>
      <c r="F161" s="22">
        <v>0</v>
      </c>
      <c r="G161" s="22">
        <v>0</v>
      </c>
      <c r="H161" s="22"/>
      <c r="I161" s="22">
        <v>150037915</v>
      </c>
      <c r="J161" s="22">
        <v>0</v>
      </c>
      <c r="K161" s="22">
        <v>0</v>
      </c>
      <c r="L161" s="22">
        <v>0</v>
      </c>
      <c r="M161" s="22">
        <f t="shared" si="55"/>
        <v>150037915</v>
      </c>
    </row>
    <row r="162" spans="1:13" s="23" customFormat="1" ht="24">
      <c r="A162" s="20" t="s">
        <v>331</v>
      </c>
      <c r="B162" s="20">
        <v>8306149</v>
      </c>
      <c r="C162" s="21" t="s">
        <v>332</v>
      </c>
      <c r="D162" s="22">
        <v>0</v>
      </c>
      <c r="E162" s="22">
        <v>0</v>
      </c>
      <c r="F162" s="22">
        <v>0</v>
      </c>
      <c r="G162" s="22">
        <v>0</v>
      </c>
      <c r="H162" s="22">
        <v>83606998</v>
      </c>
      <c r="I162" s="22">
        <v>0</v>
      </c>
      <c r="J162" s="22">
        <v>0</v>
      </c>
      <c r="K162" s="22">
        <v>0</v>
      </c>
      <c r="L162" s="22">
        <v>0</v>
      </c>
      <c r="M162" s="22">
        <f t="shared" si="55"/>
        <v>83606998</v>
      </c>
    </row>
    <row r="163" spans="1:13" s="23" customFormat="1" ht="24">
      <c r="A163" s="20" t="s">
        <v>333</v>
      </c>
      <c r="B163" s="20">
        <v>8306151</v>
      </c>
      <c r="C163" s="21" t="s">
        <v>334</v>
      </c>
      <c r="D163" s="22">
        <v>0</v>
      </c>
      <c r="E163" s="22">
        <v>0</v>
      </c>
      <c r="F163" s="22">
        <v>0</v>
      </c>
      <c r="G163" s="22">
        <v>204051564</v>
      </c>
      <c r="H163" s="22">
        <v>0</v>
      </c>
      <c r="I163" s="22">
        <v>0</v>
      </c>
      <c r="J163" s="22">
        <v>54013649</v>
      </c>
      <c r="K163" s="22">
        <v>0</v>
      </c>
      <c r="L163" s="22">
        <v>150037915</v>
      </c>
      <c r="M163" s="22">
        <f t="shared" si="55"/>
        <v>408103128</v>
      </c>
    </row>
    <row r="164" spans="1:13" s="19" customFormat="1">
      <c r="A164" s="17" t="s">
        <v>335</v>
      </c>
      <c r="B164" s="17">
        <v>8306152</v>
      </c>
      <c r="C164" s="41" t="s">
        <v>336</v>
      </c>
      <c r="D164" s="18">
        <v>0</v>
      </c>
      <c r="E164" s="18">
        <v>0</v>
      </c>
      <c r="F164" s="18">
        <v>0</v>
      </c>
      <c r="G164" s="18">
        <v>0</v>
      </c>
      <c r="H164" s="18">
        <v>310000000</v>
      </c>
      <c r="I164" s="18">
        <v>0</v>
      </c>
      <c r="J164" s="18">
        <v>0</v>
      </c>
      <c r="K164" s="18">
        <v>0</v>
      </c>
      <c r="L164" s="18">
        <v>0</v>
      </c>
      <c r="M164" s="18">
        <f t="shared" si="55"/>
        <v>310000000</v>
      </c>
    </row>
    <row r="165" spans="1:13" s="19" customFormat="1">
      <c r="A165" s="17" t="s">
        <v>337</v>
      </c>
      <c r="B165" s="17">
        <v>8306153</v>
      </c>
      <c r="C165" s="41" t="s">
        <v>338</v>
      </c>
      <c r="D165" s="18">
        <v>0</v>
      </c>
      <c r="E165" s="18">
        <v>0</v>
      </c>
      <c r="F165" s="18">
        <v>0</v>
      </c>
      <c r="G165" s="18">
        <v>0</v>
      </c>
      <c r="H165" s="18">
        <v>135139802</v>
      </c>
      <c r="I165" s="18">
        <v>0</v>
      </c>
      <c r="J165" s="18">
        <v>0</v>
      </c>
      <c r="K165" s="18">
        <v>0</v>
      </c>
      <c r="L165" s="18">
        <v>0</v>
      </c>
      <c r="M165" s="18">
        <f t="shared" si="55"/>
        <v>135139802</v>
      </c>
    </row>
    <row r="166" spans="1:13" s="19" customFormat="1">
      <c r="A166" s="17"/>
      <c r="B166" s="17" t="s">
        <v>339</v>
      </c>
      <c r="C166" s="41" t="s">
        <v>340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1284468</v>
      </c>
      <c r="K166" s="18">
        <v>0</v>
      </c>
      <c r="L166" s="18">
        <v>0</v>
      </c>
      <c r="M166" s="18">
        <f t="shared" si="55"/>
        <v>1284468</v>
      </c>
    </row>
    <row r="167" spans="1:13" s="19" customFormat="1">
      <c r="A167" s="17"/>
      <c r="B167" s="17" t="s">
        <v>341</v>
      </c>
      <c r="C167" s="41" t="s">
        <v>342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8">
        <v>0</v>
      </c>
      <c r="J167" s="18">
        <v>43631407</v>
      </c>
      <c r="K167" s="18">
        <v>1127921</v>
      </c>
      <c r="L167" s="18">
        <v>0</v>
      </c>
      <c r="M167" s="18">
        <f t="shared" si="55"/>
        <v>44759328</v>
      </c>
    </row>
    <row r="168" spans="1:13" s="19" customFormat="1">
      <c r="A168" s="17"/>
      <c r="B168" s="17"/>
      <c r="C168" s="41" t="s">
        <v>343</v>
      </c>
      <c r="D168" s="18">
        <f>SUM(D169:D170)</f>
        <v>0</v>
      </c>
      <c r="E168" s="18">
        <f t="shared" ref="E168:L168" si="56">SUM(E169:E170)</f>
        <v>0</v>
      </c>
      <c r="F168" s="18">
        <f t="shared" si="56"/>
        <v>0</v>
      </c>
      <c r="G168" s="18">
        <f t="shared" si="56"/>
        <v>0</v>
      </c>
      <c r="H168" s="18">
        <f t="shared" si="56"/>
        <v>0</v>
      </c>
      <c r="I168" s="18">
        <f t="shared" si="56"/>
        <v>2458829</v>
      </c>
      <c r="J168" s="18">
        <f t="shared" si="56"/>
        <v>0</v>
      </c>
      <c r="K168" s="18">
        <f t="shared" si="56"/>
        <v>0</v>
      </c>
      <c r="L168" s="18">
        <f t="shared" si="56"/>
        <v>0</v>
      </c>
      <c r="M168" s="18">
        <f>SUM(D168:L168)</f>
        <v>2458829</v>
      </c>
    </row>
    <row r="169" spans="1:13" s="23" customFormat="1" ht="24">
      <c r="A169" s="20" t="s">
        <v>344</v>
      </c>
      <c r="B169" s="20" t="s">
        <v>345</v>
      </c>
      <c r="C169" s="31" t="s">
        <v>346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f t="shared" ref="M169:M170" si="57">SUM(D169:L169)</f>
        <v>0</v>
      </c>
    </row>
    <row r="170" spans="1:13" s="23" customFormat="1" ht="24">
      <c r="A170" s="20" t="s">
        <v>347</v>
      </c>
      <c r="B170" s="20" t="s">
        <v>348</v>
      </c>
      <c r="C170" s="31" t="s">
        <v>349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2458829</v>
      </c>
      <c r="J170" s="22">
        <v>0</v>
      </c>
      <c r="K170" s="22">
        <v>0</v>
      </c>
      <c r="L170" s="22">
        <v>0</v>
      </c>
      <c r="M170" s="22">
        <f t="shared" si="57"/>
        <v>2458829</v>
      </c>
    </row>
    <row r="171" spans="1:13" s="30" customFormat="1">
      <c r="A171" s="17"/>
      <c r="B171" s="17"/>
      <c r="C171" s="40" t="s">
        <v>350</v>
      </c>
      <c r="D171" s="18">
        <f>SUM(D172:D175)</f>
        <v>0</v>
      </c>
      <c r="E171" s="18">
        <f>SUM(E172:E175)</f>
        <v>163183825</v>
      </c>
      <c r="F171" s="18">
        <f>SUM(F172:F175)</f>
        <v>2208236</v>
      </c>
      <c r="G171" s="18">
        <f t="shared" ref="G171:L171" si="58">SUM(G172:G176)</f>
        <v>16817848</v>
      </c>
      <c r="H171" s="18">
        <f t="shared" si="58"/>
        <v>21364303</v>
      </c>
      <c r="I171" s="18">
        <f t="shared" si="58"/>
        <v>0</v>
      </c>
      <c r="J171" s="18">
        <f t="shared" si="58"/>
        <v>57377107</v>
      </c>
      <c r="K171" s="18">
        <f t="shared" si="58"/>
        <v>0</v>
      </c>
      <c r="L171" s="18">
        <f t="shared" si="58"/>
        <v>3736130</v>
      </c>
      <c r="M171" s="18">
        <f>SUM(D171:L171)</f>
        <v>264687449</v>
      </c>
    </row>
    <row r="172" spans="1:13" s="30" customFormat="1">
      <c r="A172" s="17" t="s">
        <v>351</v>
      </c>
      <c r="B172" s="17" t="s">
        <v>352</v>
      </c>
      <c r="C172" s="41" t="s">
        <v>353</v>
      </c>
      <c r="D172" s="18">
        <v>0</v>
      </c>
      <c r="E172" s="18">
        <v>0</v>
      </c>
      <c r="F172" s="18">
        <v>0</v>
      </c>
      <c r="G172" s="18">
        <v>16817848</v>
      </c>
      <c r="H172" s="18">
        <v>0</v>
      </c>
      <c r="I172" s="18">
        <v>0</v>
      </c>
      <c r="J172" s="18">
        <v>5605949</v>
      </c>
      <c r="K172" s="18">
        <v>0</v>
      </c>
      <c r="L172" s="18">
        <v>0</v>
      </c>
      <c r="M172" s="18">
        <f t="shared" ref="M172:M176" si="59">SUM(D172:L172)</f>
        <v>22423797</v>
      </c>
    </row>
    <row r="173" spans="1:13" s="30" customFormat="1">
      <c r="A173" s="17" t="s">
        <v>354</v>
      </c>
      <c r="B173" s="17" t="s">
        <v>355</v>
      </c>
      <c r="C173" s="41" t="s">
        <v>356</v>
      </c>
      <c r="D173" s="18">
        <v>0</v>
      </c>
      <c r="E173" s="18">
        <v>0</v>
      </c>
      <c r="F173" s="18">
        <v>2208236</v>
      </c>
      <c r="G173" s="18">
        <v>0</v>
      </c>
      <c r="H173" s="18">
        <v>0</v>
      </c>
      <c r="I173" s="18">
        <v>0</v>
      </c>
      <c r="J173" s="18">
        <v>0</v>
      </c>
      <c r="K173" s="18">
        <v>0</v>
      </c>
      <c r="L173" s="18">
        <v>0</v>
      </c>
      <c r="M173" s="18">
        <f t="shared" si="59"/>
        <v>2208236</v>
      </c>
    </row>
    <row r="174" spans="1:13" s="19" customFormat="1">
      <c r="A174" s="17" t="s">
        <v>357</v>
      </c>
      <c r="B174" s="17" t="s">
        <v>358</v>
      </c>
      <c r="C174" s="41" t="s">
        <v>359</v>
      </c>
      <c r="D174" s="18">
        <v>0</v>
      </c>
      <c r="E174" s="18">
        <v>163183825</v>
      </c>
      <c r="F174" s="18">
        <v>0</v>
      </c>
      <c r="G174" s="18">
        <v>0</v>
      </c>
      <c r="H174" s="18">
        <v>0</v>
      </c>
      <c r="I174" s="18">
        <v>0</v>
      </c>
      <c r="J174" s="18">
        <v>43200614</v>
      </c>
      <c r="K174" s="18">
        <v>0</v>
      </c>
      <c r="L174" s="18">
        <v>3736130</v>
      </c>
      <c r="M174" s="18">
        <f t="shared" si="59"/>
        <v>210120569</v>
      </c>
    </row>
    <row r="175" spans="1:13" s="19" customFormat="1">
      <c r="A175" s="17" t="s">
        <v>360</v>
      </c>
      <c r="B175" s="17" t="s">
        <v>361</v>
      </c>
      <c r="C175" s="41" t="s">
        <v>362</v>
      </c>
      <c r="D175" s="18">
        <v>0</v>
      </c>
      <c r="E175" s="18">
        <v>0</v>
      </c>
      <c r="F175" s="18">
        <v>0</v>
      </c>
      <c r="G175" s="18">
        <v>0</v>
      </c>
      <c r="H175" s="18">
        <v>19997937</v>
      </c>
      <c r="I175" s="18">
        <v>0</v>
      </c>
      <c r="J175" s="18">
        <v>8570544</v>
      </c>
      <c r="K175" s="18">
        <v>0</v>
      </c>
      <c r="L175" s="18">
        <v>0</v>
      </c>
      <c r="M175" s="18">
        <f t="shared" si="59"/>
        <v>28568481</v>
      </c>
    </row>
    <row r="176" spans="1:13" s="19" customFormat="1">
      <c r="A176" s="17" t="s">
        <v>363</v>
      </c>
      <c r="B176" s="17" t="s">
        <v>364</v>
      </c>
      <c r="C176" s="41" t="s">
        <v>365</v>
      </c>
      <c r="D176" s="18">
        <v>0</v>
      </c>
      <c r="E176" s="18">
        <v>0</v>
      </c>
      <c r="F176" s="18">
        <v>0</v>
      </c>
      <c r="G176" s="18">
        <v>0</v>
      </c>
      <c r="H176" s="18">
        <v>1366366</v>
      </c>
      <c r="I176" s="18">
        <v>0</v>
      </c>
      <c r="J176" s="18">
        <v>0</v>
      </c>
      <c r="K176" s="18">
        <v>0</v>
      </c>
      <c r="L176" s="18">
        <v>0</v>
      </c>
      <c r="M176" s="18">
        <f t="shared" si="59"/>
        <v>1366366</v>
      </c>
    </row>
    <row r="177" spans="1:13" s="19" customFormat="1">
      <c r="A177" s="17"/>
      <c r="B177" s="17"/>
      <c r="C177" s="41" t="s">
        <v>366</v>
      </c>
      <c r="D177" s="18">
        <f>SUM(D178:D180)</f>
        <v>0</v>
      </c>
      <c r="E177" s="18">
        <f t="shared" ref="E177:L177" si="60">SUM(E178:E180)</f>
        <v>0</v>
      </c>
      <c r="F177" s="18">
        <f t="shared" si="60"/>
        <v>0</v>
      </c>
      <c r="G177" s="18">
        <f t="shared" si="60"/>
        <v>11611414</v>
      </c>
      <c r="H177" s="18">
        <f t="shared" si="60"/>
        <v>400000</v>
      </c>
      <c r="I177" s="18">
        <f t="shared" si="60"/>
        <v>0</v>
      </c>
      <c r="J177" s="18">
        <f t="shared" si="60"/>
        <v>0</v>
      </c>
      <c r="K177" s="18">
        <f t="shared" si="60"/>
        <v>0</v>
      </c>
      <c r="L177" s="18">
        <f t="shared" si="60"/>
        <v>-200000</v>
      </c>
      <c r="M177" s="18">
        <f>SUM(D177:L177)</f>
        <v>11811414</v>
      </c>
    </row>
    <row r="178" spans="1:13" s="19" customFormat="1">
      <c r="A178" s="17" t="s">
        <v>367</v>
      </c>
      <c r="B178" s="17" t="s">
        <v>368</v>
      </c>
      <c r="C178" s="41" t="s">
        <v>369</v>
      </c>
      <c r="D178" s="18">
        <v>0</v>
      </c>
      <c r="E178" s="18">
        <v>0</v>
      </c>
      <c r="F178" s="18">
        <v>0</v>
      </c>
      <c r="G178" s="18">
        <v>2920000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f t="shared" ref="M178:M180" si="61">SUM(D178:L178)</f>
        <v>2920000</v>
      </c>
    </row>
    <row r="179" spans="1:13" s="23" customFormat="1" ht="24">
      <c r="A179" s="20" t="s">
        <v>370</v>
      </c>
      <c r="B179" s="20" t="s">
        <v>371</v>
      </c>
      <c r="C179" s="21" t="s">
        <v>372</v>
      </c>
      <c r="D179" s="22">
        <v>0</v>
      </c>
      <c r="E179" s="22">
        <v>0</v>
      </c>
      <c r="F179" s="22">
        <v>0</v>
      </c>
      <c r="G179" s="22">
        <v>8691414</v>
      </c>
      <c r="H179" s="22">
        <v>400000</v>
      </c>
      <c r="I179" s="22">
        <v>0</v>
      </c>
      <c r="J179" s="22">
        <v>0</v>
      </c>
      <c r="K179" s="22">
        <v>0</v>
      </c>
      <c r="L179" s="22">
        <v>-200000</v>
      </c>
      <c r="M179" s="22">
        <f t="shared" si="61"/>
        <v>8891414</v>
      </c>
    </row>
    <row r="180" spans="1:13" s="23" customFormat="1" ht="24">
      <c r="A180" s="20" t="s">
        <v>373</v>
      </c>
      <c r="B180" s="20" t="s">
        <v>374</v>
      </c>
      <c r="C180" s="21" t="s">
        <v>375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f t="shared" si="61"/>
        <v>0</v>
      </c>
    </row>
    <row r="181" spans="1:13" s="19" customFormat="1">
      <c r="A181" s="17"/>
      <c r="B181" s="17"/>
      <c r="C181" s="41" t="s">
        <v>376</v>
      </c>
      <c r="D181" s="39">
        <f t="shared" ref="D181:L181" si="62">SUM(D182:D191)</f>
        <v>0</v>
      </c>
      <c r="E181" s="39">
        <f t="shared" si="62"/>
        <v>0</v>
      </c>
      <c r="F181" s="39">
        <f t="shared" si="62"/>
        <v>0</v>
      </c>
      <c r="G181" s="39">
        <f t="shared" si="62"/>
        <v>18983836</v>
      </c>
      <c r="H181" s="39">
        <f t="shared" si="62"/>
        <v>9350223</v>
      </c>
      <c r="I181" s="39">
        <f t="shared" si="62"/>
        <v>0</v>
      </c>
      <c r="J181" s="39">
        <f t="shared" si="62"/>
        <v>2112556</v>
      </c>
      <c r="K181" s="39">
        <f t="shared" si="62"/>
        <v>0</v>
      </c>
      <c r="L181" s="39">
        <f t="shared" si="62"/>
        <v>0</v>
      </c>
      <c r="M181" s="18">
        <f>SUM(D181:L181)</f>
        <v>30446615</v>
      </c>
    </row>
    <row r="182" spans="1:13" s="19" customFormat="1">
      <c r="A182" s="17" t="s">
        <v>377</v>
      </c>
      <c r="B182" s="17" t="s">
        <v>378</v>
      </c>
      <c r="C182" s="41" t="s">
        <v>379</v>
      </c>
      <c r="D182" s="18">
        <v>0</v>
      </c>
      <c r="E182" s="18">
        <v>0</v>
      </c>
      <c r="F182" s="18">
        <v>0</v>
      </c>
      <c r="G182" s="18">
        <v>0</v>
      </c>
      <c r="H182" s="18">
        <v>8450223</v>
      </c>
      <c r="I182" s="18">
        <v>0</v>
      </c>
      <c r="J182" s="18">
        <v>2112556</v>
      </c>
      <c r="K182" s="18">
        <v>0</v>
      </c>
      <c r="L182" s="18">
        <v>0</v>
      </c>
      <c r="M182" s="18">
        <f t="shared" ref="M182:M191" si="63">SUM(D182:L182)</f>
        <v>10562779</v>
      </c>
    </row>
    <row r="183" spans="1:13" s="23" customFormat="1" ht="24">
      <c r="A183" s="20" t="s">
        <v>380</v>
      </c>
      <c r="B183" s="20">
        <v>8315222</v>
      </c>
      <c r="C183" s="31" t="s">
        <v>381</v>
      </c>
      <c r="D183" s="22">
        <v>0</v>
      </c>
      <c r="E183" s="22">
        <v>0</v>
      </c>
      <c r="F183" s="22">
        <v>0</v>
      </c>
      <c r="G183" s="22">
        <v>4559056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f t="shared" si="63"/>
        <v>4559056</v>
      </c>
    </row>
    <row r="184" spans="1:13" s="23" customFormat="1" ht="24">
      <c r="A184" s="20" t="s">
        <v>382</v>
      </c>
      <c r="B184" s="20">
        <v>8315223</v>
      </c>
      <c r="C184" s="31" t="s">
        <v>383</v>
      </c>
      <c r="D184" s="22">
        <v>0</v>
      </c>
      <c r="E184" s="22">
        <v>0</v>
      </c>
      <c r="F184" s="22">
        <v>0</v>
      </c>
      <c r="G184" s="22">
        <v>1952020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f t="shared" si="63"/>
        <v>1952020</v>
      </c>
    </row>
    <row r="185" spans="1:13" s="23" customFormat="1" ht="24">
      <c r="A185" s="20" t="s">
        <v>384</v>
      </c>
      <c r="B185" s="20">
        <v>8315224</v>
      </c>
      <c r="C185" s="31" t="s">
        <v>385</v>
      </c>
      <c r="D185" s="22">
        <v>0</v>
      </c>
      <c r="E185" s="22">
        <v>0</v>
      </c>
      <c r="F185" s="22">
        <v>0</v>
      </c>
      <c r="G185" s="22">
        <v>0</v>
      </c>
      <c r="H185" s="22">
        <v>900000</v>
      </c>
      <c r="I185" s="22">
        <v>0</v>
      </c>
      <c r="J185" s="22">
        <v>0</v>
      </c>
      <c r="K185" s="22">
        <v>0</v>
      </c>
      <c r="L185" s="22">
        <v>0</v>
      </c>
      <c r="M185" s="22">
        <f t="shared" si="63"/>
        <v>900000</v>
      </c>
    </row>
    <row r="186" spans="1:13" s="23" customFormat="1" ht="24">
      <c r="A186" s="20" t="s">
        <v>386</v>
      </c>
      <c r="B186" s="20">
        <v>8315225</v>
      </c>
      <c r="C186" s="31" t="s">
        <v>387</v>
      </c>
      <c r="D186" s="22">
        <v>0</v>
      </c>
      <c r="E186" s="22">
        <v>0</v>
      </c>
      <c r="F186" s="22">
        <v>0</v>
      </c>
      <c r="G186" s="22">
        <v>1247500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f t="shared" si="63"/>
        <v>1247500</v>
      </c>
    </row>
    <row r="187" spans="1:13" s="23" customFormat="1" ht="24">
      <c r="A187" s="20" t="s">
        <v>388</v>
      </c>
      <c r="B187" s="20">
        <v>8315226</v>
      </c>
      <c r="C187" s="31" t="s">
        <v>389</v>
      </c>
      <c r="D187" s="22">
        <v>0</v>
      </c>
      <c r="E187" s="22">
        <v>0</v>
      </c>
      <c r="F187" s="22">
        <v>0</v>
      </c>
      <c r="G187" s="22">
        <v>2535500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f t="shared" si="63"/>
        <v>2535500</v>
      </c>
    </row>
    <row r="188" spans="1:13" s="23" customFormat="1" ht="24">
      <c r="A188" s="20" t="s">
        <v>390</v>
      </c>
      <c r="B188" s="20">
        <v>8315227</v>
      </c>
      <c r="C188" s="31" t="s">
        <v>391</v>
      </c>
      <c r="D188" s="22">
        <v>0</v>
      </c>
      <c r="E188" s="22">
        <v>0</v>
      </c>
      <c r="F188" s="22">
        <v>0</v>
      </c>
      <c r="G188" s="22">
        <v>3298051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f t="shared" si="63"/>
        <v>3298051</v>
      </c>
    </row>
    <row r="189" spans="1:13" s="23" customFormat="1" ht="24">
      <c r="A189" s="20" t="s">
        <v>392</v>
      </c>
      <c r="B189" s="20">
        <v>8315228</v>
      </c>
      <c r="C189" s="31" t="s">
        <v>393</v>
      </c>
      <c r="D189" s="22">
        <v>0</v>
      </c>
      <c r="E189" s="22">
        <v>0</v>
      </c>
      <c r="F189" s="22">
        <v>0</v>
      </c>
      <c r="G189" s="22">
        <v>1809148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f t="shared" si="63"/>
        <v>1809148</v>
      </c>
    </row>
    <row r="190" spans="1:13" s="23" customFormat="1" ht="24">
      <c r="A190" s="20" t="s">
        <v>394</v>
      </c>
      <c r="B190" s="20">
        <v>8315229</v>
      </c>
      <c r="C190" s="31" t="s">
        <v>395</v>
      </c>
      <c r="D190" s="22">
        <v>0</v>
      </c>
      <c r="E190" s="22">
        <v>0</v>
      </c>
      <c r="F190" s="22">
        <v>0</v>
      </c>
      <c r="G190" s="22">
        <v>1650441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f t="shared" si="63"/>
        <v>1650441</v>
      </c>
    </row>
    <row r="191" spans="1:13" s="23" customFormat="1" ht="24">
      <c r="A191" s="20" t="s">
        <v>396</v>
      </c>
      <c r="B191" s="20">
        <v>8315230</v>
      </c>
      <c r="C191" s="31" t="s">
        <v>397</v>
      </c>
      <c r="D191" s="22">
        <v>0</v>
      </c>
      <c r="E191" s="22">
        <v>0</v>
      </c>
      <c r="F191" s="22">
        <v>0</v>
      </c>
      <c r="G191" s="22">
        <v>1932120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f t="shared" si="63"/>
        <v>1932120</v>
      </c>
    </row>
    <row r="192" spans="1:13" s="23" customFormat="1">
      <c r="A192" s="20"/>
      <c r="B192" s="20"/>
      <c r="C192" s="21" t="s">
        <v>398</v>
      </c>
      <c r="D192" s="22">
        <f t="shared" ref="D192:L192" si="64">SUM(D193)</f>
        <v>0</v>
      </c>
      <c r="E192" s="22">
        <f t="shared" si="64"/>
        <v>0</v>
      </c>
      <c r="F192" s="22">
        <f t="shared" si="64"/>
        <v>0</v>
      </c>
      <c r="G192" s="22">
        <f t="shared" si="64"/>
        <v>0</v>
      </c>
      <c r="H192" s="22">
        <f t="shared" si="64"/>
        <v>0</v>
      </c>
      <c r="I192" s="22">
        <f t="shared" si="64"/>
        <v>0</v>
      </c>
      <c r="J192" s="22">
        <f t="shared" si="64"/>
        <v>0</v>
      </c>
      <c r="K192" s="22">
        <f t="shared" si="64"/>
        <v>0</v>
      </c>
      <c r="L192" s="22">
        <f t="shared" si="64"/>
        <v>0</v>
      </c>
      <c r="M192" s="22">
        <f>SUM(D192:L192)</f>
        <v>0</v>
      </c>
    </row>
    <row r="193" spans="1:13" s="23" customFormat="1" ht="24">
      <c r="A193" s="20" t="s">
        <v>399</v>
      </c>
      <c r="B193" s="20">
        <v>8324115</v>
      </c>
      <c r="C193" s="31" t="s">
        <v>400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f>SUM(D193:L193)</f>
        <v>0</v>
      </c>
    </row>
    <row r="194" spans="1:13" s="23" customFormat="1" ht="24">
      <c r="A194" s="20"/>
      <c r="B194" s="20"/>
      <c r="C194" s="21" t="s">
        <v>401</v>
      </c>
      <c r="D194" s="22">
        <f>SUM(D195:D206)</f>
        <v>0</v>
      </c>
      <c r="E194" s="22">
        <f t="shared" ref="E194:L194" si="65">SUM(E195:E206)</f>
        <v>0</v>
      </c>
      <c r="F194" s="22">
        <f t="shared" si="65"/>
        <v>0</v>
      </c>
      <c r="G194" s="22">
        <f t="shared" si="65"/>
        <v>44493412</v>
      </c>
      <c r="H194" s="22">
        <f t="shared" si="65"/>
        <v>0</v>
      </c>
      <c r="I194" s="22">
        <f t="shared" si="65"/>
        <v>0</v>
      </c>
      <c r="J194" s="22">
        <f t="shared" si="65"/>
        <v>0</v>
      </c>
      <c r="K194" s="22">
        <f t="shared" si="65"/>
        <v>1500000</v>
      </c>
      <c r="L194" s="22">
        <f t="shared" si="65"/>
        <v>0</v>
      </c>
      <c r="M194" s="22">
        <f>SUM(D194:L194)</f>
        <v>45993412</v>
      </c>
    </row>
    <row r="195" spans="1:13" s="19" customFormat="1">
      <c r="A195" s="17" t="s">
        <v>402</v>
      </c>
      <c r="B195" s="17">
        <v>8322114</v>
      </c>
      <c r="C195" s="41" t="s">
        <v>403</v>
      </c>
      <c r="D195" s="18">
        <v>0</v>
      </c>
      <c r="E195" s="18">
        <v>0</v>
      </c>
      <c r="F195" s="18">
        <v>0</v>
      </c>
      <c r="G195" s="18">
        <v>5000000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M195" s="18">
        <f t="shared" ref="M195:M206" si="66">SUM(D195:L195)</f>
        <v>5000000</v>
      </c>
    </row>
    <row r="196" spans="1:13" s="19" customFormat="1">
      <c r="A196" s="17" t="s">
        <v>404</v>
      </c>
      <c r="B196" s="17">
        <v>8322115</v>
      </c>
      <c r="C196" s="41" t="s">
        <v>405</v>
      </c>
      <c r="D196" s="18">
        <v>0</v>
      </c>
      <c r="E196" s="18">
        <v>0</v>
      </c>
      <c r="F196" s="18">
        <v>0</v>
      </c>
      <c r="G196" s="18">
        <v>3668899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f t="shared" si="66"/>
        <v>3668899</v>
      </c>
    </row>
    <row r="197" spans="1:13" s="19" customFormat="1">
      <c r="A197" s="17" t="s">
        <v>406</v>
      </c>
      <c r="B197" s="17">
        <v>8322116</v>
      </c>
      <c r="C197" s="41" t="s">
        <v>407</v>
      </c>
      <c r="D197" s="18">
        <v>0</v>
      </c>
      <c r="E197" s="18">
        <v>0</v>
      </c>
      <c r="F197" s="18">
        <v>0</v>
      </c>
      <c r="G197" s="18">
        <v>995022</v>
      </c>
      <c r="H197" s="18">
        <v>0</v>
      </c>
      <c r="I197" s="18">
        <v>0</v>
      </c>
      <c r="J197" s="18">
        <v>0</v>
      </c>
      <c r="K197" s="18">
        <v>0</v>
      </c>
      <c r="L197" s="18">
        <v>0</v>
      </c>
      <c r="M197" s="18">
        <f t="shared" si="66"/>
        <v>995022</v>
      </c>
    </row>
    <row r="198" spans="1:13" s="19" customFormat="1">
      <c r="A198" s="17" t="s">
        <v>408</v>
      </c>
      <c r="B198" s="17">
        <v>8322117</v>
      </c>
      <c r="C198" s="41" t="s">
        <v>409</v>
      </c>
      <c r="D198" s="18">
        <v>0</v>
      </c>
      <c r="E198" s="18">
        <v>0</v>
      </c>
      <c r="F198" s="18">
        <v>0</v>
      </c>
      <c r="G198" s="18">
        <v>1300000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f t="shared" si="66"/>
        <v>1300000</v>
      </c>
    </row>
    <row r="199" spans="1:13" s="19" customFormat="1">
      <c r="A199" s="17" t="s">
        <v>410</v>
      </c>
      <c r="B199" s="17">
        <v>8322122</v>
      </c>
      <c r="C199" s="41" t="s">
        <v>411</v>
      </c>
      <c r="D199" s="18">
        <v>0</v>
      </c>
      <c r="E199" s="18">
        <v>0</v>
      </c>
      <c r="F199" s="18">
        <v>0</v>
      </c>
      <c r="G199" s="18">
        <v>2617844</v>
      </c>
      <c r="H199" s="18">
        <v>0</v>
      </c>
      <c r="I199" s="18">
        <v>0</v>
      </c>
      <c r="J199" s="18">
        <v>0</v>
      </c>
      <c r="K199" s="18">
        <v>0</v>
      </c>
      <c r="L199" s="18">
        <v>0</v>
      </c>
      <c r="M199" s="18">
        <f t="shared" si="66"/>
        <v>2617844</v>
      </c>
    </row>
    <row r="200" spans="1:13" s="19" customFormat="1">
      <c r="A200" s="17" t="s">
        <v>412</v>
      </c>
      <c r="B200" s="17">
        <v>8322123</v>
      </c>
      <c r="C200" s="41" t="s">
        <v>413</v>
      </c>
      <c r="D200" s="18">
        <v>0</v>
      </c>
      <c r="E200" s="18">
        <v>0</v>
      </c>
      <c r="F200" s="18">
        <v>0</v>
      </c>
      <c r="G200" s="18">
        <v>4216042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M200" s="18">
        <f t="shared" si="66"/>
        <v>4216042</v>
      </c>
    </row>
    <row r="201" spans="1:13" s="23" customFormat="1" ht="24">
      <c r="A201" s="20" t="s">
        <v>414</v>
      </c>
      <c r="B201" s="20">
        <v>8322125</v>
      </c>
      <c r="C201" s="21" t="s">
        <v>415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f t="shared" si="66"/>
        <v>0</v>
      </c>
    </row>
    <row r="202" spans="1:13" s="19" customFormat="1">
      <c r="A202" s="17" t="s">
        <v>416</v>
      </c>
      <c r="B202" s="17">
        <v>8322126</v>
      </c>
      <c r="C202" s="41" t="s">
        <v>417</v>
      </c>
      <c r="D202" s="18">
        <v>0</v>
      </c>
      <c r="E202" s="18">
        <v>0</v>
      </c>
      <c r="F202" s="18">
        <v>0</v>
      </c>
      <c r="G202" s="18">
        <v>24958336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8">
        <f t="shared" si="66"/>
        <v>24958336</v>
      </c>
    </row>
    <row r="203" spans="1:13" s="19" customFormat="1">
      <c r="A203" s="17" t="s">
        <v>418</v>
      </c>
      <c r="B203" s="17">
        <v>8322127</v>
      </c>
      <c r="C203" s="41" t="s">
        <v>419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8">
        <f t="shared" si="66"/>
        <v>0</v>
      </c>
    </row>
    <row r="204" spans="1:13" s="19" customFormat="1">
      <c r="A204" s="17" t="s">
        <v>420</v>
      </c>
      <c r="B204" s="17" t="s">
        <v>421</v>
      </c>
      <c r="C204" s="41" t="s">
        <v>422</v>
      </c>
      <c r="D204" s="18">
        <v>0</v>
      </c>
      <c r="E204" s="18">
        <v>0</v>
      </c>
      <c r="F204" s="18">
        <v>0</v>
      </c>
      <c r="G204" s="18">
        <v>505600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8">
        <f t="shared" si="66"/>
        <v>505600</v>
      </c>
    </row>
    <row r="205" spans="1:13" s="19" customFormat="1">
      <c r="A205" s="17" t="s">
        <v>423</v>
      </c>
      <c r="B205" s="17" t="s">
        <v>424</v>
      </c>
      <c r="C205" s="41" t="s">
        <v>425</v>
      </c>
      <c r="D205" s="18">
        <v>0</v>
      </c>
      <c r="E205" s="18">
        <v>0</v>
      </c>
      <c r="F205" s="18">
        <v>0</v>
      </c>
      <c r="G205" s="18">
        <v>1231669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8">
        <f t="shared" si="66"/>
        <v>1231669</v>
      </c>
    </row>
    <row r="206" spans="1:13" s="19" customFormat="1">
      <c r="A206" s="17" t="s">
        <v>426</v>
      </c>
      <c r="B206" s="17" t="s">
        <v>427</v>
      </c>
      <c r="C206" s="41" t="s">
        <v>428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1500000</v>
      </c>
      <c r="L206" s="18">
        <v>0</v>
      </c>
      <c r="M206" s="18">
        <f t="shared" si="66"/>
        <v>1500000</v>
      </c>
    </row>
    <row r="207" spans="1:13" s="19" customFormat="1">
      <c r="A207" s="17"/>
      <c r="B207" s="17"/>
      <c r="C207" s="41" t="s">
        <v>429</v>
      </c>
      <c r="D207" s="18">
        <f>SUM(D208:D209)</f>
        <v>0</v>
      </c>
      <c r="E207" s="18">
        <f t="shared" ref="E207:H207" si="67">SUM(E208:E209)</f>
        <v>0</v>
      </c>
      <c r="F207" s="18">
        <f t="shared" si="67"/>
        <v>0</v>
      </c>
      <c r="G207" s="18">
        <f t="shared" si="67"/>
        <v>0</v>
      </c>
      <c r="H207" s="18">
        <f t="shared" si="67"/>
        <v>0</v>
      </c>
      <c r="I207" s="18">
        <f>SUM(I208:I209)</f>
        <v>1470000</v>
      </c>
      <c r="J207" s="18">
        <f t="shared" ref="J207:L207" si="68">SUM(J208:J209)</f>
        <v>2000000</v>
      </c>
      <c r="K207" s="18">
        <f t="shared" si="68"/>
        <v>0</v>
      </c>
      <c r="L207" s="18">
        <f t="shared" si="68"/>
        <v>0</v>
      </c>
      <c r="M207" s="18">
        <f>SUM(D207:L207)</f>
        <v>3470000</v>
      </c>
    </row>
    <row r="208" spans="1:13" s="19" customFormat="1">
      <c r="A208" s="17" t="s">
        <v>430</v>
      </c>
      <c r="B208" s="17" t="s">
        <v>431</v>
      </c>
      <c r="C208" s="41" t="s">
        <v>432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8">
        <v>1470000</v>
      </c>
      <c r="J208" s="18">
        <v>0</v>
      </c>
      <c r="K208" s="18">
        <v>0</v>
      </c>
      <c r="L208" s="18">
        <v>0</v>
      </c>
      <c r="M208" s="18">
        <f t="shared" ref="M208:M209" si="69">SUM(D208:L208)</f>
        <v>1470000</v>
      </c>
    </row>
    <row r="209" spans="1:13" s="19" customFormat="1">
      <c r="A209" s="17" t="s">
        <v>433</v>
      </c>
      <c r="B209" s="17" t="s">
        <v>434</v>
      </c>
      <c r="C209" s="41" t="s">
        <v>435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  <c r="J209" s="18">
        <v>2000000</v>
      </c>
      <c r="K209" s="18">
        <v>0</v>
      </c>
      <c r="L209" s="18">
        <v>0</v>
      </c>
      <c r="M209" s="18">
        <f t="shared" si="69"/>
        <v>2000000</v>
      </c>
    </row>
    <row r="210" spans="1:13" s="19" customFormat="1">
      <c r="A210" s="17"/>
      <c r="B210" s="17"/>
      <c r="C210" s="41" t="s">
        <v>436</v>
      </c>
      <c r="D210" s="18">
        <f>SUM(D211:D215)</f>
        <v>0</v>
      </c>
      <c r="E210" s="18">
        <f t="shared" ref="E210:F210" si="70">SUM(E211:E215)</f>
        <v>0</v>
      </c>
      <c r="F210" s="18">
        <f t="shared" si="70"/>
        <v>0</v>
      </c>
      <c r="G210" s="18">
        <f>SUM(G211:G217)</f>
        <v>46979388</v>
      </c>
      <c r="H210" s="18">
        <f>SUM(H211:H215)</f>
        <v>29339621</v>
      </c>
      <c r="I210" s="18">
        <f>SUM(I211:I216)</f>
        <v>28089034</v>
      </c>
      <c r="J210" s="18">
        <f>SUM(J211:J216)</f>
        <v>34464112</v>
      </c>
      <c r="K210" s="18">
        <f>SUM(K211:K216)</f>
        <v>31314940</v>
      </c>
      <c r="L210" s="18">
        <f>SUM(L211:L217)</f>
        <v>9587770</v>
      </c>
      <c r="M210" s="18">
        <f>SUM(D210:L210)</f>
        <v>179774865</v>
      </c>
    </row>
    <row r="211" spans="1:13" s="23" customFormat="1" ht="24">
      <c r="A211" s="20" t="s">
        <v>437</v>
      </c>
      <c r="B211" s="20" t="s">
        <v>438</v>
      </c>
      <c r="C211" s="21" t="s">
        <v>439</v>
      </c>
      <c r="D211" s="22">
        <v>0</v>
      </c>
      <c r="E211" s="22">
        <v>0</v>
      </c>
      <c r="F211" s="22">
        <v>0</v>
      </c>
      <c r="G211" s="22">
        <v>105000</v>
      </c>
      <c r="H211" s="22">
        <v>11048387</v>
      </c>
      <c r="I211" s="22">
        <v>2380374</v>
      </c>
      <c r="J211" s="22">
        <v>1792714</v>
      </c>
      <c r="K211" s="22">
        <v>1207286</v>
      </c>
      <c r="L211" s="22">
        <v>0</v>
      </c>
      <c r="M211" s="22">
        <f t="shared" ref="M211:M217" si="71">SUM(D211:L211)</f>
        <v>16533761</v>
      </c>
    </row>
    <row r="212" spans="1:13" s="19" customFormat="1">
      <c r="A212" s="17" t="s">
        <v>440</v>
      </c>
      <c r="B212" s="17" t="s">
        <v>441</v>
      </c>
      <c r="C212" s="41" t="s">
        <v>442</v>
      </c>
      <c r="D212" s="18">
        <v>0</v>
      </c>
      <c r="E212" s="18">
        <v>0</v>
      </c>
      <c r="F212" s="18">
        <v>0</v>
      </c>
      <c r="G212" s="18">
        <v>46368788</v>
      </c>
      <c r="H212" s="18">
        <v>105000</v>
      </c>
      <c r="I212" s="18">
        <v>2260592</v>
      </c>
      <c r="J212" s="18">
        <v>2710000</v>
      </c>
      <c r="K212" s="18">
        <v>2861908</v>
      </c>
      <c r="L212" s="18">
        <v>157500</v>
      </c>
      <c r="M212" s="18">
        <f t="shared" si="71"/>
        <v>54463788</v>
      </c>
    </row>
    <row r="213" spans="1:13" s="19" customFormat="1">
      <c r="A213" s="17" t="s">
        <v>443</v>
      </c>
      <c r="B213" s="17" t="s">
        <v>444</v>
      </c>
      <c r="C213" s="41" t="s">
        <v>445</v>
      </c>
      <c r="D213" s="18">
        <v>0</v>
      </c>
      <c r="E213" s="18">
        <v>0</v>
      </c>
      <c r="F213" s="18">
        <v>0</v>
      </c>
      <c r="G213" s="18"/>
      <c r="H213" s="18">
        <v>12335736</v>
      </c>
      <c r="I213" s="18">
        <v>9585670</v>
      </c>
      <c r="J213" s="18">
        <v>8164204</v>
      </c>
      <c r="K213" s="18">
        <v>9000000</v>
      </c>
      <c r="L213" s="18">
        <v>0</v>
      </c>
      <c r="M213" s="18">
        <f t="shared" si="71"/>
        <v>39085610</v>
      </c>
    </row>
    <row r="214" spans="1:13" s="23" customFormat="1" ht="24">
      <c r="A214" s="20" t="s">
        <v>446</v>
      </c>
      <c r="B214" s="20" t="s">
        <v>447</v>
      </c>
      <c r="C214" s="21" t="s">
        <v>448</v>
      </c>
      <c r="D214" s="22">
        <v>0</v>
      </c>
      <c r="E214" s="22">
        <v>0</v>
      </c>
      <c r="F214" s="22">
        <v>0</v>
      </c>
      <c r="G214" s="22"/>
      <c r="H214" s="22">
        <v>5850498</v>
      </c>
      <c r="I214" s="22">
        <v>0</v>
      </c>
      <c r="J214" s="22">
        <v>12793944</v>
      </c>
      <c r="K214" s="22">
        <v>11377706</v>
      </c>
      <c r="L214" s="22">
        <v>8533270</v>
      </c>
      <c r="M214" s="22">
        <f t="shared" si="71"/>
        <v>38555418</v>
      </c>
    </row>
    <row r="215" spans="1:13" s="19" customFormat="1">
      <c r="A215" s="17" t="s">
        <v>449</v>
      </c>
      <c r="B215" s="17" t="s">
        <v>450</v>
      </c>
      <c r="C215" s="41" t="s">
        <v>451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13782398</v>
      </c>
      <c r="J215" s="18">
        <v>8643250</v>
      </c>
      <c r="K215" s="18">
        <v>6508040</v>
      </c>
      <c r="L215" s="18">
        <v>447000</v>
      </c>
      <c r="M215" s="18">
        <f t="shared" si="71"/>
        <v>29380688</v>
      </c>
    </row>
    <row r="216" spans="1:13" s="19" customFormat="1">
      <c r="A216" s="17" t="s">
        <v>452</v>
      </c>
      <c r="B216" s="17">
        <v>8311133</v>
      </c>
      <c r="C216" s="41" t="s">
        <v>453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80000</v>
      </c>
      <c r="J216" s="18">
        <v>360000</v>
      </c>
      <c r="K216" s="18">
        <v>360000</v>
      </c>
      <c r="L216" s="18">
        <v>450000</v>
      </c>
      <c r="M216" s="18">
        <f t="shared" si="71"/>
        <v>1250000</v>
      </c>
    </row>
    <row r="217" spans="1:13" s="19" customFormat="1">
      <c r="A217" s="17" t="s">
        <v>454</v>
      </c>
      <c r="B217" s="17">
        <v>8311134</v>
      </c>
      <c r="C217" s="41" t="s">
        <v>455</v>
      </c>
      <c r="D217" s="18">
        <v>0</v>
      </c>
      <c r="E217" s="18">
        <v>0</v>
      </c>
      <c r="F217" s="18">
        <v>0</v>
      </c>
      <c r="G217" s="18">
        <v>505600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f t="shared" si="71"/>
        <v>505600</v>
      </c>
    </row>
    <row r="218" spans="1:13" s="19" customFormat="1">
      <c r="A218" s="17"/>
      <c r="B218" s="17"/>
      <c r="C218" s="41" t="s">
        <v>456</v>
      </c>
      <c r="D218" s="18">
        <f>SUM(D219)</f>
        <v>0</v>
      </c>
      <c r="E218" s="18">
        <f>SUM(E219)</f>
        <v>0</v>
      </c>
      <c r="F218" s="18">
        <f>SUM(F219)</f>
        <v>0</v>
      </c>
      <c r="G218" s="18">
        <f>G219</f>
        <v>1645600</v>
      </c>
      <c r="H218" s="18">
        <f t="shared" ref="H218:L218" si="72">H219</f>
        <v>0</v>
      </c>
      <c r="I218" s="18">
        <f t="shared" si="72"/>
        <v>0</v>
      </c>
      <c r="J218" s="18">
        <f t="shared" si="72"/>
        <v>0</v>
      </c>
      <c r="K218" s="18">
        <f t="shared" si="72"/>
        <v>0</v>
      </c>
      <c r="L218" s="18">
        <f t="shared" si="72"/>
        <v>0</v>
      </c>
      <c r="M218" s="18">
        <f>SUM(D218:L218)</f>
        <v>1645600</v>
      </c>
    </row>
    <row r="219" spans="1:13" s="23" customFormat="1" ht="24">
      <c r="A219" s="20" t="s">
        <v>457</v>
      </c>
      <c r="B219" s="20" t="s">
        <v>458</v>
      </c>
      <c r="C219" s="21" t="s">
        <v>459</v>
      </c>
      <c r="D219" s="22">
        <v>0</v>
      </c>
      <c r="E219" s="22">
        <v>0</v>
      </c>
      <c r="F219" s="22">
        <v>0</v>
      </c>
      <c r="G219" s="22">
        <v>1645600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f>SUM(D219:L219)</f>
        <v>1645600</v>
      </c>
    </row>
    <row r="220" spans="1:13" s="19" customFormat="1">
      <c r="A220" s="17"/>
      <c r="B220" s="17"/>
      <c r="C220" s="43" t="s">
        <v>460</v>
      </c>
      <c r="D220" s="39">
        <f>D221+D245+D234</f>
        <v>93529184</v>
      </c>
      <c r="E220" s="39">
        <f>E221+E245+E234</f>
        <v>92874251</v>
      </c>
      <c r="F220" s="39">
        <f>F221+F245+F234</f>
        <v>87501080</v>
      </c>
      <c r="G220" s="39">
        <f t="shared" ref="G220:L220" si="73">G221+G245</f>
        <v>97741095.849999994</v>
      </c>
      <c r="H220" s="39">
        <f t="shared" si="73"/>
        <v>96014509.579999998</v>
      </c>
      <c r="I220" s="39">
        <f t="shared" si="73"/>
        <v>143030322</v>
      </c>
      <c r="J220" s="39">
        <f t="shared" si="73"/>
        <v>124007325</v>
      </c>
      <c r="K220" s="39">
        <f>K221+K245</f>
        <v>98717068</v>
      </c>
      <c r="L220" s="39">
        <f t="shared" si="73"/>
        <v>107211248</v>
      </c>
      <c r="M220" s="39">
        <f>SUM(D220:L220)</f>
        <v>940626083.43000007</v>
      </c>
    </row>
    <row r="221" spans="1:13" s="30" customFormat="1">
      <c r="A221" s="17"/>
      <c r="B221" s="17"/>
      <c r="C221" s="41" t="s">
        <v>461</v>
      </c>
      <c r="D221" s="18">
        <f>SUM(D222:D233)</f>
        <v>79591560</v>
      </c>
      <c r="E221" s="18">
        <f>SUM(E222:E233)</f>
        <v>76374146</v>
      </c>
      <c r="F221" s="18">
        <f>SUM(F222:F233)</f>
        <v>65699846</v>
      </c>
      <c r="G221" s="18">
        <f t="shared" ref="G221:L221" si="74">SUM(G222:G234)</f>
        <v>94136826.849999994</v>
      </c>
      <c r="H221" s="18">
        <f t="shared" si="74"/>
        <v>94129101.879999995</v>
      </c>
      <c r="I221" s="39">
        <f t="shared" si="74"/>
        <v>140592314</v>
      </c>
      <c r="J221" s="39">
        <f t="shared" si="74"/>
        <v>122473323</v>
      </c>
      <c r="K221" s="39">
        <f>SUM(K222:K234)</f>
        <v>96704859</v>
      </c>
      <c r="L221" s="39">
        <f t="shared" si="74"/>
        <v>102494989</v>
      </c>
      <c r="M221" s="18">
        <f>SUM(D221:L221)</f>
        <v>872196965.73000002</v>
      </c>
    </row>
    <row r="222" spans="1:13" s="23" customFormat="1">
      <c r="A222" s="20" t="s">
        <v>462</v>
      </c>
      <c r="B222" s="20" t="s">
        <v>463</v>
      </c>
      <c r="C222" s="21" t="s">
        <v>464</v>
      </c>
      <c r="D222" s="22">
        <v>3993</v>
      </c>
      <c r="E222" s="22">
        <v>8101</v>
      </c>
      <c r="F222" s="22">
        <v>5949</v>
      </c>
      <c r="G222" s="22">
        <v>6370</v>
      </c>
      <c r="H222" s="22">
        <v>3243</v>
      </c>
      <c r="I222" s="22">
        <v>1465</v>
      </c>
      <c r="J222" s="22">
        <v>4280</v>
      </c>
      <c r="K222" s="22">
        <v>768</v>
      </c>
      <c r="L222" s="22">
        <v>2215</v>
      </c>
      <c r="M222" s="22">
        <f t="shared" ref="M222:M233" si="75">SUM(D222:L222)</f>
        <v>36384</v>
      </c>
    </row>
    <row r="223" spans="1:13" s="19" customFormat="1">
      <c r="A223" s="17" t="s">
        <v>110</v>
      </c>
      <c r="B223" s="17">
        <v>8401120</v>
      </c>
      <c r="C223" s="14" t="s">
        <v>465</v>
      </c>
      <c r="D223" s="18">
        <v>11473110</v>
      </c>
      <c r="E223" s="18">
        <v>11473110</v>
      </c>
      <c r="F223" s="18">
        <v>11473110</v>
      </c>
      <c r="G223" s="18">
        <v>11473110</v>
      </c>
      <c r="H223" s="18">
        <v>11473110</v>
      </c>
      <c r="I223" s="18">
        <v>11473110</v>
      </c>
      <c r="J223" s="18">
        <v>11473110</v>
      </c>
      <c r="K223" s="18">
        <v>11473110</v>
      </c>
      <c r="L223" s="18">
        <v>11473110</v>
      </c>
      <c r="M223" s="18">
        <f t="shared" si="75"/>
        <v>103257990</v>
      </c>
    </row>
    <row r="224" spans="1:13" s="19" customFormat="1">
      <c r="A224" s="17" t="s">
        <v>462</v>
      </c>
      <c r="B224" s="17" t="s">
        <v>466</v>
      </c>
      <c r="C224" s="41" t="s">
        <v>467</v>
      </c>
      <c r="D224" s="18">
        <v>58430654</v>
      </c>
      <c r="E224" s="18">
        <v>52405686</v>
      </c>
      <c r="F224" s="18">
        <v>43138646</v>
      </c>
      <c r="G224" s="18">
        <v>56952631</v>
      </c>
      <c r="H224" s="18">
        <v>52399059</v>
      </c>
      <c r="I224" s="18">
        <v>51299758</v>
      </c>
      <c r="J224" s="18">
        <v>49450295</v>
      </c>
      <c r="K224" s="18">
        <v>56865232</v>
      </c>
      <c r="L224" s="18">
        <v>51281128</v>
      </c>
      <c r="M224" s="18">
        <f t="shared" si="75"/>
        <v>472223089</v>
      </c>
    </row>
    <row r="225" spans="1:13" s="19" customFormat="1">
      <c r="A225" s="17" t="s">
        <v>110</v>
      </c>
      <c r="B225" s="17">
        <v>8401121</v>
      </c>
      <c r="C225" s="41" t="s">
        <v>468</v>
      </c>
      <c r="D225" s="18">
        <v>2309814</v>
      </c>
      <c r="E225" s="18">
        <v>2579467</v>
      </c>
      <c r="F225" s="18">
        <v>3263327</v>
      </c>
      <c r="G225" s="18">
        <v>1936776</v>
      </c>
      <c r="H225" s="18">
        <v>1923738</v>
      </c>
      <c r="I225" s="18">
        <v>3674475</v>
      </c>
      <c r="J225" s="18">
        <v>3418716</v>
      </c>
      <c r="K225" s="18">
        <v>3090131</v>
      </c>
      <c r="L225" s="18">
        <v>2595491</v>
      </c>
      <c r="M225" s="18">
        <f t="shared" si="75"/>
        <v>24791935</v>
      </c>
    </row>
    <row r="226" spans="1:13" s="19" customFormat="1">
      <c r="A226" s="17" t="s">
        <v>462</v>
      </c>
      <c r="B226" s="17" t="s">
        <v>469</v>
      </c>
      <c r="C226" s="41" t="s">
        <v>470</v>
      </c>
      <c r="D226" s="18"/>
      <c r="E226" s="18">
        <v>34131</v>
      </c>
      <c r="F226" s="18">
        <v>806</v>
      </c>
      <c r="G226" s="18">
        <v>911814</v>
      </c>
      <c r="H226" s="18">
        <v>197330</v>
      </c>
      <c r="I226" s="18">
        <v>447424</v>
      </c>
      <c r="J226" s="18">
        <v>143235</v>
      </c>
      <c r="K226" s="18">
        <v>27634</v>
      </c>
      <c r="L226" s="18">
        <v>498550</v>
      </c>
      <c r="M226" s="18">
        <f t="shared" si="75"/>
        <v>2260924</v>
      </c>
    </row>
    <row r="227" spans="1:13" s="19" customFormat="1">
      <c r="A227" s="17" t="s">
        <v>462</v>
      </c>
      <c r="B227" s="17" t="s">
        <v>471</v>
      </c>
      <c r="C227" s="41" t="s">
        <v>472</v>
      </c>
      <c r="D227" s="18">
        <v>126715</v>
      </c>
      <c r="E227" s="18">
        <v>1733931</v>
      </c>
      <c r="F227" s="18">
        <v>1265769</v>
      </c>
      <c r="G227" s="18">
        <v>4639362</v>
      </c>
      <c r="H227" s="18">
        <v>164788</v>
      </c>
      <c r="I227" s="18">
        <v>332912</v>
      </c>
      <c r="J227" s="18">
        <v>262940</v>
      </c>
      <c r="K227" s="18">
        <v>374959</v>
      </c>
      <c r="L227" s="18">
        <v>3392638</v>
      </c>
      <c r="M227" s="18">
        <f t="shared" si="75"/>
        <v>12294014</v>
      </c>
    </row>
    <row r="228" spans="1:13" s="19" customFormat="1">
      <c r="A228" s="17" t="s">
        <v>462</v>
      </c>
      <c r="B228" s="17" t="s">
        <v>473</v>
      </c>
      <c r="C228" s="41" t="s">
        <v>474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  <c r="J228" s="18">
        <v>0</v>
      </c>
      <c r="K228" s="18">
        <v>0</v>
      </c>
      <c r="L228" s="18">
        <v>0</v>
      </c>
      <c r="M228" s="18">
        <f t="shared" si="75"/>
        <v>0</v>
      </c>
    </row>
    <row r="229" spans="1:13" s="19" customFormat="1">
      <c r="A229" s="17" t="s">
        <v>462</v>
      </c>
      <c r="B229" s="17" t="s">
        <v>475</v>
      </c>
      <c r="C229" s="41" t="s">
        <v>476</v>
      </c>
      <c r="D229" s="18">
        <v>0</v>
      </c>
      <c r="E229" s="18">
        <v>532</v>
      </c>
      <c r="F229" s="18">
        <v>0</v>
      </c>
      <c r="G229" s="18">
        <v>0</v>
      </c>
      <c r="H229" s="18">
        <v>0</v>
      </c>
      <c r="I229" s="18">
        <v>0</v>
      </c>
      <c r="J229" s="18">
        <v>0</v>
      </c>
      <c r="K229" s="18">
        <v>0</v>
      </c>
      <c r="L229" s="18">
        <v>0</v>
      </c>
      <c r="M229" s="18">
        <f t="shared" si="75"/>
        <v>532</v>
      </c>
    </row>
    <row r="230" spans="1:13" s="19" customFormat="1">
      <c r="A230" s="17" t="s">
        <v>462</v>
      </c>
      <c r="B230" s="17" t="s">
        <v>477</v>
      </c>
      <c r="C230" s="41" t="s">
        <v>478</v>
      </c>
      <c r="D230" s="18">
        <v>365</v>
      </c>
      <c r="E230" s="18">
        <v>183</v>
      </c>
      <c r="F230" s="18">
        <v>602</v>
      </c>
      <c r="G230" s="18">
        <v>825</v>
      </c>
      <c r="H230" s="18">
        <v>1793</v>
      </c>
      <c r="I230" s="18">
        <v>314</v>
      </c>
      <c r="J230" s="18">
        <v>52</v>
      </c>
      <c r="K230" s="18">
        <v>223</v>
      </c>
      <c r="L230" s="18">
        <v>79</v>
      </c>
      <c r="M230" s="18">
        <f t="shared" si="75"/>
        <v>4436</v>
      </c>
    </row>
    <row r="231" spans="1:13" s="19" customFormat="1">
      <c r="A231" s="17" t="s">
        <v>462</v>
      </c>
      <c r="B231" s="17" t="s">
        <v>479</v>
      </c>
      <c r="C231" s="41" t="s">
        <v>480</v>
      </c>
      <c r="D231" s="18">
        <v>95</v>
      </c>
      <c r="E231" s="18">
        <v>0</v>
      </c>
      <c r="F231" s="18">
        <v>262</v>
      </c>
      <c r="G231" s="18">
        <v>568</v>
      </c>
      <c r="H231" s="18">
        <v>1737</v>
      </c>
      <c r="I231" s="18">
        <v>52</v>
      </c>
      <c r="J231" s="18">
        <v>66</v>
      </c>
      <c r="K231" s="18">
        <v>104</v>
      </c>
      <c r="L231" s="18">
        <v>92</v>
      </c>
      <c r="M231" s="18">
        <f t="shared" si="75"/>
        <v>2976</v>
      </c>
    </row>
    <row r="232" spans="1:13" s="19" customFormat="1">
      <c r="A232" s="17" t="s">
        <v>462</v>
      </c>
      <c r="B232" s="17" t="s">
        <v>481</v>
      </c>
      <c r="C232" s="41" t="s">
        <v>482</v>
      </c>
      <c r="D232" s="18">
        <v>7246814</v>
      </c>
      <c r="E232" s="18">
        <v>8139005</v>
      </c>
      <c r="F232" s="18">
        <v>6551375</v>
      </c>
      <c r="G232" s="18">
        <v>10339704</v>
      </c>
      <c r="H232" s="18">
        <v>12820219</v>
      </c>
      <c r="I232" s="18">
        <v>13703958</v>
      </c>
      <c r="J232" s="18">
        <v>10625945</v>
      </c>
      <c r="K232" s="18">
        <v>7830473</v>
      </c>
      <c r="L232" s="18">
        <v>8019355</v>
      </c>
      <c r="M232" s="18">
        <f t="shared" si="75"/>
        <v>85276848</v>
      </c>
    </row>
    <row r="233" spans="1:13" s="19" customFormat="1">
      <c r="A233" s="17" t="s">
        <v>462</v>
      </c>
      <c r="B233" s="17" t="s">
        <v>483</v>
      </c>
      <c r="C233" s="41" t="s">
        <v>484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480188</v>
      </c>
      <c r="J233" s="18">
        <v>-87307</v>
      </c>
      <c r="K233" s="18">
        <v>0</v>
      </c>
      <c r="L233" s="18">
        <v>0</v>
      </c>
      <c r="M233" s="18">
        <f t="shared" si="75"/>
        <v>392881</v>
      </c>
    </row>
    <row r="234" spans="1:13" s="30" customFormat="1">
      <c r="A234" s="17"/>
      <c r="B234" s="17"/>
      <c r="C234" s="41" t="s">
        <v>485</v>
      </c>
      <c r="D234" s="18">
        <f>SUM(D235:D243)</f>
        <v>12694477</v>
      </c>
      <c r="E234" s="18">
        <f t="shared" ref="E234:I234" si="76">SUM(E235:E243)</f>
        <v>13570899</v>
      </c>
      <c r="F234" s="18">
        <f t="shared" si="76"/>
        <v>18728564</v>
      </c>
      <c r="G234" s="18">
        <f t="shared" si="76"/>
        <v>7875666.8500000006</v>
      </c>
      <c r="H234" s="18">
        <f t="shared" si="76"/>
        <v>15144084.879999999</v>
      </c>
      <c r="I234" s="18">
        <f t="shared" si="76"/>
        <v>59178658</v>
      </c>
      <c r="J234" s="18">
        <f>SUM(J235:J243)</f>
        <v>47181991</v>
      </c>
      <c r="K234" s="18">
        <f>SUM(K235:K244)</f>
        <v>17042225</v>
      </c>
      <c r="L234" s="18">
        <f>SUM(L235:L244)</f>
        <v>25232331</v>
      </c>
      <c r="M234" s="18">
        <f>SUM(D234:L234)</f>
        <v>216648896.73000002</v>
      </c>
    </row>
    <row r="235" spans="1:13" s="19" customFormat="1">
      <c r="A235" s="17" t="s">
        <v>462</v>
      </c>
      <c r="B235" s="17" t="s">
        <v>486</v>
      </c>
      <c r="C235" s="41" t="s">
        <v>487</v>
      </c>
      <c r="D235" s="18">
        <v>4839719</v>
      </c>
      <c r="E235" s="18">
        <v>3879096</v>
      </c>
      <c r="F235" s="18">
        <v>2683437</v>
      </c>
      <c r="G235" s="18">
        <v>2825705</v>
      </c>
      <c r="H235" s="18">
        <v>5562369</v>
      </c>
      <c r="I235" s="18">
        <v>3430287</v>
      </c>
      <c r="J235" s="18">
        <v>7286932</v>
      </c>
      <c r="K235" s="18">
        <v>0</v>
      </c>
      <c r="L235" s="18">
        <v>14587959</v>
      </c>
      <c r="M235" s="18">
        <f t="shared" ref="M235:M258" si="77">SUM(D235:L235)</f>
        <v>45095504</v>
      </c>
    </row>
    <row r="236" spans="1:13" s="19" customFormat="1">
      <c r="A236" s="17" t="s">
        <v>462</v>
      </c>
      <c r="B236" s="17" t="s">
        <v>488</v>
      </c>
      <c r="C236" s="41" t="s">
        <v>489</v>
      </c>
      <c r="D236" s="18">
        <v>6793346</v>
      </c>
      <c r="E236" s="18">
        <v>3712614</v>
      </c>
      <c r="F236" s="18">
        <v>5996414</v>
      </c>
      <c r="G236" s="18">
        <v>2183280</v>
      </c>
      <c r="H236" s="18">
        <v>8162322</v>
      </c>
      <c r="I236" s="18">
        <v>11449840</v>
      </c>
      <c r="J236" s="18">
        <v>22091904</v>
      </c>
      <c r="K236" s="18">
        <v>7148510</v>
      </c>
      <c r="L236" s="18">
        <v>3992533</v>
      </c>
      <c r="M236" s="18">
        <f t="shared" si="77"/>
        <v>71530763</v>
      </c>
    </row>
    <row r="237" spans="1:13" s="19" customFormat="1">
      <c r="A237" s="17" t="s">
        <v>462</v>
      </c>
      <c r="B237" s="17" t="s">
        <v>490</v>
      </c>
      <c r="C237" s="41" t="s">
        <v>491</v>
      </c>
      <c r="D237" s="18">
        <v>310837</v>
      </c>
      <c r="E237" s="18">
        <v>1265666</v>
      </c>
      <c r="F237" s="18">
        <v>3098802</v>
      </c>
      <c r="G237" s="18">
        <v>826852.36</v>
      </c>
      <c r="H237" s="18">
        <v>236449.78</v>
      </c>
      <c r="I237" s="18">
        <v>198788</v>
      </c>
      <c r="J237" s="18">
        <v>193250</v>
      </c>
      <c r="K237" s="18">
        <v>801868</v>
      </c>
      <c r="L237" s="18">
        <v>696261</v>
      </c>
      <c r="M237" s="18">
        <f t="shared" si="77"/>
        <v>7628774.1400000006</v>
      </c>
    </row>
    <row r="238" spans="1:13" s="19" customFormat="1">
      <c r="A238" s="17" t="s">
        <v>462</v>
      </c>
      <c r="B238" s="17" t="s">
        <v>492</v>
      </c>
      <c r="C238" s="41" t="s">
        <v>493</v>
      </c>
      <c r="D238" s="18">
        <v>355787</v>
      </c>
      <c r="E238" s="18">
        <v>785340</v>
      </c>
      <c r="F238" s="18">
        <v>4203608</v>
      </c>
      <c r="G238" s="18">
        <v>556004.21</v>
      </c>
      <c r="H238" s="18">
        <v>47761.62</v>
      </c>
      <c r="I238" s="18">
        <v>81919</v>
      </c>
      <c r="J238" s="18">
        <v>208067</v>
      </c>
      <c r="K238" s="18">
        <v>195391</v>
      </c>
      <c r="L238" s="18">
        <v>197293</v>
      </c>
      <c r="M238" s="18">
        <f t="shared" si="77"/>
        <v>6631170.8300000001</v>
      </c>
    </row>
    <row r="239" spans="1:13" s="19" customFormat="1">
      <c r="A239" s="17" t="s">
        <v>462</v>
      </c>
      <c r="B239" s="17" t="s">
        <v>494</v>
      </c>
      <c r="C239" s="41" t="s">
        <v>495</v>
      </c>
      <c r="D239" s="18">
        <v>28805</v>
      </c>
      <c r="E239" s="18">
        <v>10232</v>
      </c>
      <c r="F239" s="18">
        <v>13449</v>
      </c>
      <c r="G239" s="18">
        <v>15145.28</v>
      </c>
      <c r="H239" s="18">
        <v>41472.480000000003</v>
      </c>
      <c r="I239" s="18">
        <v>80769</v>
      </c>
      <c r="J239" s="18">
        <v>14899</v>
      </c>
      <c r="K239" s="18">
        <v>21129</v>
      </c>
      <c r="L239" s="18">
        <v>3130</v>
      </c>
      <c r="M239" s="18">
        <f t="shared" si="77"/>
        <v>229030.76</v>
      </c>
    </row>
    <row r="240" spans="1:13" s="19" customFormat="1">
      <c r="A240" s="17" t="s">
        <v>462</v>
      </c>
      <c r="B240" s="17" t="s">
        <v>496</v>
      </c>
      <c r="C240" s="41" t="s">
        <v>497</v>
      </c>
      <c r="D240" s="18">
        <v>365983</v>
      </c>
      <c r="E240" s="18">
        <v>3917951</v>
      </c>
      <c r="F240" s="18">
        <v>2732854</v>
      </c>
      <c r="G240" s="18">
        <v>1183355</v>
      </c>
      <c r="H240" s="18">
        <v>1093710</v>
      </c>
      <c r="I240" s="18">
        <v>1948703</v>
      </c>
      <c r="J240" s="18">
        <v>1453636</v>
      </c>
      <c r="K240" s="18">
        <v>1382793</v>
      </c>
      <c r="L240" s="18">
        <v>1707090</v>
      </c>
      <c r="M240" s="18">
        <f t="shared" si="77"/>
        <v>15786075</v>
      </c>
    </row>
    <row r="241" spans="1:13" s="19" customFormat="1">
      <c r="A241" s="17" t="s">
        <v>462</v>
      </c>
      <c r="B241" s="17" t="s">
        <v>498</v>
      </c>
      <c r="C241" s="41" t="s">
        <v>499</v>
      </c>
      <c r="D241" s="18">
        <v>0</v>
      </c>
      <c r="E241" s="18">
        <v>0</v>
      </c>
      <c r="F241" s="18">
        <v>0</v>
      </c>
      <c r="G241" s="18">
        <v>34260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f t="shared" si="77"/>
        <v>34260</v>
      </c>
    </row>
    <row r="242" spans="1:13" s="19" customFormat="1">
      <c r="A242" s="17" t="s">
        <v>462</v>
      </c>
      <c r="B242" s="17" t="s">
        <v>500</v>
      </c>
      <c r="C242" s="41" t="s">
        <v>501</v>
      </c>
      <c r="D242" s="18">
        <v>0</v>
      </c>
      <c r="E242" s="18">
        <v>0</v>
      </c>
      <c r="F242" s="18">
        <v>0</v>
      </c>
      <c r="G242" s="18">
        <v>251065</v>
      </c>
      <c r="H242" s="18">
        <v>0</v>
      </c>
      <c r="I242" s="18">
        <v>41988352</v>
      </c>
      <c r="J242" s="18">
        <v>15933303</v>
      </c>
      <c r="K242" s="18">
        <v>2589752</v>
      </c>
      <c r="L242" s="18">
        <v>0</v>
      </c>
      <c r="M242" s="18">
        <f t="shared" si="77"/>
        <v>60762472</v>
      </c>
    </row>
    <row r="243" spans="1:13" s="19" customFormat="1">
      <c r="A243" s="17" t="s">
        <v>462</v>
      </c>
      <c r="B243" s="17" t="s">
        <v>502</v>
      </c>
      <c r="C243" s="41" t="s">
        <v>503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8">
        <v>0</v>
      </c>
      <c r="J243" s="18">
        <v>0</v>
      </c>
      <c r="K243" s="18">
        <v>0</v>
      </c>
      <c r="L243" s="18">
        <v>0</v>
      </c>
      <c r="M243" s="18">
        <f t="shared" si="77"/>
        <v>0</v>
      </c>
    </row>
    <row r="244" spans="1:13" s="19" customFormat="1">
      <c r="A244" s="17" t="s">
        <v>110</v>
      </c>
      <c r="B244" s="17" t="s">
        <v>504</v>
      </c>
      <c r="C244" s="41" t="s">
        <v>505</v>
      </c>
      <c r="D244" s="18">
        <v>0</v>
      </c>
      <c r="E244" s="18">
        <v>0</v>
      </c>
      <c r="F244" s="18">
        <v>0</v>
      </c>
      <c r="G244" s="18">
        <v>0</v>
      </c>
      <c r="H244" s="18">
        <v>0</v>
      </c>
      <c r="I244" s="18">
        <v>0</v>
      </c>
      <c r="J244" s="18">
        <v>0</v>
      </c>
      <c r="K244" s="18">
        <v>4902782</v>
      </c>
      <c r="L244" s="18">
        <v>4048065</v>
      </c>
      <c r="M244" s="18">
        <f t="shared" si="77"/>
        <v>8950847</v>
      </c>
    </row>
    <row r="245" spans="1:13" s="30" customFormat="1">
      <c r="A245" s="17"/>
      <c r="B245" s="17"/>
      <c r="C245" s="41" t="s">
        <v>506</v>
      </c>
      <c r="D245" s="18">
        <f>D246+D259+D272+D274</f>
        <v>1243147</v>
      </c>
      <c r="E245" s="18">
        <f>E246+E259+E272+E274</f>
        <v>2929206</v>
      </c>
      <c r="F245" s="18">
        <f>F246+F259+F272+F274</f>
        <v>3072670</v>
      </c>
      <c r="G245" s="18">
        <f t="shared" ref="G245:L245" si="78">G246+G259+G272</f>
        <v>3604269</v>
      </c>
      <c r="H245" s="18">
        <f t="shared" si="78"/>
        <v>1885407.7</v>
      </c>
      <c r="I245" s="18">
        <f t="shared" si="78"/>
        <v>2438008</v>
      </c>
      <c r="J245" s="18">
        <f t="shared" si="78"/>
        <v>1534002</v>
      </c>
      <c r="K245" s="18">
        <f t="shared" si="78"/>
        <v>2012209</v>
      </c>
      <c r="L245" s="18">
        <f t="shared" si="78"/>
        <v>4716259</v>
      </c>
      <c r="M245" s="18">
        <f t="shared" si="77"/>
        <v>23435177.699999999</v>
      </c>
    </row>
    <row r="246" spans="1:13" s="30" customFormat="1">
      <c r="A246" s="17"/>
      <c r="B246" s="17"/>
      <c r="C246" s="41" t="s">
        <v>507</v>
      </c>
      <c r="D246" s="18">
        <f>D247+D248+D249+D250+D251+D252+D253+D254+D255+D257+D258</f>
        <v>118569</v>
      </c>
      <c r="E246" s="18">
        <f>E247+E248+E249+E250+E251+E252+E253+E254+E255+E257+E258</f>
        <v>1124201</v>
      </c>
      <c r="F246" s="18">
        <f>F247+F248+F249+F250+F251+F252+F253+F254+F255+F257+F258</f>
        <v>1060666</v>
      </c>
      <c r="G246" s="39">
        <f t="shared" ref="G246:L246" si="79">SUM(G247:G258)</f>
        <v>1661539</v>
      </c>
      <c r="H246" s="18">
        <f t="shared" si="79"/>
        <v>337768</v>
      </c>
      <c r="I246" s="18">
        <f t="shared" si="79"/>
        <v>672703</v>
      </c>
      <c r="J246" s="18">
        <f t="shared" si="79"/>
        <v>168524</v>
      </c>
      <c r="K246" s="18">
        <f t="shared" si="79"/>
        <v>529894</v>
      </c>
      <c r="L246" s="18">
        <f t="shared" si="79"/>
        <v>2325489</v>
      </c>
      <c r="M246" s="18">
        <f t="shared" si="77"/>
        <v>7999353</v>
      </c>
    </row>
    <row r="247" spans="1:13" s="19" customFormat="1">
      <c r="A247" s="17" t="s">
        <v>462</v>
      </c>
      <c r="B247" s="17" t="s">
        <v>508</v>
      </c>
      <c r="C247" s="41" t="s">
        <v>509</v>
      </c>
      <c r="D247" s="18">
        <v>18</v>
      </c>
      <c r="E247" s="18">
        <v>81</v>
      </c>
      <c r="F247" s="18">
        <v>53</v>
      </c>
      <c r="G247" s="18">
        <v>1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f t="shared" si="77"/>
        <v>153</v>
      </c>
    </row>
    <row r="248" spans="1:13" s="19" customFormat="1">
      <c r="A248" s="17" t="s">
        <v>462</v>
      </c>
      <c r="B248" s="17">
        <v>8402102</v>
      </c>
      <c r="C248" s="41" t="s">
        <v>510</v>
      </c>
      <c r="D248" s="18">
        <v>22913</v>
      </c>
      <c r="E248" s="18">
        <v>49833</v>
      </c>
      <c r="F248" s="18">
        <v>20847</v>
      </c>
      <c r="G248" s="18">
        <v>0</v>
      </c>
      <c r="H248" s="18">
        <v>0</v>
      </c>
      <c r="I248" s="18">
        <v>0</v>
      </c>
      <c r="J248" s="18">
        <v>1227</v>
      </c>
      <c r="K248" s="18">
        <v>0</v>
      </c>
      <c r="L248" s="18">
        <v>0</v>
      </c>
      <c r="M248" s="18">
        <f t="shared" si="77"/>
        <v>94820</v>
      </c>
    </row>
    <row r="249" spans="1:13" s="19" customFormat="1">
      <c r="A249" s="17" t="s">
        <v>462</v>
      </c>
      <c r="B249" s="17" t="s">
        <v>511</v>
      </c>
      <c r="C249" s="41" t="s">
        <v>512</v>
      </c>
      <c r="D249" s="18">
        <v>0</v>
      </c>
      <c r="E249" s="18">
        <v>155466</v>
      </c>
      <c r="F249" s="18">
        <v>281</v>
      </c>
      <c r="G249" s="18">
        <v>313073</v>
      </c>
      <c r="H249" s="18">
        <v>89060</v>
      </c>
      <c r="I249" s="18">
        <v>225588</v>
      </c>
      <c r="J249" s="18">
        <v>49379</v>
      </c>
      <c r="K249" s="18">
        <v>7949</v>
      </c>
      <c r="L249" s="18">
        <v>200175</v>
      </c>
      <c r="M249" s="18">
        <f t="shared" si="77"/>
        <v>1040971</v>
      </c>
    </row>
    <row r="250" spans="1:13" s="19" customFormat="1">
      <c r="A250" s="17" t="s">
        <v>462</v>
      </c>
      <c r="B250" s="17" t="s">
        <v>513</v>
      </c>
      <c r="C250" s="41" t="s">
        <v>514</v>
      </c>
      <c r="D250" s="18">
        <v>0</v>
      </c>
      <c r="E250" s="18">
        <v>759510</v>
      </c>
      <c r="F250" s="18">
        <v>951180</v>
      </c>
      <c r="G250" s="18">
        <v>1232661</v>
      </c>
      <c r="H250" s="18">
        <v>189597</v>
      </c>
      <c r="I250" s="18">
        <v>150940</v>
      </c>
      <c r="J250" s="18">
        <v>99460</v>
      </c>
      <c r="K250" s="18">
        <v>88232</v>
      </c>
      <c r="L250" s="18">
        <v>1988171</v>
      </c>
      <c r="M250" s="18">
        <f t="shared" si="77"/>
        <v>5459751</v>
      </c>
    </row>
    <row r="251" spans="1:13" s="19" customFormat="1">
      <c r="A251" s="17" t="s">
        <v>462</v>
      </c>
      <c r="B251" s="17">
        <v>8402107</v>
      </c>
      <c r="C251" s="41" t="s">
        <v>515</v>
      </c>
      <c r="D251" s="18">
        <v>0</v>
      </c>
      <c r="E251" s="18">
        <v>0</v>
      </c>
      <c r="F251" s="18">
        <v>0</v>
      </c>
      <c r="G251" s="18">
        <v>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8">
        <f t="shared" si="77"/>
        <v>0</v>
      </c>
    </row>
    <row r="252" spans="1:13" s="19" customFormat="1">
      <c r="A252" s="17" t="s">
        <v>462</v>
      </c>
      <c r="B252" s="17" t="s">
        <v>516</v>
      </c>
      <c r="C252" s="41" t="s">
        <v>517</v>
      </c>
      <c r="D252" s="18">
        <v>315</v>
      </c>
      <c r="E252" s="18">
        <v>20</v>
      </c>
      <c r="F252" s="18">
        <v>497</v>
      </c>
      <c r="G252" s="18">
        <v>355</v>
      </c>
      <c r="H252" s="18">
        <v>1177</v>
      </c>
      <c r="I252" s="18">
        <v>91</v>
      </c>
      <c r="J252" s="18">
        <v>92</v>
      </c>
      <c r="K252" s="18">
        <v>399</v>
      </c>
      <c r="L252" s="18">
        <v>144</v>
      </c>
      <c r="M252" s="18">
        <f t="shared" si="77"/>
        <v>3090</v>
      </c>
    </row>
    <row r="253" spans="1:13" s="19" customFormat="1">
      <c r="A253" s="17" t="s">
        <v>462</v>
      </c>
      <c r="B253" s="17" t="s">
        <v>518</v>
      </c>
      <c r="C253" s="41" t="s">
        <v>519</v>
      </c>
      <c r="D253" s="18">
        <v>386</v>
      </c>
      <c r="E253" s="18">
        <v>877</v>
      </c>
      <c r="F253" s="18">
        <v>653</v>
      </c>
      <c r="G253" s="18">
        <v>1066</v>
      </c>
      <c r="H253" s="18">
        <v>1901</v>
      </c>
      <c r="I253" s="18">
        <v>504</v>
      </c>
      <c r="J253" s="18">
        <v>0</v>
      </c>
      <c r="K253" s="18">
        <v>0</v>
      </c>
      <c r="L253" s="18">
        <v>0</v>
      </c>
      <c r="M253" s="18">
        <f t="shared" si="77"/>
        <v>5387</v>
      </c>
    </row>
    <row r="254" spans="1:13" s="19" customFormat="1">
      <c r="A254" s="17" t="s">
        <v>462</v>
      </c>
      <c r="B254" s="17" t="s">
        <v>520</v>
      </c>
      <c r="C254" s="41" t="s">
        <v>521</v>
      </c>
      <c r="D254" s="18">
        <v>159</v>
      </c>
      <c r="E254" s="18">
        <v>308</v>
      </c>
      <c r="F254" s="18">
        <v>448</v>
      </c>
      <c r="G254" s="18">
        <v>967</v>
      </c>
      <c r="H254" s="18">
        <v>2945</v>
      </c>
      <c r="I254" s="18">
        <v>91</v>
      </c>
      <c r="J254" s="18">
        <v>118</v>
      </c>
      <c r="K254" s="18">
        <v>188</v>
      </c>
      <c r="L254" s="18">
        <v>166</v>
      </c>
      <c r="M254" s="18">
        <f t="shared" si="77"/>
        <v>5390</v>
      </c>
    </row>
    <row r="255" spans="1:13" s="19" customFormat="1">
      <c r="A255" s="17" t="s">
        <v>462</v>
      </c>
      <c r="B255" s="17" t="s">
        <v>522</v>
      </c>
      <c r="C255" s="41" t="s">
        <v>523</v>
      </c>
      <c r="D255" s="18">
        <v>58938</v>
      </c>
      <c r="E255" s="18">
        <v>158106</v>
      </c>
      <c r="F255" s="18">
        <v>86707</v>
      </c>
      <c r="G255" s="18">
        <v>113416</v>
      </c>
      <c r="H255" s="18">
        <v>53088</v>
      </c>
      <c r="I255" s="18">
        <v>91002</v>
      </c>
      <c r="J255" s="18">
        <v>55427</v>
      </c>
      <c r="K255" s="18">
        <v>433126</v>
      </c>
      <c r="L255" s="18">
        <v>64504</v>
      </c>
      <c r="M255" s="18">
        <f t="shared" si="77"/>
        <v>1114314</v>
      </c>
    </row>
    <row r="256" spans="1:13" s="19" customFormat="1">
      <c r="A256" s="17"/>
      <c r="B256" s="17" t="s">
        <v>524</v>
      </c>
      <c r="C256" s="41" t="s">
        <v>525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8">
        <v>204487</v>
      </c>
      <c r="J256" s="18">
        <v>-37179</v>
      </c>
      <c r="K256" s="18">
        <v>0</v>
      </c>
      <c r="L256" s="18">
        <v>0</v>
      </c>
      <c r="M256" s="18">
        <f t="shared" si="77"/>
        <v>167308</v>
      </c>
    </row>
    <row r="257" spans="1:13" s="19" customFormat="1">
      <c r="A257" s="17" t="s">
        <v>462</v>
      </c>
      <c r="B257" s="17" t="s">
        <v>526</v>
      </c>
      <c r="C257" s="41" t="s">
        <v>527</v>
      </c>
      <c r="D257" s="18">
        <v>35840</v>
      </c>
      <c r="E257" s="18">
        <v>0</v>
      </c>
      <c r="F257" s="18">
        <v>0</v>
      </c>
      <c r="G257" s="18">
        <v>0</v>
      </c>
      <c r="H257" s="18">
        <v>0</v>
      </c>
      <c r="I257" s="18">
        <v>0</v>
      </c>
      <c r="J257" s="18">
        <v>0</v>
      </c>
      <c r="K257" s="18">
        <v>0</v>
      </c>
      <c r="L257" s="18">
        <v>36510</v>
      </c>
      <c r="M257" s="18">
        <f t="shared" si="77"/>
        <v>72350</v>
      </c>
    </row>
    <row r="258" spans="1:13" s="19" customFormat="1">
      <c r="A258" s="17" t="s">
        <v>462</v>
      </c>
      <c r="B258" s="17" t="s">
        <v>528</v>
      </c>
      <c r="C258" s="41" t="s">
        <v>529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35819</v>
      </c>
      <c r="M258" s="18">
        <f t="shared" si="77"/>
        <v>35819</v>
      </c>
    </row>
    <row r="259" spans="1:13" s="30" customFormat="1">
      <c r="A259" s="17"/>
      <c r="B259" s="17"/>
      <c r="C259" s="41" t="s">
        <v>530</v>
      </c>
      <c r="D259" s="18">
        <f>SUM(D260:D270)</f>
        <v>688511</v>
      </c>
      <c r="E259" s="18">
        <f>SUM(E260:E270)</f>
        <v>1338373</v>
      </c>
      <c r="F259" s="18">
        <f>SUM(F260:F270)</f>
        <v>1677425</v>
      </c>
      <c r="G259" s="18">
        <f t="shared" ref="G259:L259" si="80">SUM(G260:G271)</f>
        <v>1541603</v>
      </c>
      <c r="H259" s="18">
        <f t="shared" si="80"/>
        <v>1223934.7</v>
      </c>
      <c r="I259" s="18">
        <f t="shared" si="80"/>
        <v>1306445</v>
      </c>
      <c r="J259" s="18">
        <f t="shared" si="80"/>
        <v>981604</v>
      </c>
      <c r="K259" s="18">
        <f t="shared" si="80"/>
        <v>1185605</v>
      </c>
      <c r="L259" s="18">
        <f t="shared" si="80"/>
        <v>1883124</v>
      </c>
      <c r="M259" s="18">
        <f>SUM(D259:L259)</f>
        <v>11826624.699999999</v>
      </c>
    </row>
    <row r="260" spans="1:13" s="19" customFormat="1">
      <c r="A260" s="17" t="s">
        <v>462</v>
      </c>
      <c r="B260" s="17" t="s">
        <v>531</v>
      </c>
      <c r="C260" s="41" t="s">
        <v>532</v>
      </c>
      <c r="D260" s="18">
        <v>0</v>
      </c>
      <c r="E260" s="18">
        <v>2200</v>
      </c>
      <c r="F260" s="18">
        <v>0</v>
      </c>
      <c r="G260" s="18">
        <v>4400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f t="shared" ref="M260:M285" si="81">SUM(D260:L260)</f>
        <v>6600</v>
      </c>
    </row>
    <row r="261" spans="1:13" s="19" customFormat="1">
      <c r="A261" s="17" t="s">
        <v>462</v>
      </c>
      <c r="B261" s="17" t="s">
        <v>533</v>
      </c>
      <c r="C261" s="41" t="s">
        <v>534</v>
      </c>
      <c r="D261" s="18">
        <v>167961</v>
      </c>
      <c r="E261" s="18">
        <v>240583</v>
      </c>
      <c r="F261" s="18">
        <v>552981</v>
      </c>
      <c r="G261" s="18">
        <v>481591</v>
      </c>
      <c r="H261" s="18">
        <v>368376</v>
      </c>
      <c r="I261" s="18">
        <v>312726</v>
      </c>
      <c r="J261" s="18">
        <v>271162</v>
      </c>
      <c r="K261" s="18">
        <v>222441</v>
      </c>
      <c r="L261" s="18">
        <v>444480</v>
      </c>
      <c r="M261" s="18">
        <f t="shared" si="81"/>
        <v>3062301</v>
      </c>
    </row>
    <row r="262" spans="1:13" s="19" customFormat="1">
      <c r="A262" s="17" t="s">
        <v>462</v>
      </c>
      <c r="B262" s="17" t="s">
        <v>535</v>
      </c>
      <c r="C262" s="41" t="s">
        <v>536</v>
      </c>
      <c r="D262" s="18">
        <v>475073</v>
      </c>
      <c r="E262" s="18">
        <v>1012186</v>
      </c>
      <c r="F262" s="18">
        <v>986247</v>
      </c>
      <c r="G262" s="18">
        <v>862730</v>
      </c>
      <c r="H262" s="18">
        <v>847239.7</v>
      </c>
      <c r="I262" s="18">
        <v>898484</v>
      </c>
      <c r="J262" s="18">
        <v>647856</v>
      </c>
      <c r="K262" s="18">
        <v>497106</v>
      </c>
      <c r="L262" s="18">
        <v>878543</v>
      </c>
      <c r="M262" s="18">
        <f t="shared" si="81"/>
        <v>7105464.7000000002</v>
      </c>
    </row>
    <row r="263" spans="1:13" s="19" customFormat="1">
      <c r="A263" s="17" t="s">
        <v>462</v>
      </c>
      <c r="B263" s="17" t="s">
        <v>537</v>
      </c>
      <c r="C263" s="41" t="s">
        <v>538</v>
      </c>
      <c r="D263" s="18">
        <v>22362</v>
      </c>
      <c r="E263" s="18">
        <v>7199</v>
      </c>
      <c r="F263" s="18">
        <v>5987</v>
      </c>
      <c r="G263" s="18">
        <v>2466</v>
      </c>
      <c r="H263" s="18">
        <v>5924</v>
      </c>
      <c r="I263" s="18">
        <v>8595</v>
      </c>
      <c r="J263" s="18">
        <v>14821</v>
      </c>
      <c r="K263" s="18">
        <v>4575</v>
      </c>
      <c r="L263" s="18">
        <v>14809</v>
      </c>
      <c r="M263" s="18">
        <f t="shared" si="81"/>
        <v>86738</v>
      </c>
    </row>
    <row r="264" spans="1:13" s="19" customFormat="1">
      <c r="A264" s="17" t="s">
        <v>462</v>
      </c>
      <c r="B264" s="17" t="s">
        <v>539</v>
      </c>
      <c r="C264" s="41" t="s">
        <v>540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8">
        <f t="shared" si="81"/>
        <v>0</v>
      </c>
    </row>
    <row r="265" spans="1:13" s="19" customFormat="1">
      <c r="A265" s="17" t="s">
        <v>462</v>
      </c>
      <c r="B265" s="17" t="s">
        <v>541</v>
      </c>
      <c r="C265" s="41" t="s">
        <v>542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8">
        <f t="shared" si="81"/>
        <v>0</v>
      </c>
    </row>
    <row r="266" spans="1:13" s="19" customFormat="1">
      <c r="A266" s="17"/>
      <c r="B266" s="17" t="s">
        <v>543</v>
      </c>
      <c r="C266" s="41" t="s">
        <v>544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f t="shared" si="81"/>
        <v>0</v>
      </c>
    </row>
    <row r="267" spans="1:13" s="19" customFormat="1">
      <c r="A267" s="17" t="s">
        <v>462</v>
      </c>
      <c r="B267" s="17" t="s">
        <v>545</v>
      </c>
      <c r="C267" s="41" t="s">
        <v>546</v>
      </c>
      <c r="D267" s="18">
        <v>20315</v>
      </c>
      <c r="E267" s="18">
        <v>76205</v>
      </c>
      <c r="F267" s="18">
        <v>130650</v>
      </c>
      <c r="G267" s="18">
        <v>185680</v>
      </c>
      <c r="H267" s="18">
        <v>2395</v>
      </c>
      <c r="I267" s="18">
        <v>82440</v>
      </c>
      <c r="J267" s="18">
        <v>47765</v>
      </c>
      <c r="K267" s="18">
        <v>460235</v>
      </c>
      <c r="L267" s="18">
        <v>545292</v>
      </c>
      <c r="M267" s="18">
        <f t="shared" si="81"/>
        <v>1550977</v>
      </c>
    </row>
    <row r="268" spans="1:13" s="19" customFormat="1">
      <c r="A268" s="17" t="s">
        <v>462</v>
      </c>
      <c r="B268" s="17">
        <v>8402215</v>
      </c>
      <c r="C268" s="41" t="s">
        <v>547</v>
      </c>
      <c r="D268" s="18">
        <v>1400</v>
      </c>
      <c r="E268" s="18">
        <v>0</v>
      </c>
      <c r="F268" s="18">
        <v>1560</v>
      </c>
      <c r="G268" s="18">
        <v>3800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8">
        <f t="shared" si="81"/>
        <v>6760</v>
      </c>
    </row>
    <row r="269" spans="1:13" s="23" customFormat="1" ht="24">
      <c r="A269" s="20" t="s">
        <v>462</v>
      </c>
      <c r="B269" s="20">
        <v>8402218</v>
      </c>
      <c r="C269" s="21" t="s">
        <v>548</v>
      </c>
      <c r="D269" s="22">
        <v>1400</v>
      </c>
      <c r="E269" s="22">
        <v>0</v>
      </c>
      <c r="F269" s="22">
        <v>0</v>
      </c>
      <c r="G269" s="22">
        <v>936</v>
      </c>
      <c r="H269" s="22">
        <v>0</v>
      </c>
      <c r="I269" s="22">
        <v>2800</v>
      </c>
      <c r="J269" s="22">
        <v>0</v>
      </c>
      <c r="K269" s="22">
        <v>1248</v>
      </c>
      <c r="L269" s="22">
        <v>0</v>
      </c>
      <c r="M269" s="22">
        <f t="shared" si="81"/>
        <v>6384</v>
      </c>
    </row>
    <row r="270" spans="1:13" s="23" customFormat="1" ht="24">
      <c r="A270" s="20" t="s">
        <v>462</v>
      </c>
      <c r="B270" s="20">
        <v>8402219</v>
      </c>
      <c r="C270" s="21" t="s">
        <v>549</v>
      </c>
      <c r="D270" s="22">
        <v>0</v>
      </c>
      <c r="E270" s="22">
        <v>0</v>
      </c>
      <c r="F270" s="22">
        <v>0</v>
      </c>
      <c r="G270" s="22">
        <v>0</v>
      </c>
      <c r="H270" s="22">
        <v>0</v>
      </c>
      <c r="I270" s="22">
        <v>1400</v>
      </c>
      <c r="J270" s="22">
        <v>0</v>
      </c>
      <c r="K270" s="22">
        <v>0</v>
      </c>
      <c r="L270" s="22">
        <v>0</v>
      </c>
      <c r="M270" s="22">
        <f t="shared" si="81"/>
        <v>1400</v>
      </c>
    </row>
    <row r="271" spans="1:13" s="19" customFormat="1">
      <c r="A271" s="17"/>
      <c r="B271" s="17" t="s">
        <v>550</v>
      </c>
      <c r="C271" s="41" t="s">
        <v>551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8">
        <f t="shared" si="81"/>
        <v>0</v>
      </c>
    </row>
    <row r="272" spans="1:13" s="30" customFormat="1">
      <c r="A272" s="17"/>
      <c r="B272" s="17"/>
      <c r="C272" s="41" t="s">
        <v>552</v>
      </c>
      <c r="D272" s="18">
        <f>SUM(D273)</f>
        <v>428258</v>
      </c>
      <c r="E272" s="18">
        <f>SUM(E273)</f>
        <v>456432</v>
      </c>
      <c r="F272" s="18">
        <f>SUM(F273)</f>
        <v>326954</v>
      </c>
      <c r="G272" s="18">
        <f>G273+G274</f>
        <v>401127</v>
      </c>
      <c r="H272" s="18">
        <f>H273+H274</f>
        <v>323705</v>
      </c>
      <c r="I272" s="18">
        <f>I273+I275</f>
        <v>458860</v>
      </c>
      <c r="J272" s="18">
        <f>J273+J275</f>
        <v>383874</v>
      </c>
      <c r="K272" s="18">
        <f>K273+K275</f>
        <v>296710</v>
      </c>
      <c r="L272" s="18">
        <f>L273+L275</f>
        <v>507646</v>
      </c>
      <c r="M272" s="18">
        <f t="shared" si="81"/>
        <v>3583566</v>
      </c>
    </row>
    <row r="273" spans="1:13" s="19" customFormat="1">
      <c r="A273" s="17" t="s">
        <v>15</v>
      </c>
      <c r="B273" s="17">
        <v>8402301</v>
      </c>
      <c r="C273" s="41" t="s">
        <v>553</v>
      </c>
      <c r="D273" s="18">
        <v>428258</v>
      </c>
      <c r="E273" s="18">
        <v>456432</v>
      </c>
      <c r="F273" s="18">
        <v>326954</v>
      </c>
      <c r="G273" s="18">
        <v>396423</v>
      </c>
      <c r="H273" s="18">
        <v>319850</v>
      </c>
      <c r="I273" s="18">
        <f>I274</f>
        <v>317954</v>
      </c>
      <c r="J273" s="18">
        <v>371582</v>
      </c>
      <c r="K273" s="18">
        <v>296318</v>
      </c>
      <c r="L273" s="18">
        <v>423181</v>
      </c>
      <c r="M273" s="18">
        <f t="shared" si="81"/>
        <v>3336952</v>
      </c>
    </row>
    <row r="274" spans="1:13" s="19" customFormat="1">
      <c r="A274" s="17"/>
      <c r="B274" s="17"/>
      <c r="C274" s="41" t="s">
        <v>554</v>
      </c>
      <c r="D274" s="18">
        <f>D275</f>
        <v>7809</v>
      </c>
      <c r="E274" s="18">
        <f t="shared" ref="E274:F274" si="82">E275</f>
        <v>10200</v>
      </c>
      <c r="F274" s="18">
        <f t="shared" si="82"/>
        <v>7625</v>
      </c>
      <c r="G274" s="18">
        <f>SUM(G275)</f>
        <v>4704</v>
      </c>
      <c r="H274" s="18">
        <f>SUM(H275)</f>
        <v>3855</v>
      </c>
      <c r="I274" s="18">
        <v>317954</v>
      </c>
      <c r="J274" s="18">
        <f>SUM(J275)</f>
        <v>12292</v>
      </c>
      <c r="K274" s="18">
        <f>SUM(K275)</f>
        <v>392</v>
      </c>
      <c r="L274" s="18">
        <f>SUM(L275)</f>
        <v>84465</v>
      </c>
      <c r="M274" s="18">
        <f t="shared" si="81"/>
        <v>449296</v>
      </c>
    </row>
    <row r="275" spans="1:13" s="19" customFormat="1">
      <c r="A275" s="17" t="s">
        <v>15</v>
      </c>
      <c r="B275" s="17">
        <v>8402401</v>
      </c>
      <c r="C275" s="41" t="s">
        <v>555</v>
      </c>
      <c r="D275" s="18">
        <v>7809</v>
      </c>
      <c r="E275" s="18">
        <v>10200</v>
      </c>
      <c r="F275" s="18">
        <v>7625</v>
      </c>
      <c r="G275" s="18">
        <v>4704</v>
      </c>
      <c r="H275" s="18">
        <v>3855</v>
      </c>
      <c r="I275" s="18">
        <v>140906</v>
      </c>
      <c r="J275" s="18">
        <v>12292</v>
      </c>
      <c r="K275" s="18">
        <v>392</v>
      </c>
      <c r="L275" s="18">
        <v>84465</v>
      </c>
      <c r="M275" s="18">
        <f t="shared" si="81"/>
        <v>272248</v>
      </c>
    </row>
    <row r="276" spans="1:13" s="19" customFormat="1">
      <c r="A276" s="17"/>
      <c r="B276" s="17"/>
      <c r="C276" s="43" t="s">
        <v>556</v>
      </c>
      <c r="D276" s="39">
        <f>SUM(D277:D277)</f>
        <v>114514461</v>
      </c>
      <c r="E276" s="39">
        <f>SUM(E277:E278)</f>
        <v>117348620</v>
      </c>
      <c r="F276" s="39">
        <f>SUM(F277:F278)</f>
        <v>118630113</v>
      </c>
      <c r="G276" s="39">
        <f>G277+G278</f>
        <v>114266122.45</v>
      </c>
      <c r="H276" s="39">
        <f>H277+H278</f>
        <v>114854899.19</v>
      </c>
      <c r="I276" s="39">
        <f>SUM(I277:I278)</f>
        <v>116923728</v>
      </c>
      <c r="J276" s="39">
        <f>SUM(J277:J278)</f>
        <v>103254962</v>
      </c>
      <c r="K276" s="39">
        <f>SUM(K277:K278)</f>
        <v>90791004</v>
      </c>
      <c r="L276" s="39">
        <f>SUM(L277:L278)</f>
        <v>87332523</v>
      </c>
      <c r="M276" s="39">
        <f t="shared" si="81"/>
        <v>977916432.63999999</v>
      </c>
    </row>
    <row r="277" spans="1:13" s="23" customFormat="1" ht="24">
      <c r="A277" s="20" t="s">
        <v>557</v>
      </c>
      <c r="B277" s="20" t="s">
        <v>558</v>
      </c>
      <c r="C277" s="21" t="s">
        <v>559</v>
      </c>
      <c r="D277" s="22">
        <v>114514461</v>
      </c>
      <c r="E277" s="22">
        <v>0</v>
      </c>
      <c r="F277" s="22">
        <v>0</v>
      </c>
      <c r="G277" s="22">
        <v>114266122.45</v>
      </c>
      <c r="H277" s="22">
        <v>114854899.19</v>
      </c>
      <c r="I277" s="22">
        <v>0</v>
      </c>
      <c r="J277" s="22">
        <v>103254962</v>
      </c>
      <c r="K277" s="22">
        <v>90791004</v>
      </c>
      <c r="L277" s="22">
        <v>87332523</v>
      </c>
      <c r="M277" s="22">
        <f t="shared" si="81"/>
        <v>625013971.63999999</v>
      </c>
    </row>
    <row r="278" spans="1:13" s="23" customFormat="1" ht="24">
      <c r="A278" s="20" t="s">
        <v>560</v>
      </c>
      <c r="B278" s="20" t="s">
        <v>558</v>
      </c>
      <c r="C278" s="21" t="s">
        <v>559</v>
      </c>
      <c r="D278" s="22">
        <v>0</v>
      </c>
      <c r="E278" s="22">
        <v>117348620</v>
      </c>
      <c r="F278" s="22">
        <v>118630113</v>
      </c>
      <c r="G278" s="22">
        <v>0</v>
      </c>
      <c r="H278" s="22">
        <v>0</v>
      </c>
      <c r="I278" s="22">
        <v>116923728</v>
      </c>
      <c r="J278" s="22">
        <v>0</v>
      </c>
      <c r="K278" s="22">
        <v>0</v>
      </c>
      <c r="L278" s="22">
        <v>0</v>
      </c>
      <c r="M278" s="22">
        <f t="shared" si="81"/>
        <v>352902461</v>
      </c>
    </row>
    <row r="279" spans="1:13" s="19" customFormat="1">
      <c r="A279" s="17"/>
      <c r="B279" s="17"/>
      <c r="C279" s="43" t="s">
        <v>561</v>
      </c>
      <c r="D279" s="39">
        <f>D280</f>
        <v>0</v>
      </c>
      <c r="E279" s="39">
        <f>E280</f>
        <v>0</v>
      </c>
      <c r="F279" s="39">
        <f>F280</f>
        <v>0</v>
      </c>
      <c r="G279" s="39">
        <f>G280</f>
        <v>12699079662</v>
      </c>
      <c r="H279" s="39">
        <f t="shared" ref="H279:L279" si="83">H280</f>
        <v>0</v>
      </c>
      <c r="I279" s="39">
        <f t="shared" si="83"/>
        <v>0</v>
      </c>
      <c r="J279" s="39">
        <f t="shared" si="83"/>
        <v>0</v>
      </c>
      <c r="K279" s="39">
        <f t="shared" si="83"/>
        <v>0</v>
      </c>
      <c r="L279" s="39">
        <f t="shared" si="83"/>
        <v>0</v>
      </c>
      <c r="M279" s="39">
        <f t="shared" si="81"/>
        <v>12699079662</v>
      </c>
    </row>
    <row r="280" spans="1:13" s="19" customFormat="1">
      <c r="A280" s="17"/>
      <c r="B280" s="17"/>
      <c r="C280" s="41" t="s">
        <v>562</v>
      </c>
      <c r="D280" s="18">
        <f t="shared" ref="D280:L280" si="84">SUM(D281:D285)</f>
        <v>0</v>
      </c>
      <c r="E280" s="18">
        <f t="shared" si="84"/>
        <v>0</v>
      </c>
      <c r="F280" s="18">
        <f t="shared" si="84"/>
        <v>0</v>
      </c>
      <c r="G280" s="18">
        <f t="shared" si="84"/>
        <v>12699079662</v>
      </c>
      <c r="H280" s="18">
        <f t="shared" si="84"/>
        <v>0</v>
      </c>
      <c r="I280" s="18">
        <f t="shared" si="84"/>
        <v>0</v>
      </c>
      <c r="J280" s="18">
        <f t="shared" si="84"/>
        <v>0</v>
      </c>
      <c r="K280" s="18">
        <f t="shared" si="84"/>
        <v>0</v>
      </c>
      <c r="L280" s="18">
        <f t="shared" si="84"/>
        <v>0</v>
      </c>
      <c r="M280" s="18">
        <f t="shared" si="81"/>
        <v>12699079662</v>
      </c>
    </row>
    <row r="281" spans="1:13" s="19" customFormat="1">
      <c r="A281" s="17" t="s">
        <v>563</v>
      </c>
      <c r="B281" s="17" t="s">
        <v>564</v>
      </c>
      <c r="C281" s="41" t="s">
        <v>565</v>
      </c>
      <c r="D281" s="18">
        <v>0</v>
      </c>
      <c r="E281" s="18">
        <v>0</v>
      </c>
      <c r="F281" s="18">
        <v>0</v>
      </c>
      <c r="G281" s="18">
        <v>2506794049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f t="shared" si="81"/>
        <v>2506794049</v>
      </c>
    </row>
    <row r="282" spans="1:13" s="19" customFormat="1">
      <c r="A282" s="17" t="s">
        <v>566</v>
      </c>
      <c r="B282" s="17" t="s">
        <v>567</v>
      </c>
      <c r="C282" s="41" t="s">
        <v>568</v>
      </c>
      <c r="D282" s="18">
        <v>0</v>
      </c>
      <c r="E282" s="18">
        <v>0</v>
      </c>
      <c r="F282" s="18">
        <v>0</v>
      </c>
      <c r="G282" s="18">
        <v>3000000000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f t="shared" si="81"/>
        <v>3000000000</v>
      </c>
    </row>
    <row r="283" spans="1:13" s="19" customFormat="1">
      <c r="A283" s="17" t="s">
        <v>569</v>
      </c>
      <c r="B283" s="17" t="s">
        <v>570</v>
      </c>
      <c r="C283" s="41" t="s">
        <v>571</v>
      </c>
      <c r="D283" s="18">
        <v>0</v>
      </c>
      <c r="E283" s="18">
        <v>0</v>
      </c>
      <c r="F283" s="18">
        <v>0</v>
      </c>
      <c r="G283" s="18">
        <v>4500000000</v>
      </c>
      <c r="H283" s="18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f t="shared" si="81"/>
        <v>4500000000</v>
      </c>
    </row>
    <row r="284" spans="1:13" s="19" customFormat="1">
      <c r="A284" s="17" t="s">
        <v>572</v>
      </c>
      <c r="B284" s="17" t="s">
        <v>573</v>
      </c>
      <c r="C284" s="41" t="s">
        <v>574</v>
      </c>
      <c r="D284" s="18">
        <v>0</v>
      </c>
      <c r="E284" s="18">
        <v>0</v>
      </c>
      <c r="F284" s="18">
        <v>0</v>
      </c>
      <c r="G284" s="18">
        <v>1977281680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f t="shared" si="81"/>
        <v>1977281680</v>
      </c>
    </row>
    <row r="285" spans="1:13" s="19" customFormat="1">
      <c r="A285" s="17" t="s">
        <v>575</v>
      </c>
      <c r="B285" s="17" t="s">
        <v>576</v>
      </c>
      <c r="C285" s="41" t="s">
        <v>577</v>
      </c>
      <c r="D285" s="18">
        <v>0</v>
      </c>
      <c r="E285" s="18">
        <v>0</v>
      </c>
      <c r="F285" s="18">
        <v>0</v>
      </c>
      <c r="G285" s="18">
        <v>715003933</v>
      </c>
      <c r="H285" s="18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f t="shared" si="81"/>
        <v>715003933</v>
      </c>
    </row>
    <row r="286" spans="1:13" s="19" customFormat="1">
      <c r="A286" s="17"/>
      <c r="B286" s="17"/>
      <c r="C286" s="44" t="s">
        <v>578</v>
      </c>
      <c r="D286" s="45">
        <f t="shared" ref="D286:L286" si="85">D3+D24+D46+D52+D70+D279</f>
        <v>9153590294</v>
      </c>
      <c r="E286" s="45">
        <f t="shared" si="85"/>
        <v>7752821428</v>
      </c>
      <c r="F286" s="45">
        <f t="shared" si="85"/>
        <v>5476090945</v>
      </c>
      <c r="G286" s="45">
        <f t="shared" si="85"/>
        <v>19140672288.989998</v>
      </c>
      <c r="H286" s="45">
        <f t="shared" si="85"/>
        <v>7754076493.6899996</v>
      </c>
      <c r="I286" s="45">
        <f t="shared" si="85"/>
        <v>6315272375</v>
      </c>
      <c r="J286" s="45">
        <f t="shared" si="85"/>
        <v>6779017336</v>
      </c>
      <c r="K286" s="45">
        <f t="shared" si="85"/>
        <v>6039601094</v>
      </c>
      <c r="L286" s="45">
        <f t="shared" si="85"/>
        <v>6279021444</v>
      </c>
      <c r="M286" s="45">
        <f>SUM(D286:L286)</f>
        <v>74690163698.679993</v>
      </c>
    </row>
    <row r="287" spans="1:13" s="48" customFormat="1" ht="6.75" customHeight="1">
      <c r="A287" s="46"/>
      <c r="B287"/>
      <c r="C287"/>
      <c r="D287" s="47"/>
      <c r="E287" s="47"/>
      <c r="F287" s="47"/>
      <c r="G287" s="47"/>
      <c r="H287" s="47"/>
      <c r="I287" s="47"/>
      <c r="J287" s="47"/>
      <c r="K287" s="47"/>
      <c r="L287" s="47"/>
      <c r="M287" s="47"/>
    </row>
    <row r="288" spans="1:13" s="48" customFormat="1" ht="12" customHeight="1">
      <c r="A288" s="49" t="s">
        <v>579</v>
      </c>
      <c r="B288"/>
      <c r="C288"/>
      <c r="D288" s="47"/>
      <c r="E288" s="47"/>
      <c r="F288" s="47"/>
      <c r="G288" s="47"/>
      <c r="H288" s="47"/>
      <c r="I288" s="47"/>
      <c r="J288" s="47"/>
      <c r="K288" s="47"/>
      <c r="L288" s="47"/>
      <c r="M288" s="47"/>
    </row>
    <row r="289" spans="1:13" s="48" customFormat="1" ht="12" customHeight="1">
      <c r="A289"/>
      <c r="B289"/>
      <c r="C289"/>
      <c r="D289" s="47"/>
      <c r="E289" s="47"/>
      <c r="F289" s="47"/>
      <c r="G289" s="47"/>
      <c r="H289" s="47"/>
      <c r="I289" s="47"/>
      <c r="J289" s="47"/>
      <c r="K289" s="47"/>
      <c r="L289" s="47"/>
      <c r="M289" s="47"/>
    </row>
    <row r="290" spans="1:13" s="48" customFormat="1" ht="12" customHeight="1">
      <c r="A290"/>
      <c r="B290"/>
      <c r="C290"/>
      <c r="D290" s="47"/>
      <c r="E290" s="47"/>
      <c r="F290" s="47"/>
      <c r="G290" s="47"/>
      <c r="H290" s="47"/>
      <c r="I290" s="47"/>
      <c r="J290" s="47"/>
      <c r="K290" s="47"/>
      <c r="L290" s="47"/>
      <c r="M290" s="47"/>
    </row>
    <row r="291" spans="1:13" s="48" customFormat="1" ht="12" customHeight="1">
      <c r="A291"/>
      <c r="B291"/>
      <c r="C291"/>
      <c r="D291" s="47"/>
      <c r="E291" s="47"/>
      <c r="F291" s="47"/>
      <c r="G291" s="47"/>
      <c r="H291" s="47"/>
      <c r="I291" s="47"/>
      <c r="J291" s="47"/>
      <c r="K291" s="47"/>
      <c r="L291" s="47"/>
      <c r="M291" s="47"/>
    </row>
    <row r="292" spans="1:13" s="48" customFormat="1" ht="12" customHeight="1">
      <c r="A292"/>
      <c r="B292"/>
      <c r="C292"/>
      <c r="D292" s="47"/>
      <c r="E292" s="47"/>
      <c r="F292" s="47"/>
      <c r="G292" s="47"/>
      <c r="H292" s="47"/>
      <c r="I292" s="47"/>
      <c r="J292" s="47"/>
      <c r="K292" s="47"/>
      <c r="L292" s="47"/>
      <c r="M292" s="47"/>
    </row>
    <row r="293" spans="1:13" s="48" customFormat="1" ht="12" customHeight="1">
      <c r="A293"/>
      <c r="B293"/>
      <c r="C293"/>
      <c r="D293" s="47"/>
      <c r="E293" s="47"/>
      <c r="F293" s="47"/>
      <c r="G293" s="47"/>
      <c r="H293" s="47"/>
      <c r="I293" s="47"/>
      <c r="J293" s="47"/>
      <c r="K293" s="47"/>
      <c r="L293" s="47"/>
      <c r="M293" s="47"/>
    </row>
    <row r="294" spans="1:13" s="48" customFormat="1" ht="12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</row>
    <row r="295" spans="1:13" s="48" customFormat="1" ht="12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</row>
    <row r="296" spans="1:13" s="48" customFormat="1" ht="12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</row>
    <row r="297" spans="1:13" s="50" customFormat="1" ht="18.75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</row>
    <row r="298" spans="1:13" s="8" customFormat="1" ht="12" customHeight="1">
      <c r="A298"/>
      <c r="B298"/>
      <c r="C298" s="51"/>
      <c r="D298" s="52"/>
      <c r="E298" s="52"/>
      <c r="F298" s="52"/>
      <c r="G298" s="52"/>
      <c r="H298" s="52"/>
      <c r="I298" s="52"/>
      <c r="J298" s="52"/>
      <c r="K298" s="52"/>
      <c r="L298" s="52"/>
      <c r="M298" s="53"/>
    </row>
    <row r="299" spans="1:13" ht="12" customHeight="1">
      <c r="C299" s="51"/>
      <c r="D299" s="52"/>
      <c r="E299" s="52"/>
      <c r="F299" s="52"/>
      <c r="G299" s="52"/>
      <c r="H299" s="52"/>
      <c r="I299" s="52"/>
      <c r="J299" s="52"/>
      <c r="K299" s="52"/>
      <c r="L299" s="52"/>
      <c r="M299" s="53"/>
    </row>
    <row r="300" spans="1:13" ht="12" customHeight="1">
      <c r="C300" s="51"/>
      <c r="D300" s="52"/>
      <c r="E300" s="52"/>
      <c r="F300" s="52"/>
      <c r="G300" s="52"/>
      <c r="H300" s="52"/>
      <c r="I300" s="52"/>
      <c r="J300" s="52"/>
      <c r="K300" s="52"/>
      <c r="L300" s="52"/>
      <c r="M300" s="53"/>
    </row>
    <row r="301" spans="1:13" ht="12" customHeight="1">
      <c r="C301" s="51"/>
      <c r="D301" s="52"/>
      <c r="E301" s="52"/>
      <c r="F301" s="52"/>
      <c r="G301" s="52"/>
      <c r="H301" s="52"/>
      <c r="I301" s="52"/>
      <c r="J301" s="52"/>
      <c r="K301" s="52"/>
      <c r="L301" s="52"/>
      <c r="M301" s="53"/>
    </row>
    <row r="302" spans="1:13" ht="12" customHeight="1">
      <c r="C302" s="51"/>
      <c r="D302" s="52"/>
      <c r="E302" s="52"/>
      <c r="F302" s="52"/>
      <c r="G302" s="52"/>
      <c r="H302" s="52"/>
      <c r="I302" s="52"/>
      <c r="J302" s="52"/>
      <c r="K302" s="52"/>
      <c r="L302" s="52"/>
      <c r="M302" s="53"/>
    </row>
  </sheetData>
  <mergeCells count="1">
    <mergeCell ref="A294:M297"/>
  </mergeCells>
  <printOptions horizontalCentered="1"/>
  <pageMargins left="0.31496062992125984" right="0.31496062992125984" top="1.1811023622047245" bottom="0.47244094488188981" header="0.23622047244094491" footer="0.19685039370078741"/>
  <pageSetup scale="53" fitToHeight="0" orientation="landscape" horizontalDpi="1200" r:id="rId1"/>
  <headerFooter>
    <oddHeader>&amp;L&amp;G&amp;C&amp;"Encode Sans Medium,Negrita"&amp;10PODER EJECUTIVO
DEL ESTADO DE TAMAULIPAS
&amp;G 
Cedula Acumulativa por Rubro de Ingresos
del 1 de Enero al 31 de Diciembre de 2024
&amp;8(Cifra en Pesos)</oddHeader>
    <oddFooter>&amp;C&amp;G
&amp;"Encode Sans Medium,Negrita"&amp;10Anexos</oddFooter>
  </headerFooter>
  <rowBreaks count="4" manualBreakCount="4">
    <brk id="64" max="16383" man="1"/>
    <brk id="124" max="16383" man="1"/>
    <brk id="182" max="16383" man="1"/>
    <brk id="239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Edo Analit Ingr Calendari sept</vt:lpstr>
      <vt:lpstr>'Edo Analit Ingr Calendari sept'!Área_de_impresión</vt:lpstr>
      <vt:lpstr>'Edo Analit Ingr Calendari sept'!Print_Titles</vt:lpstr>
      <vt:lpstr>'Edo Analit Ingr Calendari sept'!Títulos_a_imprimir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2024-10-24T22:54:04Z</dcterms:created>
  <dcterms:modified xsi:type="dcterms:W3CDTF">2024-10-24T23:16:06Z</dcterms:modified>
</cp:coreProperties>
</file>