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defaultThemeVersion="124226"/>
  <mc:AlternateContent xmlns:mc="http://schemas.openxmlformats.org/markup-compatibility/2006">
    <mc:Choice Requires="x15">
      <x15ac:absPath xmlns:x15ac="http://schemas.microsoft.com/office/spreadsheetml/2010/11/ac" url="C:\Users\Emiliano\Desktop\EDOS. FINANCIEROS\Financieros 2023\"/>
    </mc:Choice>
  </mc:AlternateContent>
  <xr:revisionPtr revIDLastSave="0" documentId="13_ncr:1_{042E5AC3-1E84-4F7A-82DD-46D95DDB3CCE}" xr6:coauthVersionLast="47" xr6:coauthVersionMax="47" xr10:uidLastSave="{00000000-0000-0000-0000-000000000000}"/>
  <bookViews>
    <workbookView xWindow="-120" yWindow="-120" windowWidth="29040" windowHeight="15840" firstSheet="21" activeTab="26" xr2:uid="{00000000-000D-0000-FFFF-FFFF00000000}"/>
  </bookViews>
  <sheets>
    <sheet name="1" sheetId="14" r:id="rId1"/>
    <sheet name="2" sheetId="2" r:id="rId2"/>
    <sheet name="2.1" sheetId="3" r:id="rId3"/>
    <sheet name="3" sheetId="19" r:id="rId4"/>
    <sheet name="4" sheetId="4" r:id="rId5"/>
    <sheet name="5" sheetId="17" r:id="rId6"/>
    <sheet name="6" sheetId="5" r:id="rId7"/>
    <sheet name="6.1" sheetId="6" r:id="rId8"/>
    <sheet name="6.2" sheetId="20" r:id="rId9"/>
    <sheet name="6.3" sheetId="7" r:id="rId10"/>
    <sheet name="7" sheetId="42" r:id="rId11"/>
    <sheet name="7.1" sheetId="8" r:id="rId12"/>
    <sheet name="7.2" sheetId="9" r:id="rId13"/>
    <sheet name="8" sheetId="93" r:id="rId14"/>
    <sheet name="9 NOTAS" sheetId="105" r:id="rId15"/>
    <sheet name="10" sheetId="48" r:id="rId16"/>
    <sheet name="11" sheetId="49" r:id="rId17"/>
    <sheet name="11.1" sheetId="50" r:id="rId18"/>
    <sheet name="12" sheetId="51" r:id="rId19"/>
    <sheet name="13" sheetId="23" r:id="rId20"/>
    <sheet name="14" sheetId="86" r:id="rId21"/>
    <sheet name="15" sheetId="25" r:id="rId22"/>
    <sheet name="16" sheetId="54" r:id="rId23"/>
    <sheet name="17" sheetId="26" r:id="rId24"/>
    <sheet name="18" sheetId="27" r:id="rId25"/>
    <sheet name="19" sheetId="28" r:id="rId26"/>
    <sheet name="20" sheetId="29" r:id="rId27"/>
    <sheet name="21" sheetId="116" r:id="rId28"/>
    <sheet name="22" sheetId="115" r:id="rId29"/>
    <sheet name="BALANZA" sheetId="12" r:id="rId30"/>
    <sheet name="LDF 1" sheetId="60" r:id="rId31"/>
    <sheet name="LDF 2" sheetId="71" r:id="rId32"/>
    <sheet name="LDF 3" sheetId="72" r:id="rId33"/>
    <sheet name="LDF 4" sheetId="87" r:id="rId34"/>
    <sheet name="LDF 5" sheetId="88" r:id="rId35"/>
    <sheet name="LDF 6a" sheetId="89" r:id="rId36"/>
    <sheet name="LDF 6b" sheetId="90" r:id="rId37"/>
    <sheet name="LDF 6c" sheetId="91" r:id="rId38"/>
    <sheet name="LDF 6d" sheetId="118" r:id="rId39"/>
  </sheets>
  <externalReferences>
    <externalReference r:id="rId40"/>
    <externalReference r:id="rId41"/>
    <externalReference r:id="rId42"/>
    <externalReference r:id="rId43"/>
    <externalReference r:id="rId44"/>
    <externalReference r:id="rId45"/>
    <externalReference r:id="rId46"/>
  </externalReferences>
  <definedNames>
    <definedName name="_Hlk121988618" localSheetId="14">'9 NOTAS'!#REF!</definedName>
    <definedName name="_Hlk506199009" localSheetId="14">'9 NOTAS'!$B$3</definedName>
    <definedName name="_Hlk94618413" localSheetId="14">'9 NOTAS'!#REF!</definedName>
    <definedName name="_Hlk94618434" localSheetId="14">'9 NOTAS'!#REF!</definedName>
    <definedName name="_Hlk94618465" localSheetId="14">'9 NOTAS'!#REF!</definedName>
    <definedName name="_Hlk94618492" localSheetId="14">'9 NOTAS'!#REF!</definedName>
    <definedName name="_Hlk94618515" localSheetId="14">'9 NOTAS'!#REF!</definedName>
    <definedName name="_Hlk94618535" localSheetId="14">'9 NOTAS'!#REF!</definedName>
    <definedName name="_Hlk94618588" localSheetId="14">'9 NOTAS'!#REF!</definedName>
    <definedName name="_Hlk94618705" localSheetId="14">'9 NOTAS'!#REF!</definedName>
    <definedName name="_Hlk97710077" localSheetId="14">'9 NOTAS'!#REF!</definedName>
    <definedName name="_Hlk98920173" localSheetId="14">'9 NOTAS'!#REF!</definedName>
    <definedName name="OLE_LINK1" localSheetId="14">'9 NOTAS'!#REF!</definedName>
    <definedName name="OLE_LINK4" localSheetId="14">'9 NOTAS'!#REF!</definedName>
    <definedName name="OLE_LINK9" localSheetId="14">'9 NOTAS'!#REF!</definedName>
    <definedName name="_xlnm.Print_Titles" localSheetId="19">'13'!$1:$7</definedName>
    <definedName name="_xlnm.Print_Titles" localSheetId="21">'15'!$1:$8</definedName>
    <definedName name="_xlnm.Print_Titles" localSheetId="1">'2'!$4:$8</definedName>
    <definedName name="_xlnm.Print_Titles" localSheetId="2">'2.1'!$1:$10</definedName>
    <definedName name="_xlnm.Print_Titles" localSheetId="6">'6'!$4:$11</definedName>
    <definedName name="_xlnm.Print_Titles" localSheetId="7">'6.1'!$1:$10</definedName>
    <definedName name="_xlnm.Print_Titles" localSheetId="9">'6.3'!$1:$12</definedName>
    <definedName name="_xlnm.Print_Titles" localSheetId="11">'7.1'!$1:$10</definedName>
    <definedName name="_xlnm.Print_Titles" localSheetId="12">'7.2'!$1:$10</definedName>
    <definedName name="_xlnm.Print_Titles" localSheetId="29">BALANZA!$1:$10</definedName>
    <definedName name="_xlnm.Print_Titles" localSheetId="30">'LDF 1'!$1:$9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24" i="118" l="1"/>
  <c r="D23" i="118" s="1"/>
  <c r="F23" i="118"/>
  <c r="E23" i="118"/>
  <c r="C23" i="118"/>
  <c r="B23" i="118"/>
  <c r="D12" i="118"/>
  <c r="D11" i="118" s="1"/>
  <c r="D34" i="118" s="1"/>
  <c r="F11" i="118"/>
  <c r="F34" i="118" s="1"/>
  <c r="E11" i="118"/>
  <c r="E34" i="118" s="1"/>
  <c r="C11" i="118"/>
  <c r="C34" i="118" s="1"/>
  <c r="B11" i="118"/>
  <c r="B34" i="118" s="1"/>
  <c r="G12" i="118" l="1"/>
  <c r="G11" i="118" s="1"/>
  <c r="G24" i="118"/>
  <c r="G23" i="118" s="1"/>
  <c r="G34" i="118" l="1"/>
  <c r="H60" i="91"/>
  <c r="H49" i="91" s="1"/>
  <c r="G60" i="91"/>
  <c r="G49" i="91" s="1"/>
  <c r="F60" i="91"/>
  <c r="E60" i="91"/>
  <c r="D60" i="91"/>
  <c r="C60" i="91"/>
  <c r="C49" i="91" s="1"/>
  <c r="F49" i="91"/>
  <c r="E49" i="91"/>
  <c r="D49" i="91"/>
  <c r="E28" i="91"/>
  <c r="H23" i="91"/>
  <c r="H12" i="91" s="1"/>
  <c r="H86" i="91" s="1"/>
  <c r="G23" i="91"/>
  <c r="G12" i="91" s="1"/>
  <c r="G86" i="91" s="1"/>
  <c r="F23" i="91"/>
  <c r="F12" i="91" s="1"/>
  <c r="F86" i="91" s="1"/>
  <c r="E23" i="91"/>
  <c r="E12" i="91" s="1"/>
  <c r="E86" i="91" s="1"/>
  <c r="D23" i="91"/>
  <c r="D12" i="91" s="1"/>
  <c r="D86" i="91" s="1"/>
  <c r="C23" i="91"/>
  <c r="C12" i="91"/>
  <c r="C86" i="91" l="1"/>
  <c r="B34" i="90" l="1"/>
  <c r="G22" i="90"/>
  <c r="G34" i="90" s="1"/>
  <c r="F22" i="90"/>
  <c r="F34" i="90" s="1"/>
  <c r="E22" i="90"/>
  <c r="E34" i="90" s="1"/>
  <c r="D22" i="90"/>
  <c r="D34" i="90" s="1"/>
  <c r="C22" i="90"/>
  <c r="C34" i="90" s="1"/>
  <c r="B22" i="90"/>
  <c r="G11" i="90"/>
  <c r="F11" i="90"/>
  <c r="E11" i="90"/>
  <c r="D11" i="90"/>
  <c r="C11" i="90"/>
  <c r="B11" i="90"/>
  <c r="H119" i="89" l="1"/>
  <c r="H118" i="89"/>
  <c r="H115" i="89" s="1"/>
  <c r="G115" i="89"/>
  <c r="F115" i="89"/>
  <c r="E115" i="89"/>
  <c r="D115" i="89"/>
  <c r="C115" i="89"/>
  <c r="H114" i="89"/>
  <c r="H113" i="89"/>
  <c r="H105" i="89" s="1"/>
  <c r="H112" i="89"/>
  <c r="H111" i="89"/>
  <c r="H110" i="89"/>
  <c r="H109" i="89"/>
  <c r="H108" i="89"/>
  <c r="H107" i="89"/>
  <c r="H106" i="89"/>
  <c r="G105" i="89"/>
  <c r="F105" i="89"/>
  <c r="E105" i="89"/>
  <c r="D105" i="89"/>
  <c r="C105" i="89"/>
  <c r="H104" i="89"/>
  <c r="H103" i="89"/>
  <c r="H102" i="89"/>
  <c r="H101" i="89"/>
  <c r="H100" i="89"/>
  <c r="H99" i="89"/>
  <c r="H98" i="89"/>
  <c r="H97" i="89"/>
  <c r="H96" i="89"/>
  <c r="H95" i="89" s="1"/>
  <c r="G95" i="89"/>
  <c r="F95" i="89"/>
  <c r="E95" i="89"/>
  <c r="D95" i="89"/>
  <c r="C95" i="89"/>
  <c r="H94" i="89"/>
  <c r="H93" i="89"/>
  <c r="H92" i="89"/>
  <c r="H91" i="89"/>
  <c r="H90" i="89"/>
  <c r="H89" i="89"/>
  <c r="H88" i="89"/>
  <c r="H87" i="89" s="1"/>
  <c r="G87" i="89"/>
  <c r="G86" i="89" s="1"/>
  <c r="F87" i="89"/>
  <c r="F86" i="89" s="1"/>
  <c r="E87" i="89"/>
  <c r="D87" i="89"/>
  <c r="D86" i="89" s="1"/>
  <c r="C87" i="89"/>
  <c r="C86" i="89" s="1"/>
  <c r="E86" i="89"/>
  <c r="H44" i="89"/>
  <c r="H43" i="89"/>
  <c r="H40" i="89" s="1"/>
  <c r="G40" i="89"/>
  <c r="F40" i="89"/>
  <c r="E40" i="89"/>
  <c r="D40" i="89"/>
  <c r="C40" i="89"/>
  <c r="H39" i="89"/>
  <c r="H38" i="89"/>
  <c r="H37" i="89"/>
  <c r="H36" i="89"/>
  <c r="H35" i="89"/>
  <c r="H34" i="89"/>
  <c r="H33" i="89"/>
  <c r="H32" i="89"/>
  <c r="H31" i="89"/>
  <c r="H30" i="89" s="1"/>
  <c r="G30" i="89"/>
  <c r="F30" i="89"/>
  <c r="E30" i="89"/>
  <c r="D30" i="89"/>
  <c r="C30" i="89"/>
  <c r="H29" i="89"/>
  <c r="H28" i="89"/>
  <c r="H27" i="89"/>
  <c r="H26" i="89"/>
  <c r="H25" i="89"/>
  <c r="H24" i="89"/>
  <c r="H23" i="89"/>
  <c r="H22" i="89"/>
  <c r="H21" i="89"/>
  <c r="H20" i="89"/>
  <c r="G20" i="89"/>
  <c r="F20" i="89"/>
  <c r="E20" i="89"/>
  <c r="D20" i="89"/>
  <c r="C20" i="89"/>
  <c r="H19" i="89"/>
  <c r="H18" i="89"/>
  <c r="H17" i="89"/>
  <c r="H12" i="89" s="1"/>
  <c r="H16" i="89"/>
  <c r="H15" i="89"/>
  <c r="H14" i="89"/>
  <c r="G12" i="89"/>
  <c r="G11" i="89" s="1"/>
  <c r="G161" i="89" s="1"/>
  <c r="F12" i="89"/>
  <c r="F11" i="89" s="1"/>
  <c r="F161" i="89" s="1"/>
  <c r="D12" i="89"/>
  <c r="D11" i="89" s="1"/>
  <c r="D161" i="89" s="1"/>
  <c r="C12" i="89"/>
  <c r="E12" i="89" s="1"/>
  <c r="E11" i="89" s="1"/>
  <c r="E161" i="89" s="1"/>
  <c r="H11" i="89" l="1"/>
  <c r="H161" i="89" s="1"/>
  <c r="H86" i="89"/>
  <c r="C11" i="89"/>
  <c r="C161" i="89" s="1"/>
  <c r="I67" i="88" l="1"/>
  <c r="H67" i="88"/>
  <c r="G67" i="88"/>
  <c r="F67" i="88"/>
  <c r="E67" i="88"/>
  <c r="D67" i="88"/>
  <c r="I43" i="88"/>
  <c r="I72" i="88" s="1"/>
  <c r="H43" i="88"/>
  <c r="H72" i="88" s="1"/>
  <c r="G43" i="88"/>
  <c r="G72" i="88" s="1"/>
  <c r="F43" i="88"/>
  <c r="F72" i="88" s="1"/>
  <c r="E43" i="88"/>
  <c r="E72" i="88" s="1"/>
  <c r="D43" i="88"/>
  <c r="D72" i="88" s="1"/>
  <c r="I41" i="88"/>
  <c r="F41" i="88"/>
  <c r="D67" i="87" l="1"/>
  <c r="D66" i="87"/>
  <c r="C31" i="87"/>
  <c r="D24" i="87"/>
  <c r="C24" i="87"/>
  <c r="D23" i="87"/>
  <c r="C23" i="87"/>
  <c r="D22" i="87"/>
  <c r="D31" i="87" s="1"/>
  <c r="D14" i="87"/>
  <c r="C14" i="87"/>
  <c r="B14" i="87"/>
  <c r="D9" i="87"/>
  <c r="C9" i="87"/>
  <c r="B9" i="87"/>
  <c r="E42" i="27" l="1"/>
  <c r="F42" i="27" s="1"/>
  <c r="D42" i="27"/>
  <c r="I12" i="27"/>
  <c r="I42" i="27" s="1"/>
  <c r="H12" i="27"/>
  <c r="H42" i="27" s="1"/>
  <c r="G12" i="27"/>
  <c r="G42" i="27" s="1"/>
  <c r="F12" i="27"/>
  <c r="E12" i="27"/>
  <c r="D12" i="27"/>
  <c r="H49" i="86" l="1"/>
  <c r="G49" i="86"/>
  <c r="H22" i="86"/>
  <c r="G22" i="86"/>
  <c r="F22" i="86"/>
  <c r="F49" i="86" s="1"/>
  <c r="E22" i="86"/>
  <c r="E49" i="86" s="1"/>
  <c r="D22" i="86"/>
  <c r="D49" i="86" s="1"/>
  <c r="C22" i="86"/>
  <c r="C49" i="86" s="1"/>
  <c r="G19" i="23" l="1"/>
  <c r="F19" i="23"/>
  <c r="D19" i="23"/>
  <c r="C19" i="23"/>
  <c r="E19" i="23" s="1"/>
  <c r="H19" i="23" s="1"/>
  <c r="E18" i="23"/>
  <c r="H18" i="23" s="1"/>
  <c r="E17" i="23"/>
  <c r="H17" i="23" s="1"/>
  <c r="E16" i="23"/>
  <c r="H16" i="23" s="1"/>
  <c r="E15" i="23"/>
  <c r="H15" i="23" s="1"/>
  <c r="H22" i="51" l="1"/>
  <c r="G22" i="51"/>
  <c r="F22" i="51"/>
  <c r="E22" i="51"/>
  <c r="D22" i="51"/>
  <c r="C22" i="51"/>
  <c r="M255" i="50" l="1"/>
  <c r="I255" i="50"/>
  <c r="E255" i="50"/>
  <c r="M254" i="50"/>
  <c r="J254" i="50"/>
  <c r="I254" i="50"/>
  <c r="G254" i="50"/>
  <c r="E254" i="50"/>
  <c r="M253" i="50"/>
  <c r="I253" i="50"/>
  <c r="I252" i="50" s="1"/>
  <c r="E253" i="50"/>
  <c r="G253" i="50" s="1"/>
  <c r="M252" i="50"/>
  <c r="L252" i="50"/>
  <c r="K252" i="50"/>
  <c r="H252" i="50"/>
  <c r="F252" i="50"/>
  <c r="D252" i="50"/>
  <c r="C252" i="50"/>
  <c r="M251" i="50"/>
  <c r="I251" i="50"/>
  <c r="I246" i="50" s="1"/>
  <c r="E251" i="50"/>
  <c r="G251" i="50" s="1"/>
  <c r="M250" i="50"/>
  <c r="J250" i="50"/>
  <c r="I250" i="50"/>
  <c r="G250" i="50"/>
  <c r="E250" i="50"/>
  <c r="M249" i="50"/>
  <c r="J249" i="50"/>
  <c r="I249" i="50"/>
  <c r="G249" i="50"/>
  <c r="E249" i="50"/>
  <c r="M248" i="50"/>
  <c r="I248" i="50"/>
  <c r="G248" i="50"/>
  <c r="E248" i="50"/>
  <c r="J248" i="50" s="1"/>
  <c r="M247" i="50"/>
  <c r="M246" i="50" s="1"/>
  <c r="J247" i="50"/>
  <c r="I247" i="50"/>
  <c r="E247" i="50"/>
  <c r="G247" i="50" s="1"/>
  <c r="L246" i="50"/>
  <c r="K246" i="50"/>
  <c r="H246" i="50"/>
  <c r="F246" i="50"/>
  <c r="D246" i="50"/>
  <c r="C246" i="50"/>
  <c r="M245" i="50"/>
  <c r="M244" i="50" s="1"/>
  <c r="J245" i="50"/>
  <c r="J244" i="50" s="1"/>
  <c r="I245" i="50"/>
  <c r="E245" i="50"/>
  <c r="G245" i="50" s="1"/>
  <c r="G244" i="50" s="1"/>
  <c r="L244" i="50"/>
  <c r="K244" i="50"/>
  <c r="I244" i="50"/>
  <c r="H244" i="50"/>
  <c r="F244" i="50"/>
  <c r="D244" i="50"/>
  <c r="C244" i="50"/>
  <c r="M243" i="50"/>
  <c r="J243" i="50"/>
  <c r="I243" i="50"/>
  <c r="E243" i="50"/>
  <c r="G243" i="50" s="1"/>
  <c r="M242" i="50"/>
  <c r="J242" i="50"/>
  <c r="I242" i="50"/>
  <c r="E242" i="50"/>
  <c r="G242" i="50" s="1"/>
  <c r="M241" i="50"/>
  <c r="I241" i="50"/>
  <c r="E241" i="50"/>
  <c r="M240" i="50"/>
  <c r="J240" i="50"/>
  <c r="I240" i="50"/>
  <c r="E240" i="50"/>
  <c r="G240" i="50" s="1"/>
  <c r="M239" i="50"/>
  <c r="I239" i="50"/>
  <c r="E239" i="50"/>
  <c r="G239" i="50" s="1"/>
  <c r="M238" i="50"/>
  <c r="I238" i="50"/>
  <c r="G238" i="50"/>
  <c r="E238" i="50"/>
  <c r="J238" i="50" s="1"/>
  <c r="M237" i="50"/>
  <c r="M236" i="50" s="1"/>
  <c r="J237" i="50"/>
  <c r="I237" i="50"/>
  <c r="I236" i="50" s="1"/>
  <c r="G237" i="50"/>
  <c r="E237" i="50"/>
  <c r="L236" i="50"/>
  <c r="K236" i="50"/>
  <c r="H236" i="50"/>
  <c r="F236" i="50"/>
  <c r="D236" i="50"/>
  <c r="C236" i="50"/>
  <c r="M235" i="50"/>
  <c r="J235" i="50"/>
  <c r="I235" i="50"/>
  <c r="G235" i="50"/>
  <c r="E235" i="50"/>
  <c r="M234" i="50"/>
  <c r="I234" i="50"/>
  <c r="G234" i="50"/>
  <c r="E234" i="50"/>
  <c r="J234" i="50" s="1"/>
  <c r="M233" i="50"/>
  <c r="M232" i="50" s="1"/>
  <c r="J233" i="50"/>
  <c r="J232" i="50" s="1"/>
  <c r="I233" i="50"/>
  <c r="E233" i="50"/>
  <c r="G233" i="50" s="1"/>
  <c r="G232" i="50" s="1"/>
  <c r="L232" i="50"/>
  <c r="L196" i="50" s="1"/>
  <c r="K232" i="50"/>
  <c r="I232" i="50"/>
  <c r="H232" i="50"/>
  <c r="F232" i="50"/>
  <c r="D232" i="50"/>
  <c r="D196" i="50" s="1"/>
  <c r="C232" i="50"/>
  <c r="M231" i="50"/>
  <c r="J231" i="50"/>
  <c r="I231" i="50"/>
  <c r="E231" i="50"/>
  <c r="G231" i="50" s="1"/>
  <c r="M230" i="50"/>
  <c r="J230" i="50"/>
  <c r="I230" i="50"/>
  <c r="E230" i="50"/>
  <c r="G230" i="50" s="1"/>
  <c r="M229" i="50"/>
  <c r="I229" i="50"/>
  <c r="E229" i="50"/>
  <c r="M228" i="50"/>
  <c r="J228" i="50"/>
  <c r="I228" i="50"/>
  <c r="E228" i="50"/>
  <c r="G228" i="50" s="1"/>
  <c r="M227" i="50"/>
  <c r="I227" i="50"/>
  <c r="E227" i="50"/>
  <c r="G227" i="50" s="1"/>
  <c r="M226" i="50"/>
  <c r="I226" i="50"/>
  <c r="G226" i="50"/>
  <c r="E226" i="50"/>
  <c r="J226" i="50" s="1"/>
  <c r="M225" i="50"/>
  <c r="M223" i="50" s="1"/>
  <c r="J225" i="50"/>
  <c r="I225" i="50"/>
  <c r="I223" i="50" s="1"/>
  <c r="G225" i="50"/>
  <c r="E225" i="50"/>
  <c r="M224" i="50"/>
  <c r="I224" i="50"/>
  <c r="G224" i="50"/>
  <c r="E224" i="50"/>
  <c r="J224" i="50" s="1"/>
  <c r="L223" i="50"/>
  <c r="K223" i="50"/>
  <c r="H223" i="50"/>
  <c r="F223" i="50"/>
  <c r="D223" i="50"/>
  <c r="C223" i="50"/>
  <c r="M222" i="50"/>
  <c r="I222" i="50"/>
  <c r="G222" i="50"/>
  <c r="E222" i="50"/>
  <c r="J222" i="50" s="1"/>
  <c r="M221" i="50"/>
  <c r="J221" i="50"/>
  <c r="I221" i="50"/>
  <c r="E221" i="50"/>
  <c r="G221" i="50" s="1"/>
  <c r="M220" i="50"/>
  <c r="J220" i="50"/>
  <c r="I220" i="50"/>
  <c r="E220" i="50"/>
  <c r="G220" i="50" s="1"/>
  <c r="M219" i="50"/>
  <c r="I219" i="50"/>
  <c r="E219" i="50"/>
  <c r="M218" i="50"/>
  <c r="J218" i="50"/>
  <c r="I218" i="50"/>
  <c r="E218" i="50"/>
  <c r="G218" i="50" s="1"/>
  <c r="M217" i="50"/>
  <c r="I217" i="50"/>
  <c r="E217" i="50"/>
  <c r="G217" i="50" s="1"/>
  <c r="M216" i="50"/>
  <c r="I216" i="50"/>
  <c r="G216" i="50"/>
  <c r="E216" i="50"/>
  <c r="J216" i="50" s="1"/>
  <c r="M215" i="50"/>
  <c r="M213" i="50" s="1"/>
  <c r="J215" i="50"/>
  <c r="I215" i="50"/>
  <c r="I213" i="50" s="1"/>
  <c r="G215" i="50"/>
  <c r="E215" i="50"/>
  <c r="M214" i="50"/>
  <c r="I214" i="50"/>
  <c r="G214" i="50"/>
  <c r="E214" i="50"/>
  <c r="J214" i="50" s="1"/>
  <c r="L213" i="50"/>
  <c r="K213" i="50"/>
  <c r="H213" i="50"/>
  <c r="F213" i="50"/>
  <c r="D213" i="50"/>
  <c r="C213" i="50"/>
  <c r="M212" i="50"/>
  <c r="I212" i="50"/>
  <c r="G212" i="50"/>
  <c r="E212" i="50"/>
  <c r="J212" i="50" s="1"/>
  <c r="M211" i="50"/>
  <c r="J211" i="50"/>
  <c r="I211" i="50"/>
  <c r="E211" i="50"/>
  <c r="G211" i="50" s="1"/>
  <c r="M210" i="50"/>
  <c r="J210" i="50"/>
  <c r="I210" i="50"/>
  <c r="E210" i="50"/>
  <c r="G210" i="50" s="1"/>
  <c r="M209" i="50"/>
  <c r="I209" i="50"/>
  <c r="E209" i="50"/>
  <c r="M208" i="50"/>
  <c r="M207" i="50" s="1"/>
  <c r="J208" i="50"/>
  <c r="I208" i="50"/>
  <c r="I207" i="50" s="1"/>
  <c r="E208" i="50"/>
  <c r="G208" i="50" s="1"/>
  <c r="L207" i="50"/>
  <c r="K207" i="50"/>
  <c r="H207" i="50"/>
  <c r="F207" i="50"/>
  <c r="D207" i="50"/>
  <c r="C207" i="50"/>
  <c r="M206" i="50"/>
  <c r="J206" i="50"/>
  <c r="I206" i="50"/>
  <c r="E206" i="50"/>
  <c r="G206" i="50" s="1"/>
  <c r="M205" i="50"/>
  <c r="I205" i="50"/>
  <c r="E205" i="50"/>
  <c r="G205" i="50" s="1"/>
  <c r="M204" i="50"/>
  <c r="I204" i="50"/>
  <c r="G204" i="50"/>
  <c r="E204" i="50"/>
  <c r="J204" i="50" s="1"/>
  <c r="M203" i="50"/>
  <c r="J203" i="50"/>
  <c r="I203" i="50"/>
  <c r="G203" i="50"/>
  <c r="E203" i="50"/>
  <c r="M202" i="50"/>
  <c r="I202" i="50"/>
  <c r="G202" i="50"/>
  <c r="E202" i="50"/>
  <c r="J202" i="50" s="1"/>
  <c r="M201" i="50"/>
  <c r="J201" i="50"/>
  <c r="I201" i="50"/>
  <c r="E201" i="50"/>
  <c r="G201" i="50" s="1"/>
  <c r="M200" i="50"/>
  <c r="J200" i="50"/>
  <c r="I200" i="50"/>
  <c r="E200" i="50"/>
  <c r="G200" i="50" s="1"/>
  <c r="M199" i="50"/>
  <c r="I199" i="50"/>
  <c r="E199" i="50"/>
  <c r="M198" i="50"/>
  <c r="M197" i="50" s="1"/>
  <c r="J198" i="50"/>
  <c r="I198" i="50"/>
  <c r="E198" i="50"/>
  <c r="G198" i="50" s="1"/>
  <c r="L197" i="50"/>
  <c r="K197" i="50"/>
  <c r="K196" i="50" s="1"/>
  <c r="H197" i="50"/>
  <c r="H196" i="50" s="1"/>
  <c r="F197" i="50"/>
  <c r="D197" i="50"/>
  <c r="C197" i="50"/>
  <c r="F196" i="50"/>
  <c r="M195" i="50"/>
  <c r="I195" i="50"/>
  <c r="E195" i="50"/>
  <c r="M194" i="50"/>
  <c r="J194" i="50"/>
  <c r="I194" i="50"/>
  <c r="E194" i="50"/>
  <c r="G194" i="50" s="1"/>
  <c r="M193" i="50"/>
  <c r="I193" i="50"/>
  <c r="E193" i="50"/>
  <c r="G193" i="50" s="1"/>
  <c r="M192" i="50"/>
  <c r="I192" i="50"/>
  <c r="G192" i="50"/>
  <c r="E192" i="50"/>
  <c r="J192" i="50" s="1"/>
  <c r="M191" i="50"/>
  <c r="J191" i="50"/>
  <c r="I191" i="50"/>
  <c r="G191" i="50"/>
  <c r="E191" i="50"/>
  <c r="M190" i="50"/>
  <c r="I190" i="50"/>
  <c r="G190" i="50"/>
  <c r="E190" i="50"/>
  <c r="J190" i="50" s="1"/>
  <c r="M189" i="50"/>
  <c r="J189" i="50"/>
  <c r="I189" i="50"/>
  <c r="E189" i="50"/>
  <c r="G189" i="50" s="1"/>
  <c r="M188" i="50"/>
  <c r="J188" i="50"/>
  <c r="I188" i="50"/>
  <c r="E188" i="50"/>
  <c r="G188" i="50" s="1"/>
  <c r="M187" i="50"/>
  <c r="I187" i="50"/>
  <c r="I186" i="50" s="1"/>
  <c r="E187" i="50"/>
  <c r="L186" i="50"/>
  <c r="K186" i="50"/>
  <c r="H186" i="50"/>
  <c r="F186" i="50"/>
  <c r="D186" i="50"/>
  <c r="C186" i="50"/>
  <c r="M185" i="50"/>
  <c r="I185" i="50"/>
  <c r="E185" i="50"/>
  <c r="M184" i="50"/>
  <c r="J184" i="50"/>
  <c r="I184" i="50"/>
  <c r="E184" i="50"/>
  <c r="G184" i="50" s="1"/>
  <c r="M183" i="50"/>
  <c r="I183" i="50"/>
  <c r="E183" i="50"/>
  <c r="G183" i="50" s="1"/>
  <c r="M182" i="50"/>
  <c r="I182" i="50"/>
  <c r="G182" i="50"/>
  <c r="E182" i="50"/>
  <c r="J182" i="50" s="1"/>
  <c r="M181" i="50"/>
  <c r="M180" i="50" s="1"/>
  <c r="J181" i="50"/>
  <c r="I181" i="50"/>
  <c r="I180" i="50" s="1"/>
  <c r="G181" i="50"/>
  <c r="E181" i="50"/>
  <c r="L180" i="50"/>
  <c r="K180" i="50"/>
  <c r="H180" i="50"/>
  <c r="F180" i="50"/>
  <c r="D180" i="50"/>
  <c r="C180" i="50"/>
  <c r="M179" i="50"/>
  <c r="J179" i="50"/>
  <c r="I179" i="50"/>
  <c r="G179" i="50"/>
  <c r="E179" i="50"/>
  <c r="M178" i="50"/>
  <c r="I178" i="50"/>
  <c r="G178" i="50"/>
  <c r="E178" i="50"/>
  <c r="J178" i="50" s="1"/>
  <c r="M177" i="50"/>
  <c r="J177" i="50"/>
  <c r="I177" i="50"/>
  <c r="E177" i="50"/>
  <c r="G177" i="50" s="1"/>
  <c r="M176" i="50"/>
  <c r="J176" i="50"/>
  <c r="I176" i="50"/>
  <c r="E176" i="50"/>
  <c r="G176" i="50" s="1"/>
  <c r="M175" i="50"/>
  <c r="I175" i="50"/>
  <c r="E175" i="50"/>
  <c r="M174" i="50"/>
  <c r="J174" i="50"/>
  <c r="I174" i="50"/>
  <c r="E174" i="50"/>
  <c r="G174" i="50" s="1"/>
  <c r="M173" i="50"/>
  <c r="I173" i="50"/>
  <c r="E173" i="50"/>
  <c r="G173" i="50" s="1"/>
  <c r="M172" i="50"/>
  <c r="I172" i="50"/>
  <c r="G172" i="50"/>
  <c r="E172" i="50"/>
  <c r="J172" i="50" s="1"/>
  <c r="M171" i="50"/>
  <c r="J171" i="50"/>
  <c r="I171" i="50"/>
  <c r="I170" i="50" s="1"/>
  <c r="G171" i="50"/>
  <c r="E171" i="50"/>
  <c r="L170" i="50"/>
  <c r="K170" i="50"/>
  <c r="H170" i="50"/>
  <c r="F170" i="50"/>
  <c r="D170" i="50"/>
  <c r="C170" i="50"/>
  <c r="M169" i="50"/>
  <c r="M162" i="50" s="1"/>
  <c r="J169" i="50"/>
  <c r="I169" i="50"/>
  <c r="G169" i="50"/>
  <c r="E169" i="50"/>
  <c r="M168" i="50"/>
  <c r="I168" i="50"/>
  <c r="G168" i="50"/>
  <c r="E168" i="50"/>
  <c r="J168" i="50" s="1"/>
  <c r="M167" i="50"/>
  <c r="J167" i="50"/>
  <c r="I167" i="50"/>
  <c r="E167" i="50"/>
  <c r="G167" i="50" s="1"/>
  <c r="M166" i="50"/>
  <c r="J166" i="50"/>
  <c r="I166" i="50"/>
  <c r="E166" i="50"/>
  <c r="G166" i="50" s="1"/>
  <c r="M165" i="50"/>
  <c r="I165" i="50"/>
  <c r="E165" i="50"/>
  <c r="M164" i="50"/>
  <c r="J164" i="50"/>
  <c r="I164" i="50"/>
  <c r="E164" i="50"/>
  <c r="G164" i="50" s="1"/>
  <c r="M163" i="50"/>
  <c r="I163" i="50"/>
  <c r="I162" i="50" s="1"/>
  <c r="E163" i="50"/>
  <c r="G163" i="50" s="1"/>
  <c r="L162" i="50"/>
  <c r="K162" i="50"/>
  <c r="H162" i="50"/>
  <c r="F162" i="50"/>
  <c r="D162" i="50"/>
  <c r="C162" i="50"/>
  <c r="M161" i="50"/>
  <c r="I161" i="50"/>
  <c r="E161" i="50"/>
  <c r="G161" i="50" s="1"/>
  <c r="M160" i="50"/>
  <c r="J160" i="50"/>
  <c r="I160" i="50"/>
  <c r="G160" i="50"/>
  <c r="E160" i="50"/>
  <c r="M159" i="50"/>
  <c r="M152" i="50" s="1"/>
  <c r="J159" i="50"/>
  <c r="I159" i="50"/>
  <c r="G159" i="50"/>
  <c r="E159" i="50"/>
  <c r="M158" i="50"/>
  <c r="I158" i="50"/>
  <c r="G158" i="50"/>
  <c r="E158" i="50"/>
  <c r="J158" i="50" s="1"/>
  <c r="M157" i="50"/>
  <c r="J157" i="50"/>
  <c r="I157" i="50"/>
  <c r="E157" i="50"/>
  <c r="G157" i="50" s="1"/>
  <c r="M156" i="50"/>
  <c r="J156" i="50"/>
  <c r="I156" i="50"/>
  <c r="E156" i="50"/>
  <c r="G156" i="50" s="1"/>
  <c r="M155" i="50"/>
  <c r="I155" i="50"/>
  <c r="E155" i="50"/>
  <c r="M154" i="50"/>
  <c r="J154" i="50"/>
  <c r="I154" i="50"/>
  <c r="E154" i="50"/>
  <c r="G154" i="50" s="1"/>
  <c r="M153" i="50"/>
  <c r="I153" i="50"/>
  <c r="I152" i="50" s="1"/>
  <c r="E153" i="50"/>
  <c r="G153" i="50" s="1"/>
  <c r="L152" i="50"/>
  <c r="K152" i="50"/>
  <c r="H152" i="50"/>
  <c r="F152" i="50"/>
  <c r="D152" i="50"/>
  <c r="C152" i="50"/>
  <c r="M151" i="50"/>
  <c r="I151" i="50"/>
  <c r="E151" i="50"/>
  <c r="G151" i="50" s="1"/>
  <c r="M150" i="50"/>
  <c r="J150" i="50"/>
  <c r="I150" i="50"/>
  <c r="G150" i="50"/>
  <c r="E150" i="50"/>
  <c r="M149" i="50"/>
  <c r="M142" i="50" s="1"/>
  <c r="J149" i="50"/>
  <c r="I149" i="50"/>
  <c r="G149" i="50"/>
  <c r="E149" i="50"/>
  <c r="M148" i="50"/>
  <c r="I148" i="50"/>
  <c r="G148" i="50"/>
  <c r="E148" i="50"/>
  <c r="J148" i="50" s="1"/>
  <c r="M147" i="50"/>
  <c r="J147" i="50"/>
  <c r="I147" i="50"/>
  <c r="E147" i="50"/>
  <c r="G147" i="50" s="1"/>
  <c r="M146" i="50"/>
  <c r="J146" i="50"/>
  <c r="I146" i="50"/>
  <c r="E146" i="50"/>
  <c r="G146" i="50" s="1"/>
  <c r="M145" i="50"/>
  <c r="I145" i="50"/>
  <c r="E145" i="50"/>
  <c r="M144" i="50"/>
  <c r="J144" i="50"/>
  <c r="I144" i="50"/>
  <c r="E144" i="50"/>
  <c r="G144" i="50" s="1"/>
  <c r="M143" i="50"/>
  <c r="I143" i="50"/>
  <c r="I142" i="50" s="1"/>
  <c r="E143" i="50"/>
  <c r="G143" i="50" s="1"/>
  <c r="L142" i="50"/>
  <c r="K142" i="50"/>
  <c r="H142" i="50"/>
  <c r="F142" i="50"/>
  <c r="D142" i="50"/>
  <c r="C142" i="50"/>
  <c r="M141" i="50"/>
  <c r="I141" i="50"/>
  <c r="E141" i="50"/>
  <c r="G141" i="50" s="1"/>
  <c r="M140" i="50"/>
  <c r="I140" i="50"/>
  <c r="G140" i="50"/>
  <c r="E140" i="50"/>
  <c r="J140" i="50" s="1"/>
  <c r="M139" i="50"/>
  <c r="M132" i="50" s="1"/>
  <c r="J139" i="50"/>
  <c r="I139" i="50"/>
  <c r="G139" i="50"/>
  <c r="E139" i="50"/>
  <c r="M138" i="50"/>
  <c r="I138" i="50"/>
  <c r="G138" i="50"/>
  <c r="E138" i="50"/>
  <c r="J138" i="50" s="1"/>
  <c r="M137" i="50"/>
  <c r="J137" i="50"/>
  <c r="I137" i="50"/>
  <c r="E137" i="50"/>
  <c r="G137" i="50" s="1"/>
  <c r="M136" i="50"/>
  <c r="J136" i="50"/>
  <c r="I136" i="50"/>
  <c r="E136" i="50"/>
  <c r="G136" i="50" s="1"/>
  <c r="M135" i="50"/>
  <c r="I135" i="50"/>
  <c r="E135" i="50"/>
  <c r="M134" i="50"/>
  <c r="J134" i="50"/>
  <c r="I134" i="50"/>
  <c r="E134" i="50"/>
  <c r="G134" i="50" s="1"/>
  <c r="M133" i="50"/>
  <c r="I133" i="50"/>
  <c r="E133" i="50"/>
  <c r="G133" i="50" s="1"/>
  <c r="L132" i="50"/>
  <c r="K132" i="50"/>
  <c r="H132" i="50"/>
  <c r="F132" i="50"/>
  <c r="D132" i="50"/>
  <c r="C132" i="50"/>
  <c r="M131" i="50"/>
  <c r="I131" i="50"/>
  <c r="E131" i="50"/>
  <c r="G131" i="50" s="1"/>
  <c r="M130" i="50"/>
  <c r="I130" i="50"/>
  <c r="G130" i="50"/>
  <c r="E130" i="50"/>
  <c r="J130" i="50" s="1"/>
  <c r="M129" i="50"/>
  <c r="M122" i="50" s="1"/>
  <c r="J129" i="50"/>
  <c r="I129" i="50"/>
  <c r="G129" i="50"/>
  <c r="E129" i="50"/>
  <c r="M128" i="50"/>
  <c r="I128" i="50"/>
  <c r="G128" i="50"/>
  <c r="E128" i="50"/>
  <c r="J128" i="50" s="1"/>
  <c r="M127" i="50"/>
  <c r="J127" i="50"/>
  <c r="I127" i="50"/>
  <c r="E127" i="50"/>
  <c r="G127" i="50" s="1"/>
  <c r="M126" i="50"/>
  <c r="J126" i="50"/>
  <c r="I126" i="50"/>
  <c r="E126" i="50"/>
  <c r="G126" i="50" s="1"/>
  <c r="M125" i="50"/>
  <c r="I125" i="50"/>
  <c r="E125" i="50"/>
  <c r="M124" i="50"/>
  <c r="J124" i="50"/>
  <c r="I124" i="50"/>
  <c r="E124" i="50"/>
  <c r="G124" i="50" s="1"/>
  <c r="M123" i="50"/>
  <c r="I123" i="50"/>
  <c r="E123" i="50"/>
  <c r="G123" i="50" s="1"/>
  <c r="L122" i="50"/>
  <c r="K122" i="50"/>
  <c r="H122" i="50"/>
  <c r="F122" i="50"/>
  <c r="D122" i="50"/>
  <c r="C122" i="50"/>
  <c r="M121" i="50"/>
  <c r="I121" i="50"/>
  <c r="E121" i="50"/>
  <c r="G121" i="50" s="1"/>
  <c r="M120" i="50"/>
  <c r="I120" i="50"/>
  <c r="G120" i="50"/>
  <c r="E120" i="50"/>
  <c r="J120" i="50" s="1"/>
  <c r="M119" i="50"/>
  <c r="M112" i="50" s="1"/>
  <c r="J119" i="50"/>
  <c r="I119" i="50"/>
  <c r="G119" i="50"/>
  <c r="E119" i="50"/>
  <c r="M118" i="50"/>
  <c r="I118" i="50"/>
  <c r="G118" i="50"/>
  <c r="E118" i="50"/>
  <c r="J118" i="50" s="1"/>
  <c r="M117" i="50"/>
  <c r="J117" i="50"/>
  <c r="I117" i="50"/>
  <c r="E117" i="50"/>
  <c r="G117" i="50" s="1"/>
  <c r="M116" i="50"/>
  <c r="J116" i="50"/>
  <c r="I116" i="50"/>
  <c r="E116" i="50"/>
  <c r="G116" i="50" s="1"/>
  <c r="M115" i="50"/>
  <c r="I115" i="50"/>
  <c r="E115" i="50"/>
  <c r="M114" i="50"/>
  <c r="J114" i="50"/>
  <c r="I114" i="50"/>
  <c r="E114" i="50"/>
  <c r="G114" i="50" s="1"/>
  <c r="M113" i="50"/>
  <c r="I113" i="50"/>
  <c r="E113" i="50"/>
  <c r="G113" i="50" s="1"/>
  <c r="L112" i="50"/>
  <c r="K112" i="50"/>
  <c r="H112" i="50"/>
  <c r="F112" i="50"/>
  <c r="F111" i="50" s="1"/>
  <c r="D112" i="50"/>
  <c r="C112" i="50"/>
  <c r="L111" i="50"/>
  <c r="K111" i="50"/>
  <c r="D111" i="50"/>
  <c r="C111" i="50"/>
  <c r="M110" i="50"/>
  <c r="J110" i="50"/>
  <c r="I110" i="50"/>
  <c r="E110" i="50"/>
  <c r="G110" i="50" s="1"/>
  <c r="M109" i="50"/>
  <c r="I109" i="50"/>
  <c r="E109" i="50"/>
  <c r="G109" i="50" s="1"/>
  <c r="M108" i="50"/>
  <c r="I108" i="50"/>
  <c r="E108" i="50"/>
  <c r="J108" i="50" s="1"/>
  <c r="M107" i="50"/>
  <c r="J107" i="50"/>
  <c r="I107" i="50"/>
  <c r="G107" i="50"/>
  <c r="E107" i="50"/>
  <c r="M106" i="50"/>
  <c r="I106" i="50"/>
  <c r="G106" i="50"/>
  <c r="E106" i="50"/>
  <c r="J106" i="50" s="1"/>
  <c r="M105" i="50"/>
  <c r="J105" i="50"/>
  <c r="I105" i="50"/>
  <c r="E105" i="50"/>
  <c r="G105" i="50" s="1"/>
  <c r="M104" i="50"/>
  <c r="M101" i="50" s="1"/>
  <c r="J104" i="50"/>
  <c r="I104" i="50"/>
  <c r="E104" i="50"/>
  <c r="G104" i="50" s="1"/>
  <c r="M103" i="50"/>
  <c r="I103" i="50"/>
  <c r="E103" i="50"/>
  <c r="M102" i="50"/>
  <c r="J102" i="50"/>
  <c r="I102" i="50"/>
  <c r="E102" i="50"/>
  <c r="G102" i="50" s="1"/>
  <c r="L101" i="50"/>
  <c r="K101" i="50"/>
  <c r="H101" i="50"/>
  <c r="F101" i="50"/>
  <c r="D101" i="50"/>
  <c r="C101" i="50"/>
  <c r="M100" i="50"/>
  <c r="J100" i="50"/>
  <c r="I100" i="50"/>
  <c r="E100" i="50"/>
  <c r="G100" i="50" s="1"/>
  <c r="M99" i="50"/>
  <c r="I99" i="50"/>
  <c r="I97" i="50" s="1"/>
  <c r="E99" i="50"/>
  <c r="G99" i="50" s="1"/>
  <c r="M98" i="50"/>
  <c r="I98" i="50"/>
  <c r="E98" i="50"/>
  <c r="J98" i="50" s="1"/>
  <c r="M97" i="50"/>
  <c r="L97" i="50"/>
  <c r="K97" i="50"/>
  <c r="H97" i="50"/>
  <c r="F97" i="50"/>
  <c r="E97" i="50"/>
  <c r="D97" i="50"/>
  <c r="C97" i="50"/>
  <c r="M96" i="50"/>
  <c r="I96" i="50"/>
  <c r="E96" i="50"/>
  <c r="J96" i="50" s="1"/>
  <c r="M95" i="50"/>
  <c r="I95" i="50"/>
  <c r="G95" i="50"/>
  <c r="E95" i="50"/>
  <c r="J95" i="50" s="1"/>
  <c r="M94" i="50"/>
  <c r="I94" i="50"/>
  <c r="G94" i="50"/>
  <c r="E94" i="50"/>
  <c r="J94" i="50" s="1"/>
  <c r="M93" i="50"/>
  <c r="J93" i="50"/>
  <c r="I93" i="50"/>
  <c r="E93" i="50"/>
  <c r="G93" i="50" s="1"/>
  <c r="M92" i="50"/>
  <c r="M91" i="50" s="1"/>
  <c r="J92" i="50"/>
  <c r="J91" i="50" s="1"/>
  <c r="I92" i="50"/>
  <c r="E92" i="50"/>
  <c r="G92" i="50" s="1"/>
  <c r="L91" i="50"/>
  <c r="K91" i="50"/>
  <c r="I91" i="50"/>
  <c r="H91" i="50"/>
  <c r="F91" i="50"/>
  <c r="D91" i="50"/>
  <c r="C91" i="50"/>
  <c r="M90" i="50"/>
  <c r="J90" i="50"/>
  <c r="I90" i="50"/>
  <c r="E90" i="50"/>
  <c r="G90" i="50" s="1"/>
  <c r="M89" i="50"/>
  <c r="I89" i="50"/>
  <c r="E89" i="50"/>
  <c r="M88" i="50"/>
  <c r="L88" i="50"/>
  <c r="K88" i="50"/>
  <c r="I88" i="50"/>
  <c r="H88" i="50"/>
  <c r="F88" i="50"/>
  <c r="D88" i="50"/>
  <c r="C88" i="50"/>
  <c r="M87" i="50"/>
  <c r="I87" i="50"/>
  <c r="E87" i="50"/>
  <c r="M86" i="50"/>
  <c r="J86" i="50"/>
  <c r="I86" i="50"/>
  <c r="E86" i="50"/>
  <c r="G86" i="50" s="1"/>
  <c r="M85" i="50"/>
  <c r="I85" i="50"/>
  <c r="I80" i="50" s="1"/>
  <c r="E85" i="50"/>
  <c r="G85" i="50" s="1"/>
  <c r="M84" i="50"/>
  <c r="I84" i="50"/>
  <c r="G84" i="50"/>
  <c r="E84" i="50"/>
  <c r="J84" i="50" s="1"/>
  <c r="M83" i="50"/>
  <c r="J83" i="50"/>
  <c r="I83" i="50"/>
  <c r="G83" i="50"/>
  <c r="E83" i="50"/>
  <c r="M82" i="50"/>
  <c r="I82" i="50"/>
  <c r="G82" i="50"/>
  <c r="E82" i="50"/>
  <c r="J82" i="50" s="1"/>
  <c r="M81" i="50"/>
  <c r="J81" i="50"/>
  <c r="I81" i="50"/>
  <c r="E81" i="50"/>
  <c r="G81" i="50" s="1"/>
  <c r="L80" i="50"/>
  <c r="K80" i="50"/>
  <c r="H80" i="50"/>
  <c r="F80" i="50"/>
  <c r="D80" i="50"/>
  <c r="C80" i="50"/>
  <c r="M79" i="50"/>
  <c r="J79" i="50"/>
  <c r="I79" i="50"/>
  <c r="E79" i="50"/>
  <c r="G79" i="50" s="1"/>
  <c r="M78" i="50"/>
  <c r="J78" i="50"/>
  <c r="I78" i="50"/>
  <c r="E78" i="50"/>
  <c r="G78" i="50" s="1"/>
  <c r="M77" i="50"/>
  <c r="I77" i="50"/>
  <c r="E77" i="50"/>
  <c r="M76" i="50"/>
  <c r="J76" i="50"/>
  <c r="I76" i="50"/>
  <c r="E76" i="50"/>
  <c r="G76" i="50" s="1"/>
  <c r="M75" i="50"/>
  <c r="I75" i="50"/>
  <c r="I70" i="50" s="1"/>
  <c r="E75" i="50"/>
  <c r="G75" i="50" s="1"/>
  <c r="M74" i="50"/>
  <c r="I74" i="50"/>
  <c r="E74" i="50"/>
  <c r="J74" i="50" s="1"/>
  <c r="M73" i="50"/>
  <c r="I73" i="50"/>
  <c r="G73" i="50"/>
  <c r="E73" i="50"/>
  <c r="J73" i="50" s="1"/>
  <c r="M72" i="50"/>
  <c r="I72" i="50"/>
  <c r="G72" i="50"/>
  <c r="E72" i="50"/>
  <c r="J72" i="50" s="1"/>
  <c r="M71" i="50"/>
  <c r="J71" i="50"/>
  <c r="I71" i="50"/>
  <c r="G71" i="50"/>
  <c r="E71" i="50"/>
  <c r="L70" i="50"/>
  <c r="K70" i="50"/>
  <c r="H70" i="50"/>
  <c r="F70" i="50"/>
  <c r="D70" i="50"/>
  <c r="D46" i="50" s="1"/>
  <c r="C70" i="50"/>
  <c r="M69" i="50"/>
  <c r="J69" i="50"/>
  <c r="I69" i="50"/>
  <c r="G69" i="50"/>
  <c r="E69" i="50"/>
  <c r="M68" i="50"/>
  <c r="J68" i="50"/>
  <c r="I68" i="50"/>
  <c r="E68" i="50"/>
  <c r="G68" i="50" s="1"/>
  <c r="M67" i="50"/>
  <c r="I67" i="50"/>
  <c r="E67" i="50"/>
  <c r="M66" i="50"/>
  <c r="J66" i="50"/>
  <c r="I66" i="50"/>
  <c r="E66" i="50"/>
  <c r="G66" i="50" s="1"/>
  <c r="M65" i="50"/>
  <c r="I65" i="50"/>
  <c r="I60" i="50" s="1"/>
  <c r="E65" i="50"/>
  <c r="G65" i="50" s="1"/>
  <c r="M64" i="50"/>
  <c r="I64" i="50"/>
  <c r="E64" i="50"/>
  <c r="J64" i="50" s="1"/>
  <c r="M63" i="50"/>
  <c r="I63" i="50"/>
  <c r="G63" i="50"/>
  <c r="E63" i="50"/>
  <c r="J63" i="50" s="1"/>
  <c r="M62" i="50"/>
  <c r="I62" i="50"/>
  <c r="G62" i="50"/>
  <c r="E62" i="50"/>
  <c r="J62" i="50" s="1"/>
  <c r="M61" i="50"/>
  <c r="M60" i="50" s="1"/>
  <c r="J61" i="50"/>
  <c r="I61" i="50"/>
  <c r="G61" i="50"/>
  <c r="E61" i="50"/>
  <c r="L60" i="50"/>
  <c r="L46" i="50" s="1"/>
  <c r="K60" i="50"/>
  <c r="H60" i="50"/>
  <c r="F60" i="50"/>
  <c r="D60" i="50"/>
  <c r="C60" i="50"/>
  <c r="M59" i="50"/>
  <c r="M56" i="50" s="1"/>
  <c r="J59" i="50"/>
  <c r="I59" i="50"/>
  <c r="G59" i="50"/>
  <c r="E59" i="50"/>
  <c r="M58" i="50"/>
  <c r="J58" i="50"/>
  <c r="I58" i="50"/>
  <c r="E58" i="50"/>
  <c r="G58" i="50" s="1"/>
  <c r="M57" i="50"/>
  <c r="I57" i="50"/>
  <c r="E57" i="50"/>
  <c r="L56" i="50"/>
  <c r="K56" i="50"/>
  <c r="K46" i="50" s="1"/>
  <c r="I56" i="50"/>
  <c r="H56" i="50"/>
  <c r="F56" i="50"/>
  <c r="D56" i="50"/>
  <c r="C56" i="50"/>
  <c r="C46" i="50" s="1"/>
  <c r="M55" i="50"/>
  <c r="I55" i="50"/>
  <c r="E55" i="50"/>
  <c r="M54" i="50"/>
  <c r="J54" i="50"/>
  <c r="I54" i="50"/>
  <c r="E54" i="50"/>
  <c r="G54" i="50" s="1"/>
  <c r="M53" i="50"/>
  <c r="I53" i="50"/>
  <c r="E53" i="50"/>
  <c r="G53" i="50" s="1"/>
  <c r="M52" i="50"/>
  <c r="I52" i="50"/>
  <c r="E52" i="50"/>
  <c r="J52" i="50" s="1"/>
  <c r="M51" i="50"/>
  <c r="J51" i="50"/>
  <c r="I51" i="50"/>
  <c r="G51" i="50"/>
  <c r="E51" i="50"/>
  <c r="M50" i="50"/>
  <c r="I50" i="50"/>
  <c r="G50" i="50"/>
  <c r="E50" i="50"/>
  <c r="J50" i="50" s="1"/>
  <c r="M49" i="50"/>
  <c r="J49" i="50"/>
  <c r="I49" i="50"/>
  <c r="G49" i="50"/>
  <c r="E49" i="50"/>
  <c r="M48" i="50"/>
  <c r="J48" i="50"/>
  <c r="I48" i="50"/>
  <c r="E48" i="50"/>
  <c r="G48" i="50" s="1"/>
  <c r="L47" i="50"/>
  <c r="K47" i="50"/>
  <c r="I47" i="50"/>
  <c r="H47" i="50"/>
  <c r="F47" i="50"/>
  <c r="F46" i="50" s="1"/>
  <c r="I46" i="50" s="1"/>
  <c r="D47" i="50"/>
  <c r="C47" i="50"/>
  <c r="H46" i="50"/>
  <c r="M45" i="50"/>
  <c r="M43" i="50" s="1"/>
  <c r="J45" i="50"/>
  <c r="I45" i="50"/>
  <c r="G45" i="50"/>
  <c r="E45" i="50"/>
  <c r="M44" i="50"/>
  <c r="J44" i="50"/>
  <c r="J43" i="50" s="1"/>
  <c r="I44" i="50"/>
  <c r="E44" i="50"/>
  <c r="G44" i="50" s="1"/>
  <c r="G43" i="50" s="1"/>
  <c r="L43" i="50"/>
  <c r="K43" i="50"/>
  <c r="I43" i="50"/>
  <c r="H43" i="50"/>
  <c r="F43" i="50"/>
  <c r="D43" i="50"/>
  <c r="C43" i="50"/>
  <c r="M42" i="50"/>
  <c r="J42" i="50"/>
  <c r="J41" i="50" s="1"/>
  <c r="I42" i="50"/>
  <c r="E42" i="50"/>
  <c r="M41" i="50"/>
  <c r="L41" i="50"/>
  <c r="K41" i="50"/>
  <c r="I41" i="50"/>
  <c r="H41" i="50"/>
  <c r="F41" i="50"/>
  <c r="D41" i="50"/>
  <c r="C41" i="50"/>
  <c r="M40" i="50"/>
  <c r="J40" i="50"/>
  <c r="I40" i="50"/>
  <c r="G40" i="50"/>
  <c r="E40" i="50"/>
  <c r="M39" i="50"/>
  <c r="I39" i="50"/>
  <c r="E39" i="50"/>
  <c r="M38" i="50"/>
  <c r="J38" i="50"/>
  <c r="I38" i="50"/>
  <c r="E38" i="50"/>
  <c r="G38" i="50" s="1"/>
  <c r="M37" i="50"/>
  <c r="I37" i="50"/>
  <c r="E37" i="50"/>
  <c r="M36" i="50"/>
  <c r="I36" i="50"/>
  <c r="E36" i="50"/>
  <c r="J36" i="50" s="1"/>
  <c r="M35" i="50"/>
  <c r="I35" i="50"/>
  <c r="I34" i="50" s="1"/>
  <c r="G35" i="50"/>
  <c r="E35" i="50"/>
  <c r="J35" i="50" s="1"/>
  <c r="L34" i="50"/>
  <c r="K34" i="50"/>
  <c r="H34" i="50"/>
  <c r="F34" i="50"/>
  <c r="D34" i="50"/>
  <c r="C34" i="50"/>
  <c r="M33" i="50"/>
  <c r="I33" i="50"/>
  <c r="I29" i="50" s="1"/>
  <c r="G33" i="50"/>
  <c r="E33" i="50"/>
  <c r="J33" i="50" s="1"/>
  <c r="M32" i="50"/>
  <c r="I32" i="50"/>
  <c r="G32" i="50"/>
  <c r="E32" i="50"/>
  <c r="J32" i="50" s="1"/>
  <c r="M31" i="50"/>
  <c r="M29" i="50" s="1"/>
  <c r="J31" i="50"/>
  <c r="I31" i="50"/>
  <c r="G31" i="50"/>
  <c r="E31" i="50"/>
  <c r="M30" i="50"/>
  <c r="J30" i="50"/>
  <c r="I30" i="50"/>
  <c r="E30" i="50"/>
  <c r="E29" i="50" s="1"/>
  <c r="L29" i="50"/>
  <c r="K29" i="50"/>
  <c r="H29" i="50"/>
  <c r="F29" i="50"/>
  <c r="D29" i="50"/>
  <c r="C29" i="50"/>
  <c r="M28" i="50"/>
  <c r="J28" i="50"/>
  <c r="I28" i="50"/>
  <c r="G28" i="50"/>
  <c r="E28" i="50"/>
  <c r="M27" i="50"/>
  <c r="I27" i="50"/>
  <c r="E27" i="50"/>
  <c r="M26" i="50"/>
  <c r="J26" i="50"/>
  <c r="I26" i="50"/>
  <c r="E26" i="50"/>
  <c r="G26" i="50" s="1"/>
  <c r="M25" i="50"/>
  <c r="I25" i="50"/>
  <c r="E25" i="50"/>
  <c r="M24" i="50"/>
  <c r="I24" i="50"/>
  <c r="E24" i="50"/>
  <c r="J24" i="50" s="1"/>
  <c r="M23" i="50"/>
  <c r="I23" i="50"/>
  <c r="I20" i="50" s="1"/>
  <c r="G23" i="50"/>
  <c r="E23" i="50"/>
  <c r="J23" i="50" s="1"/>
  <c r="M22" i="50"/>
  <c r="I22" i="50"/>
  <c r="G22" i="50"/>
  <c r="E22" i="50"/>
  <c r="J22" i="50" s="1"/>
  <c r="M21" i="50"/>
  <c r="J21" i="50"/>
  <c r="I21" i="50"/>
  <c r="G21" i="50"/>
  <c r="E21" i="50"/>
  <c r="L20" i="50"/>
  <c r="K20" i="50"/>
  <c r="H20" i="50"/>
  <c r="F20" i="50"/>
  <c r="D20" i="50"/>
  <c r="C20" i="50"/>
  <c r="M19" i="50"/>
  <c r="I19" i="50"/>
  <c r="I15" i="50" s="1"/>
  <c r="G19" i="50"/>
  <c r="E19" i="50"/>
  <c r="J19" i="50" s="1"/>
  <c r="M18" i="50"/>
  <c r="J18" i="50"/>
  <c r="I18" i="50"/>
  <c r="G18" i="50"/>
  <c r="E18" i="50"/>
  <c r="M17" i="50"/>
  <c r="M15" i="50" s="1"/>
  <c r="J17" i="50"/>
  <c r="I17" i="50"/>
  <c r="E17" i="50"/>
  <c r="G17" i="50" s="1"/>
  <c r="G15" i="50" s="1"/>
  <c r="M16" i="50"/>
  <c r="J16" i="50"/>
  <c r="J15" i="50" s="1"/>
  <c r="I16" i="50"/>
  <c r="G16" i="50"/>
  <c r="E16" i="50"/>
  <c r="E15" i="50" s="1"/>
  <c r="L15" i="50"/>
  <c r="K15" i="50"/>
  <c r="H15" i="50"/>
  <c r="F15" i="50"/>
  <c r="D15" i="50"/>
  <c r="C15" i="50"/>
  <c r="M14" i="50"/>
  <c r="J14" i="50"/>
  <c r="I14" i="50"/>
  <c r="G14" i="50"/>
  <c r="E14" i="50"/>
  <c r="M13" i="50"/>
  <c r="I13" i="50"/>
  <c r="E13" i="50"/>
  <c r="J13" i="50" s="1"/>
  <c r="M12" i="50"/>
  <c r="J12" i="50"/>
  <c r="I12" i="50"/>
  <c r="G12" i="50"/>
  <c r="E12" i="50"/>
  <c r="M11" i="50"/>
  <c r="I11" i="50"/>
  <c r="I10" i="50" s="1"/>
  <c r="E11" i="50"/>
  <c r="E10" i="50" s="1"/>
  <c r="M10" i="50"/>
  <c r="L10" i="50"/>
  <c r="L9" i="50" s="1"/>
  <c r="K10" i="50"/>
  <c r="H10" i="50"/>
  <c r="H9" i="50" s="1"/>
  <c r="F10" i="50"/>
  <c r="F9" i="50" s="1"/>
  <c r="I9" i="50" s="1"/>
  <c r="D10" i="50"/>
  <c r="D9" i="50" s="1"/>
  <c r="C10" i="50"/>
  <c r="K9" i="50"/>
  <c r="C9" i="50"/>
  <c r="M9" i="50" l="1"/>
  <c r="J20" i="50"/>
  <c r="J175" i="50"/>
  <c r="G175" i="50"/>
  <c r="G246" i="50"/>
  <c r="G11" i="50"/>
  <c r="G10" i="50" s="1"/>
  <c r="M20" i="50"/>
  <c r="M34" i="50"/>
  <c r="E56" i="50"/>
  <c r="J57" i="50"/>
  <c r="J56" i="50" s="1"/>
  <c r="G57" i="50"/>
  <c r="G56" i="50" s="1"/>
  <c r="I101" i="50"/>
  <c r="H111" i="50"/>
  <c r="M111" i="50" s="1"/>
  <c r="G170" i="50"/>
  <c r="J199" i="50"/>
  <c r="E197" i="50"/>
  <c r="G199" i="50"/>
  <c r="D256" i="50"/>
  <c r="J11" i="50"/>
  <c r="J10" i="50" s="1"/>
  <c r="G13" i="50"/>
  <c r="M47" i="50"/>
  <c r="J77" i="50"/>
  <c r="G77" i="50"/>
  <c r="E112" i="50"/>
  <c r="J115" i="50"/>
  <c r="G115" i="50"/>
  <c r="G112" i="50" s="1"/>
  <c r="E122" i="50"/>
  <c r="J125" i="50"/>
  <c r="G125" i="50"/>
  <c r="E132" i="50"/>
  <c r="J135" i="50"/>
  <c r="G135" i="50"/>
  <c r="E142" i="50"/>
  <c r="J145" i="50"/>
  <c r="G145" i="50"/>
  <c r="G142" i="50" s="1"/>
  <c r="J185" i="50"/>
  <c r="G185" i="50"/>
  <c r="J195" i="50"/>
  <c r="G195" i="50"/>
  <c r="K256" i="50"/>
  <c r="M46" i="50"/>
  <c r="J101" i="50"/>
  <c r="J209" i="50"/>
  <c r="J207" i="50" s="1"/>
  <c r="E207" i="50"/>
  <c r="G209" i="50"/>
  <c r="J27" i="50"/>
  <c r="G27" i="50"/>
  <c r="J39" i="50"/>
  <c r="G39" i="50"/>
  <c r="G80" i="50"/>
  <c r="J87" i="50"/>
  <c r="G87" i="50"/>
  <c r="J103" i="50"/>
  <c r="E101" i="50"/>
  <c r="G103" i="50"/>
  <c r="G101" i="50" s="1"/>
  <c r="G122" i="50"/>
  <c r="G132" i="50"/>
  <c r="E152" i="50"/>
  <c r="J155" i="50"/>
  <c r="G155" i="50"/>
  <c r="M170" i="50"/>
  <c r="G180" i="50"/>
  <c r="E186" i="50"/>
  <c r="J187" i="50"/>
  <c r="J186" i="50" s="1"/>
  <c r="G187" i="50"/>
  <c r="G186" i="50" s="1"/>
  <c r="E213" i="50"/>
  <c r="J219" i="50"/>
  <c r="G219" i="50"/>
  <c r="G213" i="50" s="1"/>
  <c r="J241" i="50"/>
  <c r="G241" i="50"/>
  <c r="G252" i="50"/>
  <c r="E252" i="50"/>
  <c r="J255" i="50"/>
  <c r="G255" i="50"/>
  <c r="M196" i="50"/>
  <c r="E20" i="50"/>
  <c r="E9" i="50" s="1"/>
  <c r="G25" i="50"/>
  <c r="J25" i="50"/>
  <c r="G30" i="50"/>
  <c r="G29" i="50" s="1"/>
  <c r="G37" i="50"/>
  <c r="E34" i="50"/>
  <c r="J37" i="50"/>
  <c r="J34" i="50" s="1"/>
  <c r="G42" i="50"/>
  <c r="G41" i="50" s="1"/>
  <c r="E41" i="50"/>
  <c r="J47" i="50"/>
  <c r="I112" i="50"/>
  <c r="I122" i="50"/>
  <c r="I132" i="50"/>
  <c r="G152" i="50"/>
  <c r="E162" i="50"/>
  <c r="J165" i="50"/>
  <c r="G165" i="50"/>
  <c r="G162" i="50" s="1"/>
  <c r="G197" i="50"/>
  <c r="G236" i="50"/>
  <c r="J67" i="50"/>
  <c r="G67" i="50"/>
  <c r="J80" i="50"/>
  <c r="M186" i="50"/>
  <c r="I196" i="50"/>
  <c r="I197" i="50"/>
  <c r="G207" i="50"/>
  <c r="E223" i="50"/>
  <c r="J229" i="50"/>
  <c r="G229" i="50"/>
  <c r="G223" i="50" s="1"/>
  <c r="M70" i="50"/>
  <c r="J29" i="50"/>
  <c r="J55" i="50"/>
  <c r="G55" i="50"/>
  <c r="M80" i="50"/>
  <c r="E88" i="50"/>
  <c r="J89" i="50"/>
  <c r="J88" i="50" s="1"/>
  <c r="G89" i="50"/>
  <c r="G88" i="50" s="1"/>
  <c r="C196" i="50"/>
  <c r="C256" i="50" s="1"/>
  <c r="L256" i="50"/>
  <c r="F256" i="50"/>
  <c r="J53" i="50"/>
  <c r="E60" i="50"/>
  <c r="J65" i="50"/>
  <c r="J60" i="50" s="1"/>
  <c r="E70" i="50"/>
  <c r="J75" i="50"/>
  <c r="J70" i="50" s="1"/>
  <c r="E80" i="50"/>
  <c r="J85" i="50"/>
  <c r="J99" i="50"/>
  <c r="J97" i="50" s="1"/>
  <c r="J109" i="50"/>
  <c r="J113" i="50"/>
  <c r="J121" i="50"/>
  <c r="J123" i="50"/>
  <c r="J122" i="50" s="1"/>
  <c r="J131" i="50"/>
  <c r="J133" i="50"/>
  <c r="J132" i="50" s="1"/>
  <c r="J141" i="50"/>
  <c r="J143" i="50"/>
  <c r="J151" i="50"/>
  <c r="J153" i="50"/>
  <c r="J161" i="50"/>
  <c r="J163" i="50"/>
  <c r="J162" i="50" s="1"/>
  <c r="J173" i="50"/>
  <c r="J170" i="50" s="1"/>
  <c r="J183" i="50"/>
  <c r="J180" i="50" s="1"/>
  <c r="J193" i="50"/>
  <c r="J205" i="50"/>
  <c r="J197" i="50" s="1"/>
  <c r="J217" i="50"/>
  <c r="J213" i="50" s="1"/>
  <c r="J227" i="50"/>
  <c r="J223" i="50" s="1"/>
  <c r="E232" i="50"/>
  <c r="J239" i="50"/>
  <c r="J236" i="50" s="1"/>
  <c r="E244" i="50"/>
  <c r="E246" i="50"/>
  <c r="J251" i="50"/>
  <c r="J246" i="50" s="1"/>
  <c r="J253" i="50"/>
  <c r="J252" i="50" s="1"/>
  <c r="G24" i="50"/>
  <c r="G36" i="50"/>
  <c r="G34" i="50" s="1"/>
  <c r="G52" i="50"/>
  <c r="G47" i="50" s="1"/>
  <c r="G64" i="50"/>
  <c r="G60" i="50" s="1"/>
  <c r="G74" i="50"/>
  <c r="G70" i="50" s="1"/>
  <c r="G96" i="50"/>
  <c r="G91" i="50" s="1"/>
  <c r="G98" i="50"/>
  <c r="G97" i="50" s="1"/>
  <c r="G108" i="50"/>
  <c r="E170" i="50"/>
  <c r="E180" i="50"/>
  <c r="E236" i="50"/>
  <c r="E43" i="50"/>
  <c r="E47" i="50"/>
  <c r="E91" i="50"/>
  <c r="G9" i="50" l="1"/>
  <c r="J9" i="50"/>
  <c r="I111" i="50"/>
  <c r="I256" i="50" s="1"/>
  <c r="E46" i="50"/>
  <c r="J152" i="50"/>
  <c r="J112" i="50"/>
  <c r="G20" i="50"/>
  <c r="H256" i="50"/>
  <c r="E111" i="50"/>
  <c r="J142" i="50"/>
  <c r="M256" i="50"/>
  <c r="E196" i="50"/>
  <c r="E256" i="50" l="1"/>
  <c r="J196" i="50"/>
  <c r="J256" i="50" s="1"/>
  <c r="G196" i="50"/>
  <c r="J46" i="50"/>
  <c r="G46" i="50"/>
  <c r="J111" i="50"/>
  <c r="G111" i="50"/>
  <c r="G256" i="50" l="1"/>
  <c r="H75" i="49" l="1"/>
  <c r="H74" i="49"/>
  <c r="H73" i="49"/>
  <c r="H72" i="49" s="1"/>
  <c r="G72" i="49"/>
  <c r="G84" i="49" s="1"/>
  <c r="F72" i="49"/>
  <c r="F84" i="49" s="1"/>
  <c r="E72" i="49"/>
  <c r="E84" i="49" s="1"/>
  <c r="D72" i="49"/>
  <c r="D84" i="49" s="1"/>
  <c r="C72" i="49"/>
  <c r="H58" i="49"/>
  <c r="H57" i="49"/>
  <c r="H56" i="49"/>
  <c r="H55" i="49"/>
  <c r="H54" i="49"/>
  <c r="H53" i="49"/>
  <c r="H52" i="49"/>
  <c r="H51" i="49"/>
  <c r="H50" i="49"/>
  <c r="H49" i="49" s="1"/>
  <c r="G49" i="49"/>
  <c r="F49" i="49"/>
  <c r="E49" i="49"/>
  <c r="D49" i="49"/>
  <c r="C49" i="49"/>
  <c r="C84" i="49" s="1"/>
  <c r="H48" i="49"/>
  <c r="H47" i="49"/>
  <c r="H39" i="49" s="1"/>
  <c r="H46" i="49"/>
  <c r="H45" i="49"/>
  <c r="H44" i="49"/>
  <c r="H43" i="49"/>
  <c r="H42" i="49"/>
  <c r="H41" i="49"/>
  <c r="H40" i="49"/>
  <c r="G39" i="49"/>
  <c r="F39" i="49"/>
  <c r="E39" i="49"/>
  <c r="D39" i="49"/>
  <c r="C39" i="49"/>
  <c r="H38" i="49"/>
  <c r="H37" i="49"/>
  <c r="H36" i="49"/>
  <c r="H35" i="49"/>
  <c r="H34" i="49"/>
  <c r="H33" i="49"/>
  <c r="H32" i="49"/>
  <c r="H31" i="49"/>
  <c r="H30" i="49"/>
  <c r="H29" i="49" s="1"/>
  <c r="G29" i="49"/>
  <c r="F29" i="49"/>
  <c r="E29" i="49"/>
  <c r="D29" i="49"/>
  <c r="C29" i="49"/>
  <c r="H28" i="49"/>
  <c r="H27" i="49"/>
  <c r="H26" i="49"/>
  <c r="H25" i="49"/>
  <c r="H19" i="49" s="1"/>
  <c r="H24" i="49"/>
  <c r="H23" i="49"/>
  <c r="H22" i="49"/>
  <c r="H21" i="49"/>
  <c r="H20" i="49"/>
  <c r="G19" i="49"/>
  <c r="F19" i="49"/>
  <c r="E19" i="49"/>
  <c r="D19" i="49"/>
  <c r="C19" i="49"/>
  <c r="H18" i="49"/>
  <c r="H17" i="49"/>
  <c r="H16" i="49"/>
  <c r="H15" i="49"/>
  <c r="H14" i="49"/>
  <c r="H13" i="49"/>
  <c r="H12" i="49"/>
  <c r="H11" i="49" s="1"/>
  <c r="G11" i="49"/>
  <c r="F11" i="49"/>
  <c r="E11" i="49"/>
  <c r="D11" i="49"/>
  <c r="C11" i="49"/>
  <c r="H84" i="49" l="1"/>
  <c r="H47" i="48" l="1"/>
  <c r="E47" i="48"/>
  <c r="H46" i="48"/>
  <c r="E46" i="48"/>
  <c r="H45" i="48"/>
  <c r="H44" i="48"/>
  <c r="E44" i="48"/>
  <c r="H43" i="48"/>
  <c r="E43" i="48"/>
  <c r="H42" i="48"/>
  <c r="H49" i="48" s="1"/>
  <c r="G42" i="48"/>
  <c r="G49" i="48" s="1"/>
  <c r="F42" i="48"/>
  <c r="F49" i="48" s="1"/>
  <c r="E42" i="48"/>
  <c r="E49" i="48" s="1"/>
  <c r="D42" i="48"/>
  <c r="D49" i="48" s="1"/>
  <c r="C42" i="48"/>
  <c r="C49" i="48" s="1"/>
  <c r="H40" i="48"/>
  <c r="H39" i="48"/>
  <c r="E39" i="48"/>
  <c r="H38" i="48"/>
  <c r="E38" i="48"/>
  <c r="H37" i="48"/>
  <c r="E37" i="48"/>
  <c r="H36" i="48"/>
  <c r="E36" i="48"/>
  <c r="H35" i="48"/>
  <c r="E35" i="48"/>
  <c r="H34" i="48"/>
  <c r="E34" i="48"/>
  <c r="H33" i="48"/>
  <c r="E33" i="48"/>
  <c r="H32" i="48"/>
  <c r="E32" i="48"/>
  <c r="H31" i="48"/>
  <c r="E31" i="48"/>
  <c r="G25" i="48"/>
  <c r="F25" i="48"/>
  <c r="D25" i="48"/>
  <c r="C25" i="48"/>
  <c r="H23" i="48"/>
  <c r="E23" i="48"/>
  <c r="E25" i="48" s="1"/>
  <c r="H22" i="48"/>
  <c r="H21" i="48"/>
  <c r="H25" i="48" s="1"/>
  <c r="H20" i="48"/>
  <c r="E20" i="48"/>
  <c r="H19" i="48"/>
  <c r="E19" i="48"/>
  <c r="H18" i="48"/>
  <c r="E18" i="48"/>
  <c r="H17" i="48"/>
  <c r="E17" i="48"/>
  <c r="H16" i="48"/>
  <c r="E16" i="48"/>
  <c r="H15" i="48"/>
  <c r="E15" i="48"/>
  <c r="H14" i="48"/>
  <c r="E14" i="48"/>
  <c r="H13" i="48"/>
  <c r="E13" i="48"/>
  <c r="H12" i="48"/>
  <c r="E12" i="48"/>
  <c r="H11" i="48"/>
  <c r="E11" i="48"/>
  <c r="H10" i="48"/>
  <c r="E10" i="48"/>
  <c r="F71" i="2" l="1"/>
  <c r="D60" i="4"/>
  <c r="C59" i="4"/>
  <c r="D35" i="4"/>
  <c r="C15" i="4"/>
  <c r="D14" i="4"/>
  <c r="K86" i="60"/>
  <c r="K85" i="60"/>
  <c r="K80" i="60"/>
  <c r="K25" i="60"/>
  <c r="K23" i="60"/>
  <c r="K18" i="60"/>
  <c r="K17" i="60"/>
  <c r="F70" i="60"/>
  <c r="F69" i="60"/>
  <c r="F68" i="60"/>
  <c r="F35" i="60"/>
  <c r="F28" i="60"/>
  <c r="F22" i="60"/>
  <c r="F19" i="60"/>
  <c r="F17" i="60"/>
  <c r="E73" i="17"/>
  <c r="E61" i="17"/>
  <c r="E40" i="17"/>
  <c r="E28" i="17"/>
  <c r="E27" i="17"/>
  <c r="E26" i="17"/>
  <c r="E25" i="17"/>
  <c r="E23" i="17"/>
  <c r="E22" i="17"/>
  <c r="F43" i="2"/>
  <c r="F40" i="2"/>
  <c r="F39" i="2"/>
  <c r="F38" i="2"/>
  <c r="F31" i="2"/>
  <c r="F27" i="2"/>
  <c r="F24" i="2"/>
  <c r="K51" i="14"/>
  <c r="K50" i="14"/>
  <c r="K45" i="14"/>
  <c r="K17" i="14"/>
  <c r="F35" i="14"/>
  <c r="F34" i="14"/>
  <c r="F33" i="14"/>
  <c r="F19" i="14"/>
  <c r="F18" i="14"/>
  <c r="F17" i="14"/>
  <c r="I46" i="12" l="1"/>
  <c r="G76" i="12"/>
  <c r="H76" i="12"/>
  <c r="G18" i="8" l="1"/>
  <c r="F18" i="8"/>
  <c r="I57" i="12"/>
  <c r="I56" i="12"/>
  <c r="I55" i="12"/>
  <c r="I54" i="12"/>
  <c r="I53" i="12"/>
  <c r="I52" i="12"/>
  <c r="I51" i="12"/>
  <c r="I50" i="12"/>
  <c r="I49" i="12"/>
  <c r="I48" i="12"/>
  <c r="I47" i="12"/>
  <c r="I45" i="12"/>
  <c r="I44" i="12"/>
  <c r="I43" i="12"/>
  <c r="I42" i="12"/>
  <c r="I41" i="12"/>
  <c r="I40" i="12"/>
  <c r="I39" i="12"/>
  <c r="I38" i="12"/>
  <c r="I37" i="12"/>
  <c r="I36" i="12"/>
  <c r="J26" i="12"/>
  <c r="E18" i="5" l="1"/>
  <c r="D18" i="5"/>
  <c r="I11" i="12"/>
  <c r="I12" i="12"/>
  <c r="I13" i="12"/>
  <c r="E22" i="60" s="1"/>
  <c r="I14" i="12"/>
  <c r="I15" i="12"/>
  <c r="I16" i="12"/>
  <c r="I17" i="12"/>
  <c r="I18" i="12"/>
  <c r="I19" i="12"/>
  <c r="I20" i="12"/>
  <c r="I21" i="12"/>
  <c r="I35" i="12"/>
  <c r="I58" i="12"/>
  <c r="I60" i="12"/>
  <c r="I62" i="12"/>
  <c r="I64" i="12"/>
  <c r="I66" i="12"/>
  <c r="I70" i="12"/>
  <c r="I72" i="12"/>
  <c r="I73" i="12"/>
  <c r="I74" i="12"/>
  <c r="I75" i="12"/>
  <c r="E72" i="17" l="1"/>
  <c r="D30" i="5" l="1"/>
  <c r="F27" i="60" l="1"/>
  <c r="F19" i="93" l="1"/>
  <c r="E35" i="60" l="1"/>
  <c r="E22" i="8"/>
  <c r="D39" i="42"/>
  <c r="E19" i="14" l="1"/>
  <c r="F51" i="60"/>
  <c r="F26" i="2"/>
  <c r="F51" i="6" l="1"/>
  <c r="J67" i="12" l="1"/>
  <c r="E39" i="17" l="1"/>
  <c r="E21" i="17"/>
  <c r="F56" i="2"/>
  <c r="F23" i="2"/>
  <c r="J71" i="12" l="1"/>
  <c r="E28" i="5" l="1"/>
  <c r="D28" i="5"/>
  <c r="F65" i="2" l="1"/>
  <c r="O136" i="3"/>
  <c r="J17" i="7" l="1"/>
  <c r="N150" i="3" l="1"/>
  <c r="M136" i="3" l="1"/>
  <c r="J22" i="12" l="1"/>
  <c r="J23" i="12"/>
  <c r="J24" i="12"/>
  <c r="J25" i="12"/>
  <c r="J27" i="12"/>
  <c r="J28" i="12"/>
  <c r="J29" i="12"/>
  <c r="C31" i="19" s="1"/>
  <c r="J30" i="12"/>
  <c r="J31" i="12"/>
  <c r="J32" i="12"/>
  <c r="J33" i="12"/>
  <c r="J34" i="12"/>
  <c r="J63" i="12"/>
  <c r="J65" i="12"/>
  <c r="J68" i="12"/>
  <c r="J69" i="12"/>
  <c r="J17" i="14" l="1"/>
  <c r="E39" i="42"/>
  <c r="D61" i="17"/>
  <c r="D57" i="17" s="1"/>
  <c r="E35" i="14"/>
  <c r="E33" i="14"/>
  <c r="E68" i="60" s="1"/>
  <c r="F32" i="60"/>
  <c r="O127" i="3" l="1"/>
  <c r="N127" i="3"/>
  <c r="M127" i="3"/>
  <c r="L127" i="3"/>
  <c r="K127" i="3"/>
  <c r="J127" i="3"/>
  <c r="I127" i="3"/>
  <c r="H127" i="3"/>
  <c r="G127" i="3"/>
  <c r="F127" i="3"/>
  <c r="E127" i="3"/>
  <c r="D127" i="3"/>
  <c r="O13" i="3"/>
  <c r="N13" i="3"/>
  <c r="M13" i="3"/>
  <c r="L13" i="3"/>
  <c r="K13" i="3"/>
  <c r="J13" i="3"/>
  <c r="I13" i="3"/>
  <c r="H13" i="3"/>
  <c r="G13" i="3"/>
  <c r="G70" i="8" l="1"/>
  <c r="F70" i="8"/>
  <c r="E70" i="8"/>
  <c r="G66" i="8"/>
  <c r="F66" i="8"/>
  <c r="E66" i="8"/>
  <c r="G60" i="8"/>
  <c r="F60" i="8"/>
  <c r="E60" i="8"/>
  <c r="H76" i="8"/>
  <c r="I76" i="8" s="1"/>
  <c r="H75" i="8"/>
  <c r="I75" i="8" s="1"/>
  <c r="H74" i="8"/>
  <c r="I74" i="8" s="1"/>
  <c r="H73" i="8"/>
  <c r="I73" i="8" s="1"/>
  <c r="H72" i="8"/>
  <c r="I72" i="8" s="1"/>
  <c r="H71" i="8"/>
  <c r="I71" i="8" s="1"/>
  <c r="H69" i="8"/>
  <c r="I69" i="8" s="1"/>
  <c r="H68" i="8"/>
  <c r="I68" i="8" s="1"/>
  <c r="H67" i="8"/>
  <c r="I67" i="8" s="1"/>
  <c r="H65" i="8"/>
  <c r="I65" i="8" s="1"/>
  <c r="H64" i="8"/>
  <c r="I64" i="8" s="1"/>
  <c r="H63" i="8"/>
  <c r="I63" i="8" s="1"/>
  <c r="H62" i="8"/>
  <c r="I62" i="8" s="1"/>
  <c r="H61" i="8"/>
  <c r="I61" i="8" s="1"/>
  <c r="G46" i="8"/>
  <c r="F46" i="8"/>
  <c r="E46" i="8"/>
  <c r="H45" i="8"/>
  <c r="I45" i="8" s="1"/>
  <c r="H44" i="8"/>
  <c r="I44" i="8" s="1"/>
  <c r="H43" i="8"/>
  <c r="I43" i="8" s="1"/>
  <c r="G42" i="8"/>
  <c r="F42" i="8"/>
  <c r="E42" i="8"/>
  <c r="H41" i="8"/>
  <c r="I41" i="8" s="1"/>
  <c r="H40" i="8"/>
  <c r="I40" i="8" s="1"/>
  <c r="H39" i="8"/>
  <c r="I39" i="8" s="1"/>
  <c r="H38" i="8"/>
  <c r="I38" i="8" s="1"/>
  <c r="H37" i="8"/>
  <c r="I37" i="8" s="1"/>
  <c r="H36" i="8"/>
  <c r="G35" i="8"/>
  <c r="F35" i="8"/>
  <c r="E35" i="8"/>
  <c r="H34" i="8"/>
  <c r="I34" i="8" s="1"/>
  <c r="H33" i="8"/>
  <c r="I33" i="8" s="1"/>
  <c r="H32" i="8"/>
  <c r="I32" i="8" s="1"/>
  <c r="G31" i="8"/>
  <c r="F31" i="8"/>
  <c r="E31" i="8"/>
  <c r="H30" i="8"/>
  <c r="I30" i="8" s="1"/>
  <c r="H29" i="8"/>
  <c r="I29" i="8" s="1"/>
  <c r="H28" i="8"/>
  <c r="I28" i="8" s="1"/>
  <c r="G27" i="8"/>
  <c r="F27" i="8"/>
  <c r="E27" i="8"/>
  <c r="H48" i="8"/>
  <c r="I48" i="8" s="1"/>
  <c r="P218" i="3"/>
  <c r="P217" i="3"/>
  <c r="P214" i="3"/>
  <c r="P212" i="3"/>
  <c r="P210" i="3"/>
  <c r="P209" i="3"/>
  <c r="O216" i="3"/>
  <c r="N216" i="3"/>
  <c r="M216" i="3"/>
  <c r="L216" i="3"/>
  <c r="K216" i="3"/>
  <c r="J216" i="3"/>
  <c r="I216" i="3"/>
  <c r="H216" i="3"/>
  <c r="G216" i="3"/>
  <c r="F216" i="3"/>
  <c r="E216" i="3"/>
  <c r="D216" i="3"/>
  <c r="O207" i="3"/>
  <c r="N207" i="3"/>
  <c r="M207" i="3"/>
  <c r="L207" i="3"/>
  <c r="K207" i="3"/>
  <c r="J207" i="3"/>
  <c r="I207" i="3"/>
  <c r="H207" i="3"/>
  <c r="G207" i="3"/>
  <c r="F207" i="3"/>
  <c r="E207" i="3"/>
  <c r="D207" i="3"/>
  <c r="P206" i="3"/>
  <c r="P205" i="3" s="1"/>
  <c r="O205" i="3"/>
  <c r="N205" i="3"/>
  <c r="M205" i="3"/>
  <c r="L205" i="3"/>
  <c r="K205" i="3"/>
  <c r="J205" i="3"/>
  <c r="I205" i="3"/>
  <c r="H205" i="3"/>
  <c r="G205" i="3"/>
  <c r="F205" i="3"/>
  <c r="E205" i="3"/>
  <c r="D205" i="3"/>
  <c r="P202" i="3"/>
  <c r="P201" i="3"/>
  <c r="P200" i="3"/>
  <c r="P199" i="3"/>
  <c r="P198" i="3"/>
  <c r="O197" i="3"/>
  <c r="N197" i="3"/>
  <c r="M197" i="3"/>
  <c r="L197" i="3"/>
  <c r="K197" i="3"/>
  <c r="J197" i="3"/>
  <c r="I197" i="3"/>
  <c r="H197" i="3"/>
  <c r="G197" i="3"/>
  <c r="F197" i="3"/>
  <c r="E197" i="3"/>
  <c r="D197" i="3"/>
  <c r="P196" i="3"/>
  <c r="P195" i="3"/>
  <c r="O194" i="3"/>
  <c r="N194" i="3"/>
  <c r="M194" i="3"/>
  <c r="L194" i="3"/>
  <c r="K194" i="3"/>
  <c r="J194" i="3"/>
  <c r="I194" i="3"/>
  <c r="H194" i="3"/>
  <c r="G194" i="3"/>
  <c r="F194" i="3"/>
  <c r="E194" i="3"/>
  <c r="D194" i="3"/>
  <c r="O185" i="3"/>
  <c r="N185" i="3"/>
  <c r="M185" i="3"/>
  <c r="L185" i="3"/>
  <c r="K185" i="3"/>
  <c r="J185" i="3"/>
  <c r="I185" i="3"/>
  <c r="H185" i="3"/>
  <c r="G185" i="3"/>
  <c r="F185" i="3"/>
  <c r="E185" i="3"/>
  <c r="D185" i="3"/>
  <c r="P193" i="3"/>
  <c r="P191" i="3"/>
  <c r="P183" i="3"/>
  <c r="P182" i="3"/>
  <c r="O181" i="3"/>
  <c r="O179" i="3" s="1"/>
  <c r="N181" i="3"/>
  <c r="N179" i="3" s="1"/>
  <c r="M181" i="3"/>
  <c r="M179" i="3" s="1"/>
  <c r="L181" i="3"/>
  <c r="L179" i="3" s="1"/>
  <c r="K181" i="3"/>
  <c r="J181" i="3"/>
  <c r="J179" i="3" s="1"/>
  <c r="I181" i="3"/>
  <c r="I179" i="3" s="1"/>
  <c r="H181" i="3"/>
  <c r="H179" i="3" s="1"/>
  <c r="G181" i="3"/>
  <c r="G179" i="3" s="1"/>
  <c r="F181" i="3"/>
  <c r="F179" i="3" s="1"/>
  <c r="E181" i="3"/>
  <c r="E179" i="3" s="1"/>
  <c r="D181" i="3"/>
  <c r="D179" i="3" s="1"/>
  <c r="K179" i="3"/>
  <c r="P178" i="3"/>
  <c r="P177" i="3"/>
  <c r="O176" i="3"/>
  <c r="N176" i="3"/>
  <c r="M176" i="3"/>
  <c r="L176" i="3"/>
  <c r="K176" i="3"/>
  <c r="J176" i="3"/>
  <c r="I176" i="3"/>
  <c r="H176" i="3"/>
  <c r="G176" i="3"/>
  <c r="F176" i="3"/>
  <c r="E176" i="3"/>
  <c r="D176" i="3"/>
  <c r="O173" i="3"/>
  <c r="N173" i="3"/>
  <c r="M173" i="3"/>
  <c r="L173" i="3"/>
  <c r="K173" i="3"/>
  <c r="J173" i="3"/>
  <c r="I173" i="3"/>
  <c r="H173" i="3"/>
  <c r="G173" i="3"/>
  <c r="F173" i="3"/>
  <c r="E173" i="3"/>
  <c r="D173" i="3"/>
  <c r="P175" i="3"/>
  <c r="P174" i="3"/>
  <c r="P165" i="3"/>
  <c r="P164" i="3"/>
  <c r="P162" i="3"/>
  <c r="P161" i="3"/>
  <c r="O170" i="3"/>
  <c r="N170" i="3"/>
  <c r="M170" i="3"/>
  <c r="L170" i="3"/>
  <c r="K170" i="3"/>
  <c r="J170" i="3"/>
  <c r="I170" i="3"/>
  <c r="H170" i="3"/>
  <c r="G170" i="3"/>
  <c r="F170" i="3"/>
  <c r="E170" i="3"/>
  <c r="D170" i="3"/>
  <c r="O166" i="3"/>
  <c r="N166" i="3"/>
  <c r="M166" i="3"/>
  <c r="L166" i="3"/>
  <c r="K166" i="3"/>
  <c r="J166" i="3"/>
  <c r="I166" i="3"/>
  <c r="H166" i="3"/>
  <c r="G166" i="3"/>
  <c r="F166" i="3"/>
  <c r="E166" i="3"/>
  <c r="D166" i="3"/>
  <c r="O163" i="3"/>
  <c r="N163" i="3"/>
  <c r="M163" i="3"/>
  <c r="L163" i="3"/>
  <c r="K163" i="3"/>
  <c r="J163" i="3"/>
  <c r="I163" i="3"/>
  <c r="H163" i="3"/>
  <c r="G163" i="3"/>
  <c r="F163" i="3"/>
  <c r="E163" i="3"/>
  <c r="D163" i="3"/>
  <c r="O160" i="3"/>
  <c r="N160" i="3"/>
  <c r="M160" i="3"/>
  <c r="L160" i="3"/>
  <c r="K160" i="3"/>
  <c r="J160" i="3"/>
  <c r="I160" i="3"/>
  <c r="H160" i="3"/>
  <c r="G160" i="3"/>
  <c r="F160" i="3"/>
  <c r="E160" i="3"/>
  <c r="D160" i="3"/>
  <c r="O156" i="3"/>
  <c r="N156" i="3"/>
  <c r="M156" i="3"/>
  <c r="L156" i="3"/>
  <c r="K156" i="3"/>
  <c r="J156" i="3"/>
  <c r="I156" i="3"/>
  <c r="H156" i="3"/>
  <c r="G156" i="3"/>
  <c r="F156" i="3"/>
  <c r="E156" i="3"/>
  <c r="D156" i="3"/>
  <c r="P158" i="3"/>
  <c r="P157" i="3"/>
  <c r="O150" i="3"/>
  <c r="M150" i="3"/>
  <c r="L150" i="3"/>
  <c r="K150" i="3"/>
  <c r="J150" i="3"/>
  <c r="I150" i="3"/>
  <c r="H150" i="3"/>
  <c r="G150" i="3"/>
  <c r="F150" i="3"/>
  <c r="E150" i="3"/>
  <c r="D150" i="3"/>
  <c r="P155" i="3"/>
  <c r="P154" i="3"/>
  <c r="P153" i="3"/>
  <c r="P152" i="3"/>
  <c r="P151" i="3"/>
  <c r="P148" i="3"/>
  <c r="O148" i="3"/>
  <c r="N148" i="3"/>
  <c r="M148" i="3"/>
  <c r="L148" i="3"/>
  <c r="K148" i="3"/>
  <c r="J148" i="3"/>
  <c r="I148" i="3"/>
  <c r="H148" i="3"/>
  <c r="G148" i="3"/>
  <c r="F148" i="3"/>
  <c r="E148" i="3"/>
  <c r="D148" i="3"/>
  <c r="O145" i="3"/>
  <c r="N145" i="3"/>
  <c r="M145" i="3"/>
  <c r="L145" i="3"/>
  <c r="K145" i="3"/>
  <c r="J145" i="3"/>
  <c r="I145" i="3"/>
  <c r="H145" i="3"/>
  <c r="G145" i="3"/>
  <c r="F145" i="3"/>
  <c r="E145" i="3"/>
  <c r="D145" i="3"/>
  <c r="P147" i="3"/>
  <c r="P146" i="3"/>
  <c r="O141" i="3"/>
  <c r="N141" i="3"/>
  <c r="M141" i="3"/>
  <c r="L141" i="3"/>
  <c r="K141" i="3"/>
  <c r="J141" i="3"/>
  <c r="I141" i="3"/>
  <c r="H141" i="3"/>
  <c r="G141" i="3"/>
  <c r="F141" i="3"/>
  <c r="E141" i="3"/>
  <c r="D141" i="3"/>
  <c r="N136" i="3"/>
  <c r="L136" i="3"/>
  <c r="K136" i="3"/>
  <c r="J136" i="3"/>
  <c r="I136" i="3"/>
  <c r="H136" i="3"/>
  <c r="G136" i="3"/>
  <c r="F136" i="3"/>
  <c r="E136" i="3"/>
  <c r="D136" i="3"/>
  <c r="P144" i="3"/>
  <c r="P143" i="3"/>
  <c r="P142" i="3"/>
  <c r="P140" i="3"/>
  <c r="P139" i="3"/>
  <c r="P138" i="3"/>
  <c r="P137" i="3"/>
  <c r="O133" i="3"/>
  <c r="N133" i="3"/>
  <c r="M133" i="3"/>
  <c r="L133" i="3"/>
  <c r="K133" i="3"/>
  <c r="J133" i="3"/>
  <c r="I133" i="3"/>
  <c r="H133" i="3"/>
  <c r="G133" i="3"/>
  <c r="F133" i="3"/>
  <c r="E133" i="3"/>
  <c r="D133" i="3"/>
  <c r="P135" i="3"/>
  <c r="P134" i="3"/>
  <c r="P132" i="3"/>
  <c r="P131" i="3"/>
  <c r="O130" i="3"/>
  <c r="N130" i="3"/>
  <c r="M130" i="3"/>
  <c r="L130" i="3"/>
  <c r="K130" i="3"/>
  <c r="J130" i="3"/>
  <c r="I130" i="3"/>
  <c r="H130" i="3"/>
  <c r="G130" i="3"/>
  <c r="F130" i="3"/>
  <c r="E130" i="3"/>
  <c r="D130" i="3"/>
  <c r="O106" i="3"/>
  <c r="N106" i="3"/>
  <c r="M106" i="3"/>
  <c r="L106" i="3"/>
  <c r="K106" i="3"/>
  <c r="J106" i="3"/>
  <c r="I106" i="3"/>
  <c r="H106" i="3"/>
  <c r="G106" i="3"/>
  <c r="F106" i="3"/>
  <c r="E106" i="3"/>
  <c r="D106" i="3"/>
  <c r="P114" i="3"/>
  <c r="P109" i="3"/>
  <c r="P110" i="3"/>
  <c r="O86" i="3"/>
  <c r="N86" i="3"/>
  <c r="M86" i="3"/>
  <c r="L86" i="3"/>
  <c r="K86" i="3"/>
  <c r="J86" i="3"/>
  <c r="I86" i="3"/>
  <c r="H86" i="3"/>
  <c r="G86" i="3"/>
  <c r="F86" i="3"/>
  <c r="E86" i="3"/>
  <c r="D86" i="3"/>
  <c r="O60" i="3"/>
  <c r="N60" i="3"/>
  <c r="M60" i="3"/>
  <c r="L60" i="3"/>
  <c r="K60" i="3"/>
  <c r="J60" i="3"/>
  <c r="I60" i="3"/>
  <c r="H60" i="3"/>
  <c r="G60" i="3"/>
  <c r="F60" i="3"/>
  <c r="E60" i="3"/>
  <c r="D60" i="3"/>
  <c r="P71" i="3"/>
  <c r="P70" i="3"/>
  <c r="P67" i="3"/>
  <c r="P66" i="3"/>
  <c r="P64" i="3"/>
  <c r="P61" i="3"/>
  <c r="P21" i="3"/>
  <c r="P20" i="3"/>
  <c r="P19" i="3"/>
  <c r="P18" i="3"/>
  <c r="P17" i="3"/>
  <c r="P16" i="3"/>
  <c r="P15" i="3"/>
  <c r="P14" i="3"/>
  <c r="P27" i="3"/>
  <c r="P26" i="3"/>
  <c r="P25" i="3"/>
  <c r="P24" i="3"/>
  <c r="P23" i="3"/>
  <c r="P29" i="3"/>
  <c r="P28" i="3" s="1"/>
  <c r="P35" i="3"/>
  <c r="P34" i="3"/>
  <c r="P33" i="3"/>
  <c r="P32" i="3"/>
  <c r="P31" i="3"/>
  <c r="P40" i="3"/>
  <c r="P39" i="3"/>
  <c r="P38" i="3"/>
  <c r="P37" i="3"/>
  <c r="P50" i="3"/>
  <c r="P49" i="3"/>
  <c r="P48" i="3"/>
  <c r="P47" i="3"/>
  <c r="P46" i="3"/>
  <c r="P45" i="3"/>
  <c r="P44" i="3"/>
  <c r="P43" i="3"/>
  <c r="P42" i="3"/>
  <c r="P58" i="3"/>
  <c r="P57" i="3"/>
  <c r="P56" i="3"/>
  <c r="P55" i="3"/>
  <c r="P54" i="3"/>
  <c r="P53" i="3"/>
  <c r="P52" i="3"/>
  <c r="P51" i="3"/>
  <c r="P81" i="3"/>
  <c r="P80" i="3"/>
  <c r="P79" i="3"/>
  <c r="P78" i="3"/>
  <c r="O76" i="3"/>
  <c r="N76" i="3"/>
  <c r="M76" i="3"/>
  <c r="L76" i="3"/>
  <c r="K76" i="3"/>
  <c r="J76" i="3"/>
  <c r="I76" i="3"/>
  <c r="H76" i="3"/>
  <c r="G76" i="3"/>
  <c r="F76" i="3"/>
  <c r="E76" i="3"/>
  <c r="D76" i="3"/>
  <c r="O65" i="3"/>
  <c r="N65" i="3"/>
  <c r="M65" i="3"/>
  <c r="L65" i="3"/>
  <c r="K65" i="3"/>
  <c r="J65" i="3"/>
  <c r="I65" i="3"/>
  <c r="H65" i="3"/>
  <c r="G65" i="3"/>
  <c r="F65" i="3"/>
  <c r="E65" i="3"/>
  <c r="D65" i="3"/>
  <c r="O41" i="3"/>
  <c r="N41" i="3"/>
  <c r="M41" i="3"/>
  <c r="L41" i="3"/>
  <c r="K41" i="3"/>
  <c r="J41" i="3"/>
  <c r="I41" i="3"/>
  <c r="H41" i="3"/>
  <c r="G41" i="3"/>
  <c r="F41" i="3"/>
  <c r="E41" i="3"/>
  <c r="D41" i="3"/>
  <c r="O28" i="3"/>
  <c r="N28" i="3"/>
  <c r="M28" i="3"/>
  <c r="L28" i="3"/>
  <c r="K28" i="3"/>
  <c r="J28" i="3"/>
  <c r="I28" i="3"/>
  <c r="H28" i="3"/>
  <c r="G28" i="3"/>
  <c r="F28" i="3"/>
  <c r="E28" i="3"/>
  <c r="D28" i="3"/>
  <c r="O36" i="3"/>
  <c r="N36" i="3"/>
  <c r="M36" i="3"/>
  <c r="L36" i="3"/>
  <c r="K36" i="3"/>
  <c r="J36" i="3"/>
  <c r="I36" i="3"/>
  <c r="H36" i="3"/>
  <c r="G36" i="3"/>
  <c r="F36" i="3"/>
  <c r="E36" i="3"/>
  <c r="D36" i="3"/>
  <c r="O30" i="3"/>
  <c r="N30" i="3"/>
  <c r="M30" i="3"/>
  <c r="L30" i="3"/>
  <c r="K30" i="3"/>
  <c r="J30" i="3"/>
  <c r="I30" i="3"/>
  <c r="H30" i="3"/>
  <c r="G30" i="3"/>
  <c r="F30" i="3"/>
  <c r="E30" i="3"/>
  <c r="D30" i="3"/>
  <c r="O22" i="3"/>
  <c r="N22" i="3"/>
  <c r="M22" i="3"/>
  <c r="L22" i="3"/>
  <c r="K22" i="3"/>
  <c r="J22" i="3"/>
  <c r="I22" i="3"/>
  <c r="H22" i="3"/>
  <c r="G22" i="3"/>
  <c r="F22" i="3"/>
  <c r="E22" i="3"/>
  <c r="D22" i="3"/>
  <c r="F13" i="3"/>
  <c r="E13" i="3"/>
  <c r="D13" i="3"/>
  <c r="P90" i="3"/>
  <c r="D159" i="3" l="1"/>
  <c r="L159" i="3"/>
  <c r="K159" i="3"/>
  <c r="F159" i="3"/>
  <c r="G159" i="3"/>
  <c r="E159" i="3"/>
  <c r="M159" i="3"/>
  <c r="N159" i="3"/>
  <c r="I60" i="8"/>
  <c r="I70" i="8"/>
  <c r="I66" i="8"/>
  <c r="F169" i="3"/>
  <c r="L169" i="3"/>
  <c r="H70" i="8"/>
  <c r="H66" i="8"/>
  <c r="H60" i="8"/>
  <c r="J159" i="3"/>
  <c r="I159" i="3"/>
  <c r="G126" i="3"/>
  <c r="K59" i="3"/>
  <c r="O169" i="3"/>
  <c r="O159" i="3"/>
  <c r="O126" i="3"/>
  <c r="N169" i="3"/>
  <c r="M126" i="3"/>
  <c r="D126" i="3"/>
  <c r="I169" i="3"/>
  <c r="M169" i="3"/>
  <c r="J59" i="3"/>
  <c r="D169" i="3"/>
  <c r="N126" i="3"/>
  <c r="E169" i="3"/>
  <c r="F126" i="3"/>
  <c r="L126" i="3"/>
  <c r="K169" i="3"/>
  <c r="K126" i="3"/>
  <c r="J169" i="3"/>
  <c r="J126" i="3"/>
  <c r="H169" i="3"/>
  <c r="H126" i="3"/>
  <c r="I126" i="3"/>
  <c r="E126" i="3"/>
  <c r="H159" i="3"/>
  <c r="G169" i="3"/>
  <c r="G59" i="3"/>
  <c r="H35" i="8"/>
  <c r="H31" i="8"/>
  <c r="H42" i="8"/>
  <c r="H27" i="8"/>
  <c r="I31" i="8"/>
  <c r="I42" i="8"/>
  <c r="I36" i="8"/>
  <c r="I35" i="8" s="1"/>
  <c r="I27" i="8"/>
  <c r="P216" i="3"/>
  <c r="P197" i="3"/>
  <c r="P194" i="3"/>
  <c r="P156" i="3"/>
  <c r="P160" i="3"/>
  <c r="P173" i="3"/>
  <c r="P181" i="3"/>
  <c r="P163" i="3"/>
  <c r="P176" i="3"/>
  <c r="P130" i="3"/>
  <c r="P150" i="3"/>
  <c r="P141" i="3"/>
  <c r="P136" i="3"/>
  <c r="P145" i="3"/>
  <c r="P133" i="3"/>
  <c r="P41" i="3"/>
  <c r="E12" i="3"/>
  <c r="P22" i="3"/>
  <c r="P13" i="3"/>
  <c r="D12" i="3"/>
  <c r="P36" i="3"/>
  <c r="P30" i="3"/>
  <c r="F12" i="3"/>
  <c r="H16" i="8"/>
  <c r="I16" i="8" l="1"/>
  <c r="J20" i="60"/>
  <c r="H18" i="8"/>
  <c r="P12" i="3"/>
  <c r="G22" i="8"/>
  <c r="F22" i="8"/>
  <c r="I18" i="8" l="1"/>
  <c r="J21" i="60"/>
  <c r="H22" i="8"/>
  <c r="I22" i="8" l="1"/>
  <c r="J25" i="60"/>
  <c r="D63" i="17"/>
  <c r="D19" i="19" l="1"/>
  <c r="E37" i="19"/>
  <c r="E18" i="19"/>
  <c r="C30" i="19" l="1"/>
  <c r="G44" i="19" l="1"/>
  <c r="G43" i="19"/>
  <c r="F42" i="19"/>
  <c r="G42" i="19" s="1"/>
  <c r="G40" i="19"/>
  <c r="G33" i="19"/>
  <c r="G32" i="19"/>
  <c r="G31" i="19"/>
  <c r="G30" i="19"/>
  <c r="G25" i="19"/>
  <c r="G22" i="19"/>
  <c r="G21" i="19"/>
  <c r="G20" i="19"/>
  <c r="G19" i="19"/>
  <c r="G18" i="19"/>
  <c r="G15" i="19"/>
  <c r="G14" i="19"/>
  <c r="G13" i="19"/>
  <c r="E17" i="19"/>
  <c r="E28" i="19" s="1"/>
  <c r="D17" i="19"/>
  <c r="D28" i="19" s="1"/>
  <c r="G17" i="19" l="1"/>
  <c r="F17" i="20" l="1"/>
  <c r="E53" i="17" l="1"/>
  <c r="D72" i="17" l="1"/>
  <c r="H21" i="8" l="1"/>
  <c r="I21" i="8" s="1"/>
  <c r="B12" i="72" l="1"/>
  <c r="C12" i="72"/>
  <c r="D12" i="72"/>
  <c r="F12" i="72"/>
  <c r="G12" i="72"/>
  <c r="H12" i="72"/>
  <c r="I12" i="72"/>
  <c r="J12" i="72"/>
  <c r="K12" i="72" s="1"/>
  <c r="B17" i="72"/>
  <c r="B22" i="72" s="1"/>
  <c r="C17" i="72"/>
  <c r="D17" i="72"/>
  <c r="E17" i="72"/>
  <c r="E22" i="72" s="1"/>
  <c r="F17" i="72"/>
  <c r="G17" i="72"/>
  <c r="H17" i="72"/>
  <c r="I17" i="72"/>
  <c r="J17" i="72"/>
  <c r="C14" i="71"/>
  <c r="D14" i="71"/>
  <c r="E14" i="71"/>
  <c r="F14" i="71"/>
  <c r="G14" i="71"/>
  <c r="H14" i="71"/>
  <c r="I14" i="71"/>
  <c r="C19" i="71"/>
  <c r="D19" i="71"/>
  <c r="E19" i="71"/>
  <c r="F19" i="71"/>
  <c r="G19" i="71"/>
  <c r="H19" i="71"/>
  <c r="I19" i="71"/>
  <c r="I12" i="71" l="1"/>
  <c r="I26" i="71" s="1"/>
  <c r="D22" i="72"/>
  <c r="I22" i="72"/>
  <c r="H22" i="72"/>
  <c r="E12" i="71"/>
  <c r="H12" i="71"/>
  <c r="H26" i="71" s="1"/>
  <c r="D12" i="71"/>
  <c r="J22" i="72"/>
  <c r="K22" i="72" s="1"/>
  <c r="F22" i="72"/>
  <c r="G22" i="72"/>
  <c r="C22" i="72"/>
  <c r="G12" i="71"/>
  <c r="C12" i="71"/>
  <c r="F12" i="71"/>
  <c r="F26" i="71" s="1"/>
  <c r="K17" i="72"/>
  <c r="F34" i="60" l="1"/>
  <c r="G20" i="8" l="1"/>
  <c r="F20" i="8"/>
  <c r="F15" i="8"/>
  <c r="F14" i="8"/>
  <c r="E20" i="8"/>
  <c r="E15" i="8"/>
  <c r="E14" i="8"/>
  <c r="D29" i="5"/>
  <c r="C30" i="5"/>
  <c r="C29" i="5"/>
  <c r="C28" i="5"/>
  <c r="C17" i="5"/>
  <c r="C16" i="5"/>
  <c r="F13" i="8" l="1"/>
  <c r="E13" i="8"/>
  <c r="K32" i="60"/>
  <c r="K38" i="60"/>
  <c r="K43" i="60"/>
  <c r="K51" i="60"/>
  <c r="K56" i="60"/>
  <c r="K63" i="60"/>
  <c r="K71" i="60" s="1"/>
  <c r="K91" i="60"/>
  <c r="J91" i="60"/>
  <c r="J63" i="60"/>
  <c r="J71" i="60" s="1"/>
  <c r="J56" i="60"/>
  <c r="E54" i="60"/>
  <c r="J51" i="60"/>
  <c r="E50" i="60"/>
  <c r="J43" i="60"/>
  <c r="E41" i="60"/>
  <c r="J38" i="60"/>
  <c r="E34" i="60"/>
  <c r="J32" i="60"/>
  <c r="J27" i="60"/>
  <c r="F16" i="60" l="1"/>
  <c r="F25" i="60"/>
  <c r="K16" i="60"/>
  <c r="K61" i="60" s="1"/>
  <c r="K73" i="60" s="1"/>
  <c r="F75" i="60"/>
  <c r="F60" i="60" l="1"/>
  <c r="F77" i="60" s="1"/>
  <c r="E30" i="5"/>
  <c r="P103" i="3" l="1"/>
  <c r="K78" i="60" l="1"/>
  <c r="K84" i="60" l="1"/>
  <c r="K95" i="60" s="1"/>
  <c r="K97" i="60" s="1"/>
  <c r="F44" i="9" l="1"/>
  <c r="G15" i="8" l="1"/>
  <c r="G14" i="8"/>
  <c r="G13" i="8" l="1"/>
  <c r="P168" i="3"/>
  <c r="P63" i="3"/>
  <c r="E19" i="60"/>
  <c r="E28" i="60"/>
  <c r="J45" i="14" l="1"/>
  <c r="D73" i="17"/>
  <c r="E27" i="60"/>
  <c r="E25" i="60" s="1"/>
  <c r="E34" i="14"/>
  <c r="E69" i="60"/>
  <c r="D53" i="17"/>
  <c r="E70" i="60"/>
  <c r="E17" i="60"/>
  <c r="E16" i="60" s="1"/>
  <c r="J51" i="14"/>
  <c r="D37" i="19" s="1"/>
  <c r="J76" i="12"/>
  <c r="I76" i="12"/>
  <c r="F76" i="12"/>
  <c r="E76" i="12"/>
  <c r="J80" i="60" l="1"/>
  <c r="J78" i="60" s="1"/>
  <c r="J86" i="60"/>
  <c r="D35" i="19"/>
  <c r="D47" i="19" s="1"/>
  <c r="E60" i="60"/>
  <c r="E75" i="60"/>
  <c r="E17" i="5"/>
  <c r="E16" i="5"/>
  <c r="D17" i="5"/>
  <c r="D16" i="5"/>
  <c r="E77" i="60" l="1"/>
  <c r="P215" i="3"/>
  <c r="P208" i="3"/>
  <c r="P192" i="3"/>
  <c r="P190" i="3"/>
  <c r="P129" i="3"/>
  <c r="P125" i="3"/>
  <c r="P124" i="3"/>
  <c r="P123" i="3"/>
  <c r="P122" i="3"/>
  <c r="P121" i="3"/>
  <c r="P120" i="3"/>
  <c r="P119" i="3"/>
  <c r="P118" i="3"/>
  <c r="P117" i="3"/>
  <c r="P115" i="3"/>
  <c r="P113" i="3"/>
  <c r="P112" i="3"/>
  <c r="P111" i="3"/>
  <c r="P108" i="3"/>
  <c r="P107" i="3"/>
  <c r="P105" i="3"/>
  <c r="P104" i="3"/>
  <c r="P102" i="3"/>
  <c r="P101" i="3"/>
  <c r="P100" i="3"/>
  <c r="P75" i="3"/>
  <c r="P62" i="3"/>
  <c r="P60" i="3" s="1"/>
  <c r="P68" i="3"/>
  <c r="P106" i="3" l="1"/>
  <c r="P93" i="3"/>
  <c r="H70" i="17" l="1"/>
  <c r="E18" i="14" l="1"/>
  <c r="E17" i="14"/>
  <c r="H49" i="8" l="1"/>
  <c r="O203" i="3" l="1"/>
  <c r="O184" i="3" s="1"/>
  <c r="N203" i="3"/>
  <c r="N184" i="3" s="1"/>
  <c r="M203" i="3"/>
  <c r="M184" i="3" s="1"/>
  <c r="L203" i="3"/>
  <c r="L184" i="3" s="1"/>
  <c r="K203" i="3"/>
  <c r="K184" i="3" s="1"/>
  <c r="O116" i="3"/>
  <c r="N116" i="3"/>
  <c r="M116" i="3"/>
  <c r="L116" i="3"/>
  <c r="K116" i="3"/>
  <c r="O99" i="3"/>
  <c r="N99" i="3"/>
  <c r="M99" i="3"/>
  <c r="L99" i="3"/>
  <c r="K99" i="3"/>
  <c r="O84" i="3"/>
  <c r="N84" i="3"/>
  <c r="M84" i="3"/>
  <c r="L84" i="3"/>
  <c r="K84" i="3"/>
  <c r="O82" i="3"/>
  <c r="N82" i="3"/>
  <c r="M82" i="3"/>
  <c r="L82" i="3"/>
  <c r="K82" i="3"/>
  <c r="O73" i="3"/>
  <c r="N73" i="3"/>
  <c r="M73" i="3"/>
  <c r="L73" i="3"/>
  <c r="K73" i="3"/>
  <c r="O12" i="3"/>
  <c r="N12" i="3"/>
  <c r="M12" i="3"/>
  <c r="L12" i="3"/>
  <c r="K12" i="3"/>
  <c r="N98" i="3" l="1"/>
  <c r="N220" i="3" s="1"/>
  <c r="O98" i="3"/>
  <c r="O220" i="3" s="1"/>
  <c r="L98" i="3"/>
  <c r="L220" i="3" s="1"/>
  <c r="K98" i="3"/>
  <c r="K220" i="3" s="1"/>
  <c r="M98" i="3"/>
  <c r="M220" i="3" s="1"/>
  <c r="O59" i="3"/>
  <c r="N72" i="3"/>
  <c r="M59" i="3"/>
  <c r="L72" i="3"/>
  <c r="M72" i="3"/>
  <c r="K72" i="3"/>
  <c r="O72" i="3"/>
  <c r="N59" i="3"/>
  <c r="L59" i="3"/>
  <c r="O95" i="3" l="1"/>
  <c r="O222" i="3" s="1"/>
  <c r="N95" i="3"/>
  <c r="N222" i="3" s="1"/>
  <c r="K95" i="3"/>
  <c r="K222" i="3" s="1"/>
  <c r="L95" i="3"/>
  <c r="L222" i="3" s="1"/>
  <c r="M95" i="3"/>
  <c r="M222" i="3" s="1"/>
  <c r="J203" i="3" l="1"/>
  <c r="J184" i="3" s="1"/>
  <c r="J116" i="3"/>
  <c r="J99" i="3"/>
  <c r="J84" i="3"/>
  <c r="J82" i="3"/>
  <c r="J73" i="3"/>
  <c r="J12" i="3"/>
  <c r="I12" i="3"/>
  <c r="J98" i="3" l="1"/>
  <c r="J220" i="3" s="1"/>
  <c r="J72" i="3"/>
  <c r="J95" i="3" l="1"/>
  <c r="J222" i="3" s="1"/>
  <c r="I203" i="3" l="1"/>
  <c r="I184" i="3" s="1"/>
  <c r="I116" i="3"/>
  <c r="I99" i="3"/>
  <c r="I84" i="3"/>
  <c r="I82" i="3"/>
  <c r="I73" i="3"/>
  <c r="J43" i="14"/>
  <c r="I98" i="3" l="1"/>
  <c r="I220" i="3" s="1"/>
  <c r="I59" i="3"/>
  <c r="I72" i="3"/>
  <c r="I95" i="3" l="1"/>
  <c r="I222" i="3" s="1"/>
  <c r="I70" i="17" l="1"/>
  <c r="H203" i="3"/>
  <c r="H184" i="3" s="1"/>
  <c r="H116" i="3"/>
  <c r="H99" i="3"/>
  <c r="H84" i="3"/>
  <c r="G84" i="3"/>
  <c r="H82" i="3"/>
  <c r="G82" i="3"/>
  <c r="H73" i="3"/>
  <c r="H12" i="3"/>
  <c r="G12" i="3"/>
  <c r="H98" i="3" l="1"/>
  <c r="H220" i="3" s="1"/>
  <c r="H59" i="3"/>
  <c r="H72" i="3"/>
  <c r="H95" i="3" l="1"/>
  <c r="H222" i="3" s="1"/>
  <c r="G203" i="3" l="1"/>
  <c r="G184" i="3" s="1"/>
  <c r="G116" i="3"/>
  <c r="G99" i="3"/>
  <c r="G73" i="3"/>
  <c r="G98" i="3" l="1"/>
  <c r="G220" i="3" s="1"/>
  <c r="G72" i="3"/>
  <c r="G95" i="3" l="1"/>
  <c r="G222" i="3" s="1"/>
  <c r="G77" i="8" l="1"/>
  <c r="F77" i="8"/>
  <c r="G56" i="8"/>
  <c r="F56" i="8"/>
  <c r="G53" i="8"/>
  <c r="F53" i="8"/>
  <c r="E77" i="8"/>
  <c r="E56" i="8"/>
  <c r="E53" i="8"/>
  <c r="G23" i="8"/>
  <c r="G50" i="8" s="1"/>
  <c r="F23" i="8"/>
  <c r="F50" i="8" s="1"/>
  <c r="E23" i="8"/>
  <c r="E50" i="8" s="1"/>
  <c r="E24" i="71"/>
  <c r="D24" i="71"/>
  <c r="D26" i="71" s="1"/>
  <c r="C24" i="71"/>
  <c r="C26" i="71" s="1"/>
  <c r="E31" i="42"/>
  <c r="D31" i="42"/>
  <c r="C31" i="42"/>
  <c r="E26" i="42"/>
  <c r="D26" i="42"/>
  <c r="C26" i="42"/>
  <c r="E18" i="42"/>
  <c r="D18" i="42"/>
  <c r="C18" i="42"/>
  <c r="E13" i="42"/>
  <c r="D13" i="42"/>
  <c r="C13" i="42"/>
  <c r="B31" i="42"/>
  <c r="B26" i="42"/>
  <c r="B18" i="42"/>
  <c r="B13" i="42"/>
  <c r="E63" i="17"/>
  <c r="E57" i="17"/>
  <c r="E12" i="17"/>
  <c r="E24" i="17"/>
  <c r="E45" i="17"/>
  <c r="E50" i="17"/>
  <c r="F82" i="8" l="1"/>
  <c r="F84" i="8" s="1"/>
  <c r="E82" i="8"/>
  <c r="G82" i="8"/>
  <c r="G84" i="8" s="1"/>
  <c r="E54" i="17"/>
  <c r="E37" i="42"/>
  <c r="B24" i="42"/>
  <c r="B37" i="42"/>
  <c r="E24" i="42"/>
  <c r="D37" i="42"/>
  <c r="G24" i="71"/>
  <c r="G26" i="71" s="1"/>
  <c r="E26" i="71"/>
  <c r="H56" i="8"/>
  <c r="I56" i="8" s="1"/>
  <c r="H23" i="8"/>
  <c r="I23" i="8" s="1"/>
  <c r="C24" i="42"/>
  <c r="D24" i="42"/>
  <c r="C37" i="42"/>
  <c r="H77" i="8"/>
  <c r="I77" i="8" s="1"/>
  <c r="E68" i="17"/>
  <c r="H53" i="8"/>
  <c r="E41" i="17"/>
  <c r="E41" i="42" l="1"/>
  <c r="D41" i="42"/>
  <c r="I53" i="8"/>
  <c r="I82" i="8" s="1"/>
  <c r="H82" i="8"/>
  <c r="B41" i="42"/>
  <c r="E84" i="8"/>
  <c r="C41" i="42"/>
  <c r="E70" i="17"/>
  <c r="F26" i="6" l="1"/>
  <c r="E15" i="5"/>
  <c r="D15" i="5"/>
  <c r="C15" i="5"/>
  <c r="E24" i="5"/>
  <c r="D24" i="5"/>
  <c r="C24" i="5"/>
  <c r="F16" i="5"/>
  <c r="F17" i="5"/>
  <c r="F18" i="5"/>
  <c r="D50" i="17"/>
  <c r="D45" i="17"/>
  <c r="D54" i="17" l="1"/>
  <c r="E13" i="5"/>
  <c r="C69" i="4"/>
  <c r="D69" i="4"/>
  <c r="F24" i="5"/>
  <c r="G24" i="5" s="1"/>
  <c r="D13" i="5"/>
  <c r="C13" i="5"/>
  <c r="F15" i="5"/>
  <c r="G15" i="5" s="1"/>
  <c r="G13" i="5" l="1"/>
  <c r="F13" i="5"/>
  <c r="F26" i="19" l="1"/>
  <c r="F24" i="19" s="1"/>
  <c r="F28" i="19" s="1"/>
  <c r="G39" i="19"/>
  <c r="G38" i="19"/>
  <c r="G37" i="19"/>
  <c r="C12" i="19"/>
  <c r="C28" i="19" s="1"/>
  <c r="G26" i="19" l="1"/>
  <c r="C47" i="19"/>
  <c r="G24" i="19"/>
  <c r="F47" i="19"/>
  <c r="G12" i="19"/>
  <c r="G28" i="19" l="1"/>
  <c r="F22" i="2"/>
  <c r="F73" i="2"/>
  <c r="E73" i="2"/>
  <c r="F58" i="2"/>
  <c r="E58" i="2"/>
  <c r="F53" i="2"/>
  <c r="F42" i="2"/>
  <c r="F12" i="2"/>
  <c r="E12" i="2"/>
  <c r="P167" i="3"/>
  <c r="P166" i="3" s="1"/>
  <c r="P159" i="3" l="1"/>
  <c r="D39" i="17" s="1"/>
  <c r="E56" i="2"/>
  <c r="E53" i="2" s="1"/>
  <c r="F37" i="2"/>
  <c r="F76" i="2" s="1"/>
  <c r="F33" i="2"/>
  <c r="F78" i="2" l="1"/>
  <c r="F203" i="3"/>
  <c r="F184" i="3" s="1"/>
  <c r="E203" i="3"/>
  <c r="E184" i="3" s="1"/>
  <c r="D203" i="3"/>
  <c r="D184" i="3" s="1"/>
  <c r="F116" i="3"/>
  <c r="E116" i="3"/>
  <c r="D116" i="3"/>
  <c r="F99" i="3"/>
  <c r="E99" i="3"/>
  <c r="D99" i="3"/>
  <c r="P213" i="3"/>
  <c r="P211" i="3"/>
  <c r="P204" i="3"/>
  <c r="P189" i="3"/>
  <c r="P188" i="3"/>
  <c r="P187" i="3"/>
  <c r="P186" i="3"/>
  <c r="P179" i="3"/>
  <c r="P180" i="3"/>
  <c r="P172" i="3"/>
  <c r="P171" i="3"/>
  <c r="P128" i="3"/>
  <c r="P127" i="3" s="1"/>
  <c r="P126" i="3" s="1"/>
  <c r="P92" i="3"/>
  <c r="P91" i="3"/>
  <c r="P89" i="3"/>
  <c r="P88" i="3"/>
  <c r="P87" i="3"/>
  <c r="P85" i="3"/>
  <c r="P84" i="3" s="1"/>
  <c r="P83" i="3"/>
  <c r="P82" i="3" s="1"/>
  <c r="P77" i="3"/>
  <c r="P76" i="3" s="1"/>
  <c r="P74" i="3"/>
  <c r="P69" i="3"/>
  <c r="P65" i="3" s="1"/>
  <c r="F84" i="3"/>
  <c r="E84" i="3"/>
  <c r="D84" i="3"/>
  <c r="F82" i="3"/>
  <c r="E82" i="3"/>
  <c r="D82" i="3"/>
  <c r="F73" i="3"/>
  <c r="E73" i="3"/>
  <c r="D73" i="3"/>
  <c r="F98" i="3" l="1"/>
  <c r="F220" i="3" s="1"/>
  <c r="D98" i="3"/>
  <c r="D220" i="3" s="1"/>
  <c r="E98" i="3"/>
  <c r="E220" i="3" s="1"/>
  <c r="P207" i="3"/>
  <c r="E71" i="2" s="1"/>
  <c r="P185" i="3"/>
  <c r="E66" i="2" s="1"/>
  <c r="P170" i="3"/>
  <c r="P169" i="3" s="1"/>
  <c r="P86" i="3"/>
  <c r="E59" i="3"/>
  <c r="F72" i="3"/>
  <c r="P73" i="3"/>
  <c r="E27" i="2" s="1"/>
  <c r="F59" i="3"/>
  <c r="P116" i="3"/>
  <c r="D27" i="17" s="1"/>
  <c r="P203" i="3"/>
  <c r="D72" i="3"/>
  <c r="D22" i="17"/>
  <c r="E72" i="3"/>
  <c r="D28" i="17"/>
  <c r="D26" i="17"/>
  <c r="D59" i="3"/>
  <c r="P99" i="3"/>
  <c r="E65" i="2" l="1"/>
  <c r="D40" i="17"/>
  <c r="D25" i="17"/>
  <c r="P98" i="3"/>
  <c r="P184" i="3"/>
  <c r="E95" i="3"/>
  <c r="E222" i="3" s="1"/>
  <c r="D95" i="3"/>
  <c r="F95" i="3"/>
  <c r="F222" i="3" s="1"/>
  <c r="E31" i="2"/>
  <c r="E26" i="2" s="1"/>
  <c r="P72" i="3"/>
  <c r="D23" i="17" s="1"/>
  <c r="D21" i="17"/>
  <c r="E23" i="2"/>
  <c r="E40" i="2"/>
  <c r="E43" i="2"/>
  <c r="E42" i="2" s="1"/>
  <c r="E38" i="2"/>
  <c r="E39" i="2"/>
  <c r="E24" i="2"/>
  <c r="P59" i="3"/>
  <c r="P220" i="3" l="1"/>
  <c r="P95" i="3"/>
  <c r="E37" i="2"/>
  <c r="E22" i="2"/>
  <c r="E33" i="2" s="1"/>
  <c r="D24" i="17"/>
  <c r="D12" i="17"/>
  <c r="D222" i="3"/>
  <c r="E76" i="2" l="1"/>
  <c r="E78" i="2" s="1"/>
  <c r="J50" i="14" s="1"/>
  <c r="P222" i="3"/>
  <c r="D41" i="17"/>
  <c r="J85" i="60" l="1"/>
  <c r="J84" i="60" s="1"/>
  <c r="J95" i="60" s="1"/>
  <c r="E36" i="19"/>
  <c r="E35" i="19" s="1"/>
  <c r="E47" i="19" s="1"/>
  <c r="G47" i="19" s="1"/>
  <c r="H81" i="8"/>
  <c r="I81" i="8" s="1"/>
  <c r="H80" i="8"/>
  <c r="I80" i="8" s="1"/>
  <c r="H79" i="8"/>
  <c r="I79" i="8" s="1"/>
  <c r="H78" i="8"/>
  <c r="I78" i="8" s="1"/>
  <c r="H59" i="8"/>
  <c r="I59" i="8" s="1"/>
  <c r="H58" i="8"/>
  <c r="I58" i="8" s="1"/>
  <c r="H57" i="8"/>
  <c r="I57" i="8" s="1"/>
  <c r="H55" i="8"/>
  <c r="I55" i="8" s="1"/>
  <c r="H54" i="8"/>
  <c r="I54" i="8" s="1"/>
  <c r="I49" i="8"/>
  <c r="H47" i="8"/>
  <c r="H26" i="8"/>
  <c r="I26" i="8" s="1"/>
  <c r="H25" i="8"/>
  <c r="I25" i="8" s="1"/>
  <c r="H24" i="8"/>
  <c r="I24" i="8" s="1"/>
  <c r="H20" i="8"/>
  <c r="J23" i="60" s="1"/>
  <c r="H19" i="8"/>
  <c r="I19" i="8" s="1"/>
  <c r="H17" i="8"/>
  <c r="I17" i="8" s="1"/>
  <c r="H15" i="8"/>
  <c r="J18" i="60" s="1"/>
  <c r="H14" i="8"/>
  <c r="J17" i="60" s="1"/>
  <c r="F33" i="5"/>
  <c r="G33" i="5" s="1"/>
  <c r="F32" i="5"/>
  <c r="G32" i="5" s="1"/>
  <c r="F31" i="5"/>
  <c r="G31" i="5" s="1"/>
  <c r="F30" i="5"/>
  <c r="G30" i="5" s="1"/>
  <c r="F29" i="5"/>
  <c r="G29" i="5" s="1"/>
  <c r="F28" i="5"/>
  <c r="G28" i="5" s="1"/>
  <c r="F27" i="5"/>
  <c r="G27" i="5" s="1"/>
  <c r="F26" i="5"/>
  <c r="G26" i="5" s="1"/>
  <c r="F25" i="5"/>
  <c r="G25" i="5" s="1"/>
  <c r="F22" i="5"/>
  <c r="G22" i="5" s="1"/>
  <c r="F21" i="5"/>
  <c r="G21" i="5" s="1"/>
  <c r="F20" i="5"/>
  <c r="G20" i="5" s="1"/>
  <c r="K56" i="14"/>
  <c r="J56" i="14"/>
  <c r="K49" i="14"/>
  <c r="K43" i="14"/>
  <c r="K37" i="14"/>
  <c r="J37" i="14"/>
  <c r="K26" i="14"/>
  <c r="J26" i="14"/>
  <c r="F25" i="14"/>
  <c r="E25" i="14"/>
  <c r="H13" i="8" l="1"/>
  <c r="I47" i="8"/>
  <c r="I46" i="8" s="1"/>
  <c r="H46" i="8"/>
  <c r="I15" i="8"/>
  <c r="I20" i="8"/>
  <c r="I14" i="8"/>
  <c r="J49" i="14"/>
  <c r="J60" i="14" s="1"/>
  <c r="F40" i="14"/>
  <c r="F42" i="14" s="1"/>
  <c r="J39" i="14"/>
  <c r="E40" i="14"/>
  <c r="E42" i="14" s="1"/>
  <c r="K39" i="14"/>
  <c r="K60" i="14"/>
  <c r="I13" i="8" l="1"/>
  <c r="I50" i="8" s="1"/>
  <c r="I84" i="8" s="1"/>
  <c r="H50" i="8"/>
  <c r="H84" i="8" s="1"/>
  <c r="J16" i="60"/>
  <c r="J61" i="60" s="1"/>
  <c r="J73" i="60" s="1"/>
  <c r="J97" i="60" s="1"/>
  <c r="G36" i="19"/>
  <c r="G35" i="19"/>
  <c r="J62" i="14"/>
  <c r="K62" i="14"/>
  <c r="F30" i="6" l="1"/>
  <c r="F19" i="5" l="1"/>
  <c r="G19" i="5" s="1"/>
  <c r="G18" i="5"/>
  <c r="G17" i="5"/>
  <c r="G16" i="5"/>
  <c r="D68" i="17"/>
  <c r="D70" i="17" s="1"/>
  <c r="F53"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Emiliano</author>
  </authors>
  <commentList>
    <comment ref="P14" authorId="0" shapeId="0" xr:uid="{00000000-0006-0000-0200-000001000000}">
      <text>
        <r>
          <rPr>
            <b/>
            <sz val="9"/>
            <color indexed="81"/>
            <rFont val="Tahoma"/>
            <family val="2"/>
          </rPr>
          <t>Emiliano:</t>
        </r>
        <r>
          <rPr>
            <sz val="9"/>
            <color indexed="81"/>
            <rFont val="Tahoma"/>
            <family val="2"/>
          </rPr>
          <t xml:space="preserve">
</t>
        </r>
      </text>
    </comment>
  </commentList>
</comments>
</file>

<file path=xl/sharedStrings.xml><?xml version="1.0" encoding="utf-8"?>
<sst xmlns="http://schemas.openxmlformats.org/spreadsheetml/2006/main" count="2572" uniqueCount="1637">
  <si>
    <t>INSTITUTO TAMAULIPECO DE EDUCACION PARA ADULTOS</t>
  </si>
  <si>
    <t xml:space="preserve">ESTADO DE SITUACION FINANCIERA </t>
  </si>
  <si>
    <t>ACTIVO</t>
  </si>
  <si>
    <t>EFECTIVO</t>
  </si>
  <si>
    <t>DEPÓSITOS DE FONDOS DE TERCEROS EN GARANTÍA Y/O AD</t>
  </si>
  <si>
    <t>DEUDORES DIVERSOS POR COBRAR A CORTO PLAZO</t>
  </si>
  <si>
    <t>MOBILIARIO Y EQUIPO DE ADMINISTRACIÓN</t>
  </si>
  <si>
    <t>MAQUINARIA, OTROS EQUIPOS Y HERRAMIENTAS</t>
  </si>
  <si>
    <t>SOFTWARE</t>
  </si>
  <si>
    <t>PASIVO</t>
  </si>
  <si>
    <t>PASIVO CIRCULANTE</t>
  </si>
  <si>
    <t>SERVICIOS PERSONALES POR PAGAR A CORTO PLAZO</t>
  </si>
  <si>
    <t>PROVEEDORES POR PAGAR A CORTO PLAZO</t>
  </si>
  <si>
    <t>RETENCIONES Y CONTRIBUCIONES POR PAGAR A CORTO PLA</t>
  </si>
  <si>
    <t>RESULTADOS DE EJERCICIOS ANTERIORES</t>
  </si>
  <si>
    <t>DEMANDAS JUDICIAL EN PROCESO DE RESOLUCIÓN</t>
  </si>
  <si>
    <t>RESOLUCIÓN DE DEMANDAS EN PROCESO JUDICIAL</t>
  </si>
  <si>
    <t>CONTRATO DE COMODATO POR BIENES</t>
  </si>
  <si>
    <t>LEY DE INGRESOS POR EJECUTAR</t>
  </si>
  <si>
    <t>LEY DE INGRESOS RECAUDADA</t>
  </si>
  <si>
    <t>PRESUPUESTO DE EGRESOS APROBADO</t>
  </si>
  <si>
    <t>PRESUPUESTO DE EGRESOS POR EJERCER</t>
  </si>
  <si>
    <t>PRESUPUESTO DE EGRESOS PAGADO</t>
  </si>
  <si>
    <t>ESTADO DE ACTIVIDADES</t>
  </si>
  <si>
    <t>APORTACIONES</t>
  </si>
  <si>
    <t>OTROS INGRESOS FINANCIEROS</t>
  </si>
  <si>
    <t>REMUNERACIONES AL PERSONAL DE CARÁCTER PERMANENTE</t>
  </si>
  <si>
    <t>REMUNERACIONES AL PERSONAL DE CARÁCTER TRANSITORIO</t>
  </si>
  <si>
    <t>REMUNERACIONES ADICIONALES Y ESPECIALES</t>
  </si>
  <si>
    <t>SEGURIDAD SOCIAL</t>
  </si>
  <si>
    <t>OTRAS PRESTACIONES SOCIALES Y ECONÓMICAS</t>
  </si>
  <si>
    <t>MATERIALES DE ADMINISTRACIÓN, EMISIÓN DE DOCUMENTO</t>
  </si>
  <si>
    <t>ALIMENTOS Y UTENSILIOS</t>
  </si>
  <si>
    <t>COMBUSTIBLES, LUBRICANTES Y ADITIVOS</t>
  </si>
  <si>
    <t>SERVICIOS BÁSICOS</t>
  </si>
  <si>
    <t>SERVICIOS PROFESIONALES, CIENTÍFICOS Y TÉCNICOS Y</t>
  </si>
  <si>
    <t>SERVICIOS FINANCIEROS, BANCARIOS Y COMERCIALES</t>
  </si>
  <si>
    <t>SERVICIOS DE TRASLADO Y VIÁTICOS</t>
  </si>
  <si>
    <t>OTROS GASTOS VARIOS</t>
  </si>
  <si>
    <t>ESTADO DE ACTIVIDADES ANALITICO</t>
  </si>
  <si>
    <t>CUENTA</t>
  </si>
  <si>
    <t>NOMBRE DE LA CUENTA</t>
  </si>
  <si>
    <t>ENERO</t>
  </si>
  <si>
    <t>FEBRERO</t>
  </si>
  <si>
    <t>MARZO</t>
  </si>
  <si>
    <t>ABRIL</t>
  </si>
  <si>
    <t>MAYO</t>
  </si>
  <si>
    <t>JUNIO</t>
  </si>
  <si>
    <t>JULIO</t>
  </si>
  <si>
    <t>AGOSTO</t>
  </si>
  <si>
    <t>SEPTIEMBRE</t>
  </si>
  <si>
    <t>OCTUBRE</t>
  </si>
  <si>
    <t>NOVIEMBRE</t>
  </si>
  <si>
    <t>DICIEMBRE</t>
  </si>
  <si>
    <t>TOTAL</t>
  </si>
  <si>
    <t>ESTADO DE FLUJO DE EFECTIVO</t>
  </si>
  <si>
    <t>BANCOS/DEPENDENCIAS Y OTROS</t>
  </si>
  <si>
    <t>CUENTAS POR COBRAR A CORTO PLAZO</t>
  </si>
  <si>
    <t>INSTITUTO TAMAULIPECO DE EDUCACIÓN PARA ADULTOS</t>
  </si>
  <si>
    <t>FECHA INICIAL DEL CREDITO</t>
  </si>
  <si>
    <t>NOMBRE DEL DEUDOR</t>
  </si>
  <si>
    <t>CONCEPTO</t>
  </si>
  <si>
    <t>IMPORTE</t>
  </si>
  <si>
    <t>FORMA DE RECUPERACIÓN</t>
  </si>
  <si>
    <t>FECHA DE VENCIMIENTO</t>
  </si>
  <si>
    <t>Indefinido</t>
  </si>
  <si>
    <t>RELACION DE ADQUISICIONES DE BIENES MUEBLES E INMUEBLES</t>
  </si>
  <si>
    <t>FECHA</t>
  </si>
  <si>
    <t>NO. DE FACTURA</t>
  </si>
  <si>
    <t>NOMBRE DEL PROVEEDOR</t>
  </si>
  <si>
    <t>DESCRIPCION DEL BIEN (ARTICULO,MARCA,MODELO,NO. DE SERIE</t>
  </si>
  <si>
    <t>NO.DE UNIDADES</t>
  </si>
  <si>
    <t>AREA  Y RESPONSABLE</t>
  </si>
  <si>
    <t>BALANZA DE COMPROBACION</t>
  </si>
  <si>
    <t>NATURALEZA</t>
  </si>
  <si>
    <t>SALDO ANTERIOR</t>
  </si>
  <si>
    <t>M O V I M I E N T O S</t>
  </si>
  <si>
    <t>SALDO ACTUAL</t>
  </si>
  <si>
    <t>DEUDOR</t>
  </si>
  <si>
    <t>ACREEDOR</t>
  </si>
  <si>
    <t>D</t>
  </si>
  <si>
    <t>1111</t>
  </si>
  <si>
    <t>1113</t>
  </si>
  <si>
    <t>1116</t>
  </si>
  <si>
    <t>1122</t>
  </si>
  <si>
    <t>1123</t>
  </si>
  <si>
    <t>1241</t>
  </si>
  <si>
    <t>1244</t>
  </si>
  <si>
    <t>1246</t>
  </si>
  <si>
    <t>1251</t>
  </si>
  <si>
    <t>A</t>
  </si>
  <si>
    <t>2111</t>
  </si>
  <si>
    <t>2112</t>
  </si>
  <si>
    <t>2117</t>
  </si>
  <si>
    <t>3220</t>
  </si>
  <si>
    <t>4221</t>
  </si>
  <si>
    <t>4319</t>
  </si>
  <si>
    <t>5111</t>
  </si>
  <si>
    <t>5112</t>
  </si>
  <si>
    <t>5113</t>
  </si>
  <si>
    <t>5114</t>
  </si>
  <si>
    <t>5115</t>
  </si>
  <si>
    <t>5121</t>
  </si>
  <si>
    <t>5122</t>
  </si>
  <si>
    <t>5126</t>
  </si>
  <si>
    <t>5131</t>
  </si>
  <si>
    <t>5133</t>
  </si>
  <si>
    <t>5134</t>
  </si>
  <si>
    <t>5137</t>
  </si>
  <si>
    <t>5599</t>
  </si>
  <si>
    <t>7410</t>
  </si>
  <si>
    <t>7420</t>
  </si>
  <si>
    <t>7640</t>
  </si>
  <si>
    <t>8110</t>
  </si>
  <si>
    <t>8120</t>
  </si>
  <si>
    <t>8140</t>
  </si>
  <si>
    <t>LEY DE INGRESOS DEVENGADA</t>
  </si>
  <si>
    <t>8150</t>
  </si>
  <si>
    <t>8210</t>
  </si>
  <si>
    <t>8220</t>
  </si>
  <si>
    <t>8240</t>
  </si>
  <si>
    <t>PRESUPUESTO DE EGRESOS COMPROMETIDO</t>
  </si>
  <si>
    <t>8250</t>
  </si>
  <si>
    <t>PRESUPUESTO DE EGRESOS DEVENGADO</t>
  </si>
  <si>
    <t>8260</t>
  </si>
  <si>
    <t>PRESUPUESTO DE EGRESOS EJERCIDO</t>
  </si>
  <si>
    <t>8270</t>
  </si>
  <si>
    <t>OTROS INGRESOS Y BENEFICIOS VARIOS</t>
  </si>
  <si>
    <t>4399</t>
  </si>
  <si>
    <t>1263</t>
  </si>
  <si>
    <t>DEPRECIACIÓN ACUMULADA DE BIENES MUEBLES</t>
  </si>
  <si>
    <t>1265</t>
  </si>
  <si>
    <t>AMORTIZACIÓN ACUMULADA DE ACTIVOS INTANGIBLES</t>
  </si>
  <si>
    <t>DEPOSITOS EN GARANTIA</t>
  </si>
  <si>
    <t>1116-01-001-01</t>
  </si>
  <si>
    <t>Depósitos en Garantía</t>
  </si>
  <si>
    <t>Reintegro</t>
  </si>
  <si>
    <t>Al retiro del Inm.</t>
  </si>
  <si>
    <t>1116-01-001-05</t>
  </si>
  <si>
    <t>Comisión Federal de Electricidad (Hidalgo)</t>
  </si>
  <si>
    <t>1116-01-002-05</t>
  </si>
  <si>
    <t>Comisión Federal de Electricidad (Dir. Gral.)</t>
  </si>
  <si>
    <t>Comisión Federal de Electricidad (Xico)</t>
  </si>
  <si>
    <t>SUB-TOTAL</t>
  </si>
  <si>
    <t>CUENTAS POR COBRAR</t>
  </si>
  <si>
    <t>DEUDORES DIVERSOS</t>
  </si>
  <si>
    <t>VEHICULOS Y EQUIPO DE TRANSPORTE</t>
  </si>
  <si>
    <t>TRANSFERENCIAS INTERNAS Y ASIGNACIONES DEL SECTOR</t>
  </si>
  <si>
    <t>7630</t>
  </si>
  <si>
    <t>BIENES BAJO CONTRATO EN COMODATO</t>
  </si>
  <si>
    <t>1116-01-002-24</t>
  </si>
  <si>
    <t>Otros Ingresos y Beneficios</t>
  </si>
  <si>
    <t>Servicios Personales</t>
  </si>
  <si>
    <t>Materiales y Suministros</t>
  </si>
  <si>
    <t>Servicios Generales</t>
  </si>
  <si>
    <t>Flujos Netos de Efectivo por Actividades de Operación</t>
  </si>
  <si>
    <t>Flujos Netos de Efectivo por Actividades de Inversión</t>
  </si>
  <si>
    <t xml:space="preserve">ESTADO DE VARIACIONES EN LA HACIENDA PUBLICA / PATRIMONIO </t>
  </si>
  <si>
    <t>Gastos de Ejercicios Anteriores</t>
  </si>
  <si>
    <t>Otros Gastos Varios</t>
  </si>
  <si>
    <t>FECHA DEL PAGO</t>
  </si>
  <si>
    <t>ANALITICO DE DERECHOS A RECIBIR EFECTIVO O EQUIVALENTES</t>
  </si>
  <si>
    <t>ANALITICO DE DERECHOS A RECIBIR BIENES O SERVICIOS</t>
  </si>
  <si>
    <t>PASIVO NO CIRCULANTE</t>
  </si>
  <si>
    <t>ESTADO ANALITICO DE LA DEUDA Y OTROS PASIVOS</t>
  </si>
  <si>
    <t>INFORMACION DE LA OBRA</t>
  </si>
  <si>
    <t>Inversión autorizada</t>
  </si>
  <si>
    <t>federal</t>
  </si>
  <si>
    <t>estatal</t>
  </si>
  <si>
    <t>municipal/otro</t>
  </si>
  <si>
    <t>Programa</t>
  </si>
  <si>
    <t>contrato</t>
  </si>
  <si>
    <t>Objeto del contrato</t>
  </si>
  <si>
    <t>Importe del contrato</t>
  </si>
  <si>
    <t>Plazo de ejecución</t>
  </si>
  <si>
    <t>Inicio</t>
  </si>
  <si>
    <t>Termino</t>
  </si>
  <si>
    <t>Plazo de ejecución No. ( en su caso)</t>
  </si>
  <si>
    <t>Estatus</t>
  </si>
  <si>
    <t>Porcentaje de avance</t>
  </si>
  <si>
    <t>Físico</t>
  </si>
  <si>
    <t>Financiero</t>
  </si>
  <si>
    <t>FINANCIERO</t>
  </si>
  <si>
    <t>Número de cuenta contable</t>
  </si>
  <si>
    <t>Saldo devengado</t>
  </si>
  <si>
    <t>Partida presupuestal COG</t>
  </si>
  <si>
    <t>Comprometido</t>
  </si>
  <si>
    <t>Devengado</t>
  </si>
  <si>
    <t>Ejercido</t>
  </si>
  <si>
    <t>Pagado</t>
  </si>
  <si>
    <t>PRESUPUESTO DE EGRESOS</t>
  </si>
  <si>
    <t>NUMERO DE BENEFICIARIO</t>
  </si>
  <si>
    <t>FACTIBILIDADES</t>
  </si>
  <si>
    <t>Numero cuenta Contable</t>
  </si>
  <si>
    <t>Número Solicitante y Representante Legal</t>
  </si>
  <si>
    <t>Descipción/Ubicación</t>
  </si>
  <si>
    <t>La solicitud cumple con:</t>
  </si>
  <si>
    <t>Oficio</t>
  </si>
  <si>
    <t>Planes</t>
  </si>
  <si>
    <t>Urbanizaciones</t>
  </si>
  <si>
    <t>Número de lotes</t>
  </si>
  <si>
    <t>NUMERO DE LOTES</t>
  </si>
  <si>
    <t>TIPO D, CyS.I.P.</t>
  </si>
  <si>
    <t>AREA EN M2</t>
  </si>
  <si>
    <t>Doc. Tecnica</t>
  </si>
  <si>
    <t>Procedimiento de verificación</t>
  </si>
  <si>
    <t>I</t>
  </si>
  <si>
    <t>II</t>
  </si>
  <si>
    <t>III</t>
  </si>
  <si>
    <t>Resolutivo</t>
  </si>
  <si>
    <t>$ Total de Derechos de uso de Infraestructura</t>
  </si>
  <si>
    <t>Derechos de uso de Infraestructura devengados en el periódo</t>
  </si>
  <si>
    <t>Derechos de uso de Infraestructura recaudados en el periódo</t>
  </si>
  <si>
    <t>$ Total de derechos de uso de Infraestructura recaudados (en el periódo en revisión y anteriores)</t>
  </si>
  <si>
    <t>% Avance de recaudación (totalrecaudado en el periódo y anteriores/total de derechos de uso de Infraestructura</t>
  </si>
  <si>
    <t>$ Monto devengado</t>
  </si>
  <si>
    <t>$Monto recaudado</t>
  </si>
  <si>
    <t>Se contrato al Serv.Público por cada lote</t>
  </si>
  <si>
    <t>$ TOTAL RECAUDADO DE CONTRATOS(EN EL PERIODO EN REVISION Y ANTERIORES)</t>
  </si>
  <si>
    <t>Laudo Laboral 2013 Marcelo Mendizabal Román</t>
  </si>
  <si>
    <t>ANALITICO DE CUENTAS POR PAGAR ( CORTO Y LARGO PLAZO )</t>
  </si>
  <si>
    <t>INFORME Y AVANCE DE OBRAS PUBLICAS</t>
  </si>
  <si>
    <t xml:space="preserve">ESTADO ANALITICO DEL ACTIVO </t>
  </si>
  <si>
    <t>REPORTE ANALITICO DEL PASIVO</t>
  </si>
  <si>
    <t>3110</t>
  </si>
  <si>
    <t>LEY DE INGRESOS ESTIMADA</t>
  </si>
  <si>
    <t>AVALES AUTORIZADOS</t>
  </si>
  <si>
    <t>AVALES FIRMADOS</t>
  </si>
  <si>
    <t>7310</t>
  </si>
  <si>
    <t>7320</t>
  </si>
  <si>
    <t xml:space="preserve"> ACTIVO </t>
  </si>
  <si>
    <t>Activo Circulante</t>
  </si>
  <si>
    <t>Pasivo Circulante</t>
  </si>
  <si>
    <t>Efectivo y Equivalentes</t>
  </si>
  <si>
    <t>Cuentas por Pagar a Corto Plazo</t>
  </si>
  <si>
    <t>Derechos a Recibir Efectivo o Equivalentes</t>
  </si>
  <si>
    <t>Documentos por Pagar a Corto Plazo</t>
  </si>
  <si>
    <t>Derechos a Recibir Bienes o Servicios</t>
  </si>
  <si>
    <t>Porción a Corto Plazo de la Deuda Pública a Largo Plazo</t>
  </si>
  <si>
    <t xml:space="preserve">Inventarios </t>
  </si>
  <si>
    <t>Títulos y Valores a Corto Plazo</t>
  </si>
  <si>
    <t>Almacenes</t>
  </si>
  <si>
    <t>Pasivos Diferidos a Corto Plazo</t>
  </si>
  <si>
    <t>Estimación por Pérdida o Deterioro de Activos Circulantes</t>
  </si>
  <si>
    <t>Fondos y Bienes de Terceros en Garantía y/o Administración a Corto Plazo</t>
  </si>
  <si>
    <t>Otros Activos  Circulantes</t>
  </si>
  <si>
    <t>Provisiones a Corto Plazo</t>
  </si>
  <si>
    <t>Otros Pasivos a Corto Plazo</t>
  </si>
  <si>
    <t>Total de  Activos  Circulantes</t>
  </si>
  <si>
    <t>Total de Pasivos Circulantes</t>
  </si>
  <si>
    <t>Activo No Circulante</t>
  </si>
  <si>
    <t>Pasivo No Circulante</t>
  </si>
  <si>
    <t>Inversiones Financieras a Largo Plazo</t>
  </si>
  <si>
    <t>Cuentas por Pagar a Largo Plazo</t>
  </si>
  <si>
    <t>Derechos a Recibir Efectivo o Equivalentes a Largo Plazo</t>
  </si>
  <si>
    <t>Documentos por Pagar a Largo Plazo</t>
  </si>
  <si>
    <t>Bienes Inmuebles, Infraestructura y Construcciones en Proceso</t>
  </si>
  <si>
    <t>Deuda Pública a Largo Plazo</t>
  </si>
  <si>
    <t>Bienes Muebles</t>
  </si>
  <si>
    <t>Pasivos Diferidos a Largo Plazo</t>
  </si>
  <si>
    <t>Activos Intangibles</t>
  </si>
  <si>
    <t>Fondos y Bienes de Terceros en Garantía y/o en Administración a Largo Plazo</t>
  </si>
  <si>
    <t>Depreciación, Deterioro y Amortización Acumulada de Bienes</t>
  </si>
  <si>
    <t>Provisiones a Largo Plazo</t>
  </si>
  <si>
    <t>Activos Diferidos</t>
  </si>
  <si>
    <t>Estimación por Pérdida o Deterioro de Activos no Circulantes</t>
  </si>
  <si>
    <t>Total de Pasivos No Circulantes</t>
  </si>
  <si>
    <t>Otros Activos no Circulantes</t>
  </si>
  <si>
    <t>Total de  Activos  No Circulantes</t>
  </si>
  <si>
    <t>HACIENDA PÚBLICA/ PATRIMONIO</t>
  </si>
  <si>
    <t>Hacienda Pública/Patrimonio Contribuido</t>
  </si>
  <si>
    <t>Aportaciones</t>
  </si>
  <si>
    <t>Donaciones de Capital</t>
  </si>
  <si>
    <t>Actualización de la Hacienda Pública / Patrimonio</t>
  </si>
  <si>
    <t>Hacienda Pública/Patrimonio Generado</t>
  </si>
  <si>
    <t>Resultados del Ejercicio (Ahorro / Desahorro)</t>
  </si>
  <si>
    <t>Resultados de Ejercicios Anteriores</t>
  </si>
  <si>
    <t>Revalúos</t>
  </si>
  <si>
    <t>Reservas</t>
  </si>
  <si>
    <t>Rectificaciones de Resultados de Ejercicios Anteriores</t>
  </si>
  <si>
    <t>Exceso o Insuficiencia en la Actualización de la Hacienda Publica/Patrimonio</t>
  </si>
  <si>
    <t>Resultado por Posición Monetaria</t>
  </si>
  <si>
    <t>Resultado por Tenencia de Activos no Monetarios</t>
  </si>
  <si>
    <t>Total Hacienda/ Patrimonio</t>
  </si>
  <si>
    <t>Total de Pasivo y Hacienda Pública/ Patrimonio</t>
  </si>
  <si>
    <t>Total del Pasivo</t>
  </si>
  <si>
    <t>Total de Activos</t>
  </si>
  <si>
    <t>INGRESOS Y OTROS BENEFICIOS</t>
  </si>
  <si>
    <t>Ingresos de la Gestión</t>
  </si>
  <si>
    <t>Impuestos</t>
  </si>
  <si>
    <t xml:space="preserve">Cuotas y Aportaciones de Seguridad Social </t>
  </si>
  <si>
    <t>Contribuciones de Mejoras</t>
  </si>
  <si>
    <t>Derechos</t>
  </si>
  <si>
    <t>Productos de Tipo Corriente</t>
  </si>
  <si>
    <t>Aprovechamientos de Tipo Corriente</t>
  </si>
  <si>
    <t>Ingresos por Venta de Bienes y Servicios</t>
  </si>
  <si>
    <t>Ingresos no Comprendidos en las Fracciones de la Ley de Ingresos Causados en Ejercicios Fiscales Anteriores Pendientes de Liquidación o Pago</t>
  </si>
  <si>
    <t>Participaciones, Aportaciones, Transferencias, Asignaciones, Subsidios y Otras Ayudas</t>
  </si>
  <si>
    <t>Participaciones y Aportaciones</t>
  </si>
  <si>
    <t>Transferencias, Asignaciones, Subsidios y Otras ayudas</t>
  </si>
  <si>
    <t xml:space="preserve">Ingresos Financieros  </t>
  </si>
  <si>
    <t>Incremento por Variación de Inventarios</t>
  </si>
  <si>
    <t>Disminución del Exceso de Estimaciones por Pérdida o Deterioro u Obsolescencia</t>
  </si>
  <si>
    <t>Disminución del Exceso de Provisiones</t>
  </si>
  <si>
    <t>Otros Ingresos y Beneficios Varios</t>
  </si>
  <si>
    <t>Total de Ingresos y Otros Beneficios</t>
  </si>
  <si>
    <t>GASTOS Y OTRAS PÉRDIDAS</t>
  </si>
  <si>
    <t>Gastos de  Funcionamiento</t>
  </si>
  <si>
    <t xml:space="preserve">Servicios Personales  </t>
  </si>
  <si>
    <t>Transferencias, Asignaciones, Subsidios y Otras Ayudas</t>
  </si>
  <si>
    <t>Transferencias Internas y Asignaciones al Sector Público</t>
  </si>
  <si>
    <t>Transferencias al Resto del Sector Público</t>
  </si>
  <si>
    <t>Subsidios y Subvenciones</t>
  </si>
  <si>
    <t>Ayudas Sociales</t>
  </si>
  <si>
    <t>Pensiones y Jubilaciones</t>
  </si>
  <si>
    <t>Transferencias a Fideicomisos, Mandatos y Contratos Análogos</t>
  </si>
  <si>
    <t>Transferencias a la Seguridad Social</t>
  </si>
  <si>
    <t>Donativos</t>
  </si>
  <si>
    <t>Transferencias al Exterior</t>
  </si>
  <si>
    <t>Participaciones</t>
  </si>
  <si>
    <t>Convenios</t>
  </si>
  <si>
    <t>Intereses, Comisiones y Otros Gastos de la Deuda Pública</t>
  </si>
  <si>
    <t>Intereses de la Deuda Pública</t>
  </si>
  <si>
    <t>Comisiones de la Deuda Pública</t>
  </si>
  <si>
    <t>Gastos de la Deuda Pública</t>
  </si>
  <si>
    <t>Costo por Coberturas</t>
  </si>
  <si>
    <t>Apoyos Financieros</t>
  </si>
  <si>
    <t>Otros Gastos y Pérdidas Extraordinarias</t>
  </si>
  <si>
    <t>Estimaciones, Depreciaciones, Deterioros, Obsolescencia y Amortizaciones</t>
  </si>
  <si>
    <t>Provisiones</t>
  </si>
  <si>
    <t>Disminución de Inventarios</t>
  </si>
  <si>
    <t>Aumento por Insuficiencia de Estimaciones por Pérdida o Deterioro y Obsolescencia</t>
  </si>
  <si>
    <t>Aumento por Insuficiencia de Provisiones</t>
  </si>
  <si>
    <t>Otros Gastos</t>
  </si>
  <si>
    <t>Inversión Pública</t>
  </si>
  <si>
    <t xml:space="preserve">Inversión Pública no Capitalizable </t>
  </si>
  <si>
    <t>Total de Gastos y Otras Pérdidas</t>
  </si>
  <si>
    <t>Resultados del Ejercicio  (Ahorro/Desahorro)</t>
  </si>
  <si>
    <t>Derechos por Prestación de Servicios</t>
  </si>
  <si>
    <t>Accesorios de Derechos</t>
  </si>
  <si>
    <t>Otros Derechos</t>
  </si>
  <si>
    <t>Otros Ingresos Financieros</t>
  </si>
  <si>
    <t>Otros Ingresos de Ejercicios Anteriores</t>
  </si>
  <si>
    <t>Bonificaciones y Descuentos Obtenidos</t>
  </si>
  <si>
    <t>Diferencias por Tipo de Cambio a Favor en Efectivo y Equivalentes</t>
  </si>
  <si>
    <t>Remuneraciones adicionales y especiales</t>
  </si>
  <si>
    <t>Remuneraciones al personal de carácter permanente</t>
  </si>
  <si>
    <t>Remuneraciones al personal de carácter transitorio</t>
  </si>
  <si>
    <t>Seguridad Social</t>
  </si>
  <si>
    <t>Otras prestaciones sociales y económicas</t>
  </si>
  <si>
    <t>Ingresos de Gestión</t>
  </si>
  <si>
    <t>Ingresos Financieros</t>
  </si>
  <si>
    <t>Intereses Ganados de Valores, Créditos, Bonos y Otros.</t>
  </si>
  <si>
    <t>Disminución del Exceso en Provisiones</t>
  </si>
  <si>
    <t>Utilidades por Participación Patrimonial</t>
  </si>
  <si>
    <t>Total de Ingresos:</t>
  </si>
  <si>
    <t>GASTOS Y OTRAS PERDIDAS</t>
  </si>
  <si>
    <t>Gastos de Funcionamiento</t>
  </si>
  <si>
    <t>Pago de estímulos a servidores públicos</t>
  </si>
  <si>
    <t>Alimentos y utensilios</t>
  </si>
  <si>
    <t>Materiales y artículos de construcción y de reparación</t>
  </si>
  <si>
    <t>Combustibles, lubricantes y aditivos</t>
  </si>
  <si>
    <t>Vestuario, blancos, prendas de protección y artículos deportivos</t>
  </si>
  <si>
    <t>Herramientas, refacciones y accesorios menores</t>
  </si>
  <si>
    <t>Servicios básicos</t>
  </si>
  <si>
    <t>Servicios de arrendamiento</t>
  </si>
  <si>
    <t>Servicios profesionales, científicos y técnicos y otros servicios</t>
  </si>
  <si>
    <t>Servicios financieros, bancarios y comerciales</t>
  </si>
  <si>
    <t>Servicios de comunicación social y publicidad</t>
  </si>
  <si>
    <t>Servicios de traslado y viáticos</t>
  </si>
  <si>
    <t>Servicios oficiales</t>
  </si>
  <si>
    <t>Otros servicios generales</t>
  </si>
  <si>
    <t>Transferencias, asignaciones, Subsidios y Otras Ayudas</t>
  </si>
  <si>
    <t>Ayudas Sociales a Personas</t>
  </si>
  <si>
    <t>Becas</t>
  </si>
  <si>
    <t>OTROS GASTOS Y PERDIDAS EXTRAORDINARIAS</t>
  </si>
  <si>
    <t>Estimaciones por Pérdida o Deterioro de Activos Circulantes</t>
  </si>
  <si>
    <t>Estimaciones por Pérdida o Deterioro de Activo no Circulante</t>
  </si>
  <si>
    <t>Depreciación de Bienes Inmuebles</t>
  </si>
  <si>
    <t>Depreciación de Infraestructura</t>
  </si>
  <si>
    <t>Depreciación de Bienes Muebles</t>
  </si>
  <si>
    <t>Amortización de Activos Intangibles</t>
  </si>
  <si>
    <t>Total de Gastos y Otras Pérdidas:</t>
  </si>
  <si>
    <t>Ahorro/Desahorro Neto del Ejercicio:</t>
  </si>
  <si>
    <t>Participaciones, Aportaciones, Transferencias, Asignaciones, Subsidios y Otras  Ayudas</t>
  </si>
  <si>
    <t>Materiales de administración, emisión de documentos y artículos oficiales</t>
  </si>
  <si>
    <t>Servicios de instalación, reparación, mantenimiento y conservacion</t>
  </si>
  <si>
    <t>Aumento por Insuficiencia de Estimaciones por Pérdida o Deterioro u Obolencia</t>
  </si>
  <si>
    <t>Diferencias por Tipo de Cambio Negativas en Efectivo y Equivalentes</t>
  </si>
  <si>
    <t>Rubro/Partida</t>
  </si>
  <si>
    <t>Concepto</t>
  </si>
  <si>
    <t>Hacienda Pública/
Patrimonio Generado de Ejercicios Anteriores</t>
  </si>
  <si>
    <t>Hacienda Pública/
Patrimonio Generado del Ejercicio</t>
  </si>
  <si>
    <t>Actualización de la Hacienda Pública/Patrimonio</t>
  </si>
  <si>
    <t>Resultados del Ejercicio (Ahorro/Desahorro)</t>
  </si>
  <si>
    <t>Resultado de Ejercicios Anteriores</t>
  </si>
  <si>
    <t xml:space="preserve">Revalúos </t>
  </si>
  <si>
    <t xml:space="preserve">Origen </t>
  </si>
  <si>
    <t>Aplicación</t>
  </si>
  <si>
    <t>Inventarios</t>
  </si>
  <si>
    <t>Otros Activos Circulantes</t>
  </si>
  <si>
    <t>HACIENDA PUBLICA/PATRIMONIO</t>
  </si>
  <si>
    <t xml:space="preserve">Hacienda Pública/Patrimonio Contribuido </t>
  </si>
  <si>
    <t>Resultados del Ejercicio (Ahorro/ Desahorro)</t>
  </si>
  <si>
    <t>Excesos o Insuficiencia en la Actualización de la Hacienda Pública/Patrimonio</t>
  </si>
  <si>
    <t>Flujos de Efectivo de las Actividades de Operación</t>
  </si>
  <si>
    <t>Origen</t>
  </si>
  <si>
    <t>Cuotas y Aportaciones de Seguridad Social</t>
  </si>
  <si>
    <t>Contribuciones de mejoras</t>
  </si>
  <si>
    <t>Transferencias, Asignaciones y Subsidios y Otras Ayudas</t>
  </si>
  <si>
    <t>Otros Orígenes de Operación</t>
  </si>
  <si>
    <t>Transferencias al resto del Sector Público</t>
  </si>
  <si>
    <t xml:space="preserve">Subsidios y Subvenciones </t>
  </si>
  <si>
    <t xml:space="preserve">Participaciones </t>
  </si>
  <si>
    <t>Otras Aplicaciones de Operación</t>
  </si>
  <si>
    <t xml:space="preserve">Flujos de Efectivo de las Actividades de Inversión </t>
  </si>
  <si>
    <t>Otros Orígenes de Inversión</t>
  </si>
  <si>
    <t>Otras Aplicaciones de Inversión</t>
  </si>
  <si>
    <t>Flujo de Efectivo de las Actividades de Financiamiento</t>
  </si>
  <si>
    <t>Endeudamiento Neto</t>
  </si>
  <si>
    <t>Interno</t>
  </si>
  <si>
    <t>Externo</t>
  </si>
  <si>
    <t>Servicios de la Deuda</t>
  </si>
  <si>
    <t>Otras Aplicaciones de Financiamiento</t>
  </si>
  <si>
    <t>Flujos netos de Efectivo por Actividades de Financiamiento</t>
  </si>
  <si>
    <t xml:space="preserve">Incremento/Disminución Neta en el Efectivo y Equivalentes al Efectivo </t>
  </si>
  <si>
    <t>Efectivo y Equivalentes al Efectivo al Inicio del Ejercicio</t>
  </si>
  <si>
    <t>Efectivo y Equivalentes al Efectivo al Final del Ejercicio</t>
  </si>
  <si>
    <t>Otros Orígenes de Financiamiento</t>
  </si>
  <si>
    <t xml:space="preserve">Derechos a Recibir Bienes o Servicios </t>
  </si>
  <si>
    <t>Saldo Inicial</t>
  </si>
  <si>
    <t>Abonos del Periodo</t>
  </si>
  <si>
    <t>Cargos del Período</t>
  </si>
  <si>
    <t>Abonos del Período</t>
  </si>
  <si>
    <t>Saldo Final</t>
  </si>
  <si>
    <t>Variacíon del Período</t>
  </si>
  <si>
    <t>CODIGO(CATALOGO DE BIENES ARMONIZADO) GRUPO/SUBGRUPO/CLASE/SUBCLASE/CONSECUTIVO</t>
  </si>
  <si>
    <t>DENOMINACIÓN DE LAS DEUDAS</t>
  </si>
  <si>
    <t>MONEDA DE CONTRATACIÓN</t>
  </si>
  <si>
    <t>INSTITUCIÓN O PAÍS ACREEDOR</t>
  </si>
  <si>
    <t>SALDO INICIAL DEL PERÍODO</t>
  </si>
  <si>
    <t>SALDO FINAL DEL PERÍODO</t>
  </si>
  <si>
    <t>DEUDA PÚBLICA</t>
  </si>
  <si>
    <t>Corto Plazo</t>
  </si>
  <si>
    <t>Deuda Interna</t>
  </si>
  <si>
    <t>Instituciones de Crédito</t>
  </si>
  <si>
    <t>Títulos y Valores</t>
  </si>
  <si>
    <t>Arrendamientos Financieros</t>
  </si>
  <si>
    <t>Deuda Externa</t>
  </si>
  <si>
    <t>Organismos Financieros Internacionales</t>
  </si>
  <si>
    <t>Deuda Bilateral</t>
  </si>
  <si>
    <t>Subtotal Corto Plazo</t>
  </si>
  <si>
    <t>Largo Plazo</t>
  </si>
  <si>
    <t>Subtotal Lago Plazo</t>
  </si>
  <si>
    <t>Otros Pasivos</t>
  </si>
  <si>
    <t>Total Deuda y Otros Pasivos</t>
  </si>
  <si>
    <t>Cuenta Contable</t>
  </si>
  <si>
    <t>Servicios Personales por Pagar a Corto Plazo</t>
  </si>
  <si>
    <t>Proveedores por Pagar a Corto Plazo</t>
  </si>
  <si>
    <t>Contratistas por Obras Públicas por Pagar a Corto Plazo</t>
  </si>
  <si>
    <t>Transferencias Otorgadas por Pagar a Corto Plazo</t>
  </si>
  <si>
    <t>Intereses, Comisiones y Otros Gastos de la Deuda Pública por Pagar a Corto Plazo</t>
  </si>
  <si>
    <t>Retenciones y Contribuciones por Pagar a Corto Plazo</t>
  </si>
  <si>
    <t>Otras Cuentas por Pagar a Corto Plazo</t>
  </si>
  <si>
    <t>Documentos Comerciales por Pagar a Corto Plazo</t>
  </si>
  <si>
    <t>Documentos con Contratistas por Obras Públicas por Pagar a Corto Plazo</t>
  </si>
  <si>
    <t>Otros Documentos por Pagar a Corto Plazo</t>
  </si>
  <si>
    <t>Ingresos por Clasificar</t>
  </si>
  <si>
    <t>Otros Pasivos Circulantes</t>
  </si>
  <si>
    <t>Total de Pasivos Circulantes:</t>
  </si>
  <si>
    <t>Proveedores por Pagar a Largo Plazo</t>
  </si>
  <si>
    <t>Documentos Comerciales por Pagar a Largo Plazo</t>
  </si>
  <si>
    <t>Otros Documentos por Pagar a Largo Plazo</t>
  </si>
  <si>
    <t xml:space="preserve">Provisiones a Largo Plazo </t>
  </si>
  <si>
    <t>Provisión para Demandas y Juicios a Largo Plazo</t>
  </si>
  <si>
    <t>Provisión para Pensiones a Largo Plazo</t>
  </si>
  <si>
    <t>Provisión para Contingencias a Largo Plazo</t>
  </si>
  <si>
    <t>Otras Provisiones a Largo Plazo</t>
  </si>
  <si>
    <t>Total de Pasivos No Circulantes:</t>
  </si>
  <si>
    <t xml:space="preserve">Total de Pasivos: </t>
  </si>
  <si>
    <t xml:space="preserve">Cargos del Periodo </t>
  </si>
  <si>
    <t>Variación del Periodo (SI-SF)</t>
  </si>
  <si>
    <t>Saldo Inicial (SI)</t>
  </si>
  <si>
    <t>Saldo Final (SF)</t>
  </si>
  <si>
    <t>NÚM. FACTURA O RECIBO</t>
  </si>
  <si>
    <t>NOMBRE O RAZÓN SOCIAL DEL PROVEEDOR O PRESTADOR DE SERVICIOS</t>
  </si>
  <si>
    <t>AUTORIZÓ</t>
  </si>
  <si>
    <t>TOTAL CORTO PLAZO:</t>
  </si>
  <si>
    <t>TOTAL LARGO PLAZO:</t>
  </si>
  <si>
    <t>Productos Quimicos, Farmaceuticos y de Laboratorio</t>
  </si>
  <si>
    <t>N O   A P L I C A</t>
  </si>
  <si>
    <t>NOMINA</t>
  </si>
  <si>
    <t>SECRETARIA DE HACIENDA</t>
  </si>
  <si>
    <t>ISR RET.SALARIOS FEDERAL</t>
  </si>
  <si>
    <t>5116</t>
  </si>
  <si>
    <t>PAGO DE ESTÍMULOS A SERVIDORES PÚBLICOS</t>
  </si>
  <si>
    <t>1116-01-001-15</t>
  </si>
  <si>
    <t>1116-01-002-22</t>
  </si>
  <si>
    <t>1116-01-002-13</t>
  </si>
  <si>
    <t xml:space="preserve">                                                                                                                                                                                                                                                                                                                                                        </t>
  </si>
  <si>
    <t xml:space="preserve"> </t>
  </si>
  <si>
    <t>1116-01-002-28</t>
  </si>
  <si>
    <t>Romero Hinojosa Esequiel ( Soto la Marina )</t>
  </si>
  <si>
    <t>ESTADO DE SITUACION FINANCIERA DETALLADO - LDF</t>
  </si>
  <si>
    <t>Efectivo</t>
  </si>
  <si>
    <t>Bancos/Tesoreria</t>
  </si>
  <si>
    <t>Bancos/Dependecias y otros</t>
  </si>
  <si>
    <t>Inversiones Temporales (Hasta 3 meses)</t>
  </si>
  <si>
    <t>Participaciones y Aportaciones por Pagar a Corto Plazo</t>
  </si>
  <si>
    <t>Fondos de Afectacion Especifica</t>
  </si>
  <si>
    <t>Depósitos de Fondos de Terceros en Garantía y/o Administracion</t>
  </si>
  <si>
    <t>Otros Efectivos y Equivalentes</t>
  </si>
  <si>
    <t>Devoluciones de la Ley de Ingresos por Pagar a Corto Plazo</t>
  </si>
  <si>
    <t>Inversiones Financieras de Corto Plazo</t>
  </si>
  <si>
    <t>Cuentas por Cobrar  Corto Plazo</t>
  </si>
  <si>
    <t>Deudores Diversos por Cobrar a Corto Plazo</t>
  </si>
  <si>
    <t>Ingresos por Recuperar a Corto Plazo</t>
  </si>
  <si>
    <t>Deudores por Anticipo de la Tesoreria a Corto Plazo</t>
  </si>
  <si>
    <t>Préstamos Otorgados a Corto Plazo</t>
  </si>
  <si>
    <t>Otros Derechos a Recibir Efectivo o Equivalentes a Corto Plazo</t>
  </si>
  <si>
    <t xml:space="preserve">Porción a Corto Plazo de la Deuda Pública </t>
  </si>
  <si>
    <t>Porción a Corto Plazo de Arrendamiento Financiero</t>
  </si>
  <si>
    <t>Anticipo a Proveedores por Adquisicion de Bienes y Prestación de Servicios a Corto Plazo</t>
  </si>
  <si>
    <t>Anticipo a Proveedores por Adquisicion de Bienes Inmuebles y Muebles a Corto Plazo</t>
  </si>
  <si>
    <t>Anticipo a Proveedores por Adquisicion de Bienes Intangibles a Corto Plazo</t>
  </si>
  <si>
    <t>Anticipo a Contratistas por Obras Públicas a Corto Plazo</t>
  </si>
  <si>
    <t>Otros Derechos a Recibir Bienes o Servicios a Corto Plazo</t>
  </si>
  <si>
    <t>Ingresos Cobrados por Adelantado a Corto Plazo</t>
  </si>
  <si>
    <t>Intereses Cobrados por Adelantado a Corto Plazo</t>
  </si>
  <si>
    <t>Otros Pasivos Diferidos a Corto Plazo</t>
  </si>
  <si>
    <t>Inventarios de Mercancías para Venta</t>
  </si>
  <si>
    <t>Inventarios de Mercancías Terminadas</t>
  </si>
  <si>
    <t>Inventarios de Mercancías en Procesos de Elaboración</t>
  </si>
  <si>
    <t>Fondos en Garantía a Corto Plazo</t>
  </si>
  <si>
    <t>Inventarios de Materias Primas, Materiales y Suministros para Producción</t>
  </si>
  <si>
    <t>Fondos en Administración a Corto Plazo</t>
  </si>
  <si>
    <t>Bienes en Transito</t>
  </si>
  <si>
    <t>Fondos Contingentes a Corto Plazo</t>
  </si>
  <si>
    <t>Fondos de Fideicomisos, Mandatos y Contratos Análogos a Corto Plazo</t>
  </si>
  <si>
    <t>Otros Fondos de Terceros en Garantía y/o Administración a Corto Plazo</t>
  </si>
  <si>
    <t>Valores y Bienes en Garantía a Corto Plazo</t>
  </si>
  <si>
    <t>Estimaciones para Cuentas Incobrables por Derechos a Recibir Efectivo o Equivalentes</t>
  </si>
  <si>
    <t>Estimación por Deterioro de Inventarios</t>
  </si>
  <si>
    <t>Provisión para Demandas y Juicios a Corto Plazo</t>
  </si>
  <si>
    <t>Provisión para Contingencias a Corto Plazo</t>
  </si>
  <si>
    <t>Otras Provisiones a Corto Plazo</t>
  </si>
  <si>
    <t>Valores en Garantía</t>
  </si>
  <si>
    <t>Bienes en Garantía (excluye depositos de fondos)</t>
  </si>
  <si>
    <t>Bienes Derivados de Embargos, Decomisos, Aseguramientos y Dación en Pago</t>
  </si>
  <si>
    <t>Adquisición con Fondos de Terceros</t>
  </si>
  <si>
    <t>Recaudación por Prticipar</t>
  </si>
  <si>
    <t>Total de Pasivo Circulante</t>
  </si>
  <si>
    <t>Pasivos No Circulantes</t>
  </si>
  <si>
    <t>INFORME ANALITICO DE LA DEUDA PUBLICA Y OTROS PASIVOS - LDF</t>
  </si>
  <si>
    <t>DENOMINACIÓN DE LA DEUDA PUBLICA Y OTROS PASIVOS</t>
  </si>
  <si>
    <t>DISPOSICIONES DEL PERIODO</t>
  </si>
  <si>
    <t>AMORTIZACIONES DEL PERIODO</t>
  </si>
  <si>
    <t>REVALUACIONES, RECLASIFICACIONES Y OTROS AJUSTES</t>
  </si>
  <si>
    <t>SALDO FINAL DEL PERIODO</t>
  </si>
  <si>
    <t>PAGO DE INTERESES DEL PERIODO</t>
  </si>
  <si>
    <t>PAGO DE COMISIONES Y DEMAS COSTOS ASOCIADOS DURANTE EL PERIODO</t>
  </si>
  <si>
    <t>Total Deuda Pública y Otros Pasivos</t>
  </si>
  <si>
    <t>DEUDA CONTINGENTE (informativo)</t>
  </si>
  <si>
    <t>Deuda Contingente 1</t>
  </si>
  <si>
    <t>Deuda Contingente 2</t>
  </si>
  <si>
    <t>Deuda Contingente 3</t>
  </si>
  <si>
    <t>VALOR DE INSTRUMENTOS BONO CUPON CERO (informativo)</t>
  </si>
  <si>
    <t>Instrumento bono cupon cero 1</t>
  </si>
  <si>
    <t>Instrumento bono cupon cero 2</t>
  </si>
  <si>
    <t>Instrumento bono cupon cero 3</t>
  </si>
  <si>
    <t>OBLIGACIONES A CORTO PLAZO</t>
  </si>
  <si>
    <t>MONTO CONTRATADO</t>
  </si>
  <si>
    <t>PLAZO PACTADO</t>
  </si>
  <si>
    <t>TAZA DE INTERES</t>
  </si>
  <si>
    <t>COMISIONES Y COSTOS RELACIONADOS</t>
  </si>
  <si>
    <t>TASA EFECTIVA</t>
  </si>
  <si>
    <t>OBLIGACIONES A CORTO PLAZO (informativo)</t>
  </si>
  <si>
    <t>Crédito 1</t>
  </si>
  <si>
    <t>Crédito 2</t>
  </si>
  <si>
    <t>Crédito 3</t>
  </si>
  <si>
    <t>INFORME ANALITICO DE OBLIGACIONES DIFERENTES DE FINANCIAMIENTOS - LDF</t>
  </si>
  <si>
    <t>DENOMINACION DE LAS OBLIGACIONES DIFERENTES DE FINANCIAMIENTO</t>
  </si>
  <si>
    <t>FECHA DEL CONTRATO</t>
  </si>
  <si>
    <t>FECHA DE INICIO DE OPERACIÓN DEL PROYECTO</t>
  </si>
  <si>
    <t>MONTO DE LA INVERSION PACTADO</t>
  </si>
  <si>
    <t>MONTO PROMEDIO MENSUAL DEL PAGO DE LA CONTRAPRESTACION</t>
  </si>
  <si>
    <t>MONTO PROMEDIO MENSUAL DEL PAGO DE LA CONTRAPRESTACION CORRESPONDIENTE AL PAGO DE INVERSION</t>
  </si>
  <si>
    <t>ASOCIACIONES PUBLICO PRIVADAS</t>
  </si>
  <si>
    <t xml:space="preserve">   APP 1</t>
  </si>
  <si>
    <t xml:space="preserve">   APP 2</t>
  </si>
  <si>
    <t xml:space="preserve">   APP 3</t>
  </si>
  <si>
    <t>OTROS INSTRUMENTOS</t>
  </si>
  <si>
    <t xml:space="preserve">   OTRO INSTRUMENTO 1</t>
  </si>
  <si>
    <t xml:space="preserve">   OTRO INSTRUMENTO 2</t>
  </si>
  <si>
    <t xml:space="preserve">   OTRO INSTRUMENTO 3</t>
  </si>
  <si>
    <t>TOTAL DE OBLIGACIONES DIFERENTES DE FINANCIAMIENTO</t>
  </si>
  <si>
    <t>RESULTADO DEL EJERCICIO (AHORRO/DESAHORRO)</t>
  </si>
  <si>
    <t>Cuellar Salinas Armando (Padilla)</t>
  </si>
  <si>
    <t>Saldivar Villanueva Rossbel Fco. (Jimenez)</t>
  </si>
  <si>
    <t>TESOFE</t>
  </si>
  <si>
    <t>(pesos)</t>
  </si>
  <si>
    <t>Ente Público</t>
  </si>
  <si>
    <t>Concepto del Pasivo</t>
  </si>
  <si>
    <t>Importe</t>
  </si>
  <si>
    <t>INFORME DE PASIVOS CONTINGENTES</t>
  </si>
  <si>
    <t>COSTO UNITARIO</t>
  </si>
  <si>
    <t>Exceso o Insuficiencia en la Actualización de la Hacienda Pública / Patrimonio</t>
  </si>
  <si>
    <t>APORTACION CUOTAS FOVISSSTE 5%</t>
  </si>
  <si>
    <t>S/N</t>
  </si>
  <si>
    <t>Exceso o Insuficiencia en la Actualización de la Hacienda Pública/Patrimonio Neto de 2017</t>
  </si>
  <si>
    <t>MONTO PAGADO DE LA INVERSION AL 31 DE ENERO DE 2019</t>
  </si>
  <si>
    <t>MONTO PAGADO DE LA INVERSION ACTUALIDAZO AL 31 DE ENERO DE 2019</t>
  </si>
  <si>
    <t>SALDO PENDIENTE POR PAGAR DE LA INVERSION AL 31 DE ENERO DE 2019</t>
  </si>
  <si>
    <t>ISR Anual a cargo del trabajador</t>
  </si>
  <si>
    <t>Descuento</t>
  </si>
  <si>
    <t>CANCELACION DE PROVEEDOR (ADEFAS)</t>
  </si>
  <si>
    <t>OTRAS CUENTAS POR PAGAR A CORTO PLAZO</t>
  </si>
  <si>
    <t xml:space="preserve">Cuentas por Pagar a Largo Plazo </t>
  </si>
  <si>
    <t xml:space="preserve">Documentos por Pagar a Largo </t>
  </si>
  <si>
    <t xml:space="preserve">Derechos a Recibir Efectivo o Equivalentes a Largo Plazo </t>
  </si>
  <si>
    <t>Subsidios, Participaciones y Aportaciones por pagar a Corto Plazo</t>
  </si>
  <si>
    <t>Contratistas por Pagar a Corto Plazo</t>
  </si>
  <si>
    <t>Intereses y Comisiones por Pagar a Corto Plazo</t>
  </si>
  <si>
    <t>Devolución de contribuciones por pagar a corto plazo</t>
  </si>
  <si>
    <t>Documentos con Contratistas por Pagar a Corto Plazo</t>
  </si>
  <si>
    <t>Impuestos Sobre los Ingresos</t>
  </si>
  <si>
    <t>Impuestos Sobre el Patrimonio</t>
  </si>
  <si>
    <t>Impuestos Sobre la Protección, el Consumo y las Transacciones</t>
  </si>
  <si>
    <t>Impuestos al Comercio Exterior</t>
  </si>
  <si>
    <t>Impuestos Sobre Nóminas y Asimilables</t>
  </si>
  <si>
    <t>Impuestos Ecológicos</t>
  </si>
  <si>
    <t>Accesorios de Impuestos</t>
  </si>
  <si>
    <t>Otros Impuestos</t>
  </si>
  <si>
    <t>Aportaciones para Fondos de Vivienda</t>
  </si>
  <si>
    <t>Cuotal para el Seguro Social</t>
  </si>
  <si>
    <t>Cuotas de Ahorro para el Retiro</t>
  </si>
  <si>
    <t>Otras Cuotas y Aportaciones de Seguridad Social</t>
  </si>
  <si>
    <t>Accesorios de Cuotas y Aportaciones de Seguridad Social</t>
  </si>
  <si>
    <t>Contribuciones de Mejoras por Obras Públicas</t>
  </si>
  <si>
    <t>Derechos por el Uso, Goce, Aprovechamiento o Explotación de Bienes de Dominio Público</t>
  </si>
  <si>
    <t>Derechos a los Hidrocarburos</t>
  </si>
  <si>
    <t>Productos Derivados del Uso y Aprovechamiento de Bienes no Sujetos a Régimen de Dominio Público</t>
  </si>
  <si>
    <t>Enajenación de Bienes Muebles no Sujetos a ser Inventariados</t>
  </si>
  <si>
    <t>Accesorios de Productos</t>
  </si>
  <si>
    <t>Otros Productos que Generan Ingresos Corrientes</t>
  </si>
  <si>
    <t>Incentivos Derivados de la Colaboración Fiscal (Derogada)</t>
  </si>
  <si>
    <t>Multas</t>
  </si>
  <si>
    <t>Indemnizaciones</t>
  </si>
  <si>
    <t>Reintegros</t>
  </si>
  <si>
    <t>Aprovechamientos Provenientes de Obras Públicas</t>
  </si>
  <si>
    <t>Aprovechamientos por Participaciones Derivadas de la Aplicación de Leyes</t>
  </si>
  <si>
    <t>Aprovechamientos por Aportaciones y Cooperaciones</t>
  </si>
  <si>
    <t>Accesorios de Aprovechamientos</t>
  </si>
  <si>
    <t>Otros Aprovechamientos</t>
  </si>
  <si>
    <t>Ingresos por Venta de Mercancías</t>
  </si>
  <si>
    <t>Ingresos por Venta de Bienes y Servicios Producidos en Establecimientos de Gobierno</t>
  </si>
  <si>
    <t>Ingresos por Venta de Bienes y Servicios de Organismos Descentralizados</t>
  </si>
  <si>
    <t>Ingresos de Operación de Entidades Paraestatales Empresariales y no Financieras</t>
  </si>
  <si>
    <t>Ingresos no Comprendidos en las Fracciones de la ley de Ingresos Causados en Ejercicios Fiscales Anteriores Pendientes de Liquidación o Pago</t>
  </si>
  <si>
    <t>Impuestos no Comprendidos en las Fracciones de la ley de Ingresos Causados en Ejercicios Fiscales Anteriores Pendientes de Liquidación o Pago</t>
  </si>
  <si>
    <t>Contribuciones de Mejoras, Derechos, Productos y Aprovechamientos no Comprendidos en las Fracciones de la ley de Ingresos Causados en Ejercicios Fiscales Anteriores Pendientes de Liquidación o Pago</t>
  </si>
  <si>
    <t xml:space="preserve">Incentivos Derivados de la Colaboración Fiscal </t>
  </si>
  <si>
    <t>Transferencia Internas y Asignaciones del Sector Público</t>
  </si>
  <si>
    <t>Transferencia del Sector Público</t>
  </si>
  <si>
    <t>Transferencias del Exterior</t>
  </si>
  <si>
    <t>Incremento por Variación de Inventarios de Mercancías para Venta</t>
  </si>
  <si>
    <t>Incremento por Variación de Inventarios de Mercancías Terminadas</t>
  </si>
  <si>
    <t>Incremento por Variación de Inventarios de Mercancías en Proceso de Elaboración</t>
  </si>
  <si>
    <t>Incremento por Variación de Inventarios de Materias Primas, Materiales y Suministros para Producción</t>
  </si>
  <si>
    <t>Incremento por Variación de Almacén de Materias Primas, Materiales y Suministros de Consumo</t>
  </si>
  <si>
    <t>Diferencias de Cotizaciones a Favor en Valores Negociables</t>
  </si>
  <si>
    <t>Materias Primas y Materiales de Producción y Comercialización</t>
  </si>
  <si>
    <t>Materiales y Suministros para Seguridad</t>
  </si>
  <si>
    <t>Tranferencias Internas Yasignaciones al Sector Público</t>
  </si>
  <si>
    <t>Asignaciones al sector Público</t>
  </si>
  <si>
    <t>Transferencias Internas al Sector Público</t>
  </si>
  <si>
    <t>Transferencias a Entidades Paraestatales</t>
  </si>
  <si>
    <t>Transferencias a Entidades Federativas y Municipios</t>
  </si>
  <si>
    <t>Subsidios</t>
  </si>
  <si>
    <t>Subvenciones</t>
  </si>
  <si>
    <t>Ayudas Sociales a Instituciones</t>
  </si>
  <si>
    <t>Ayudas Sociales por Desastres Naturales y Otros Siniestros</t>
  </si>
  <si>
    <t>Jubilaciones</t>
  </si>
  <si>
    <t>Otras Pensiones y Jubilaciones</t>
  </si>
  <si>
    <t>Transferencias y Fideicomisos Mandatos y Contratos Análogos</t>
  </si>
  <si>
    <t>Transferencias y Fideicomisos Mandatos y Contratos Análogos al Gobierno</t>
  </si>
  <si>
    <t>Transferencias y Fideicomisos Mandatos y Contratos Análogos a Entidades Parestatales</t>
  </si>
  <si>
    <t>Transferencias  a la Seguridad Social</t>
  </si>
  <si>
    <t>Transferencias por Obligaciones de Ley</t>
  </si>
  <si>
    <t>Donativos a Instituciones sin Fines de Lucro</t>
  </si>
  <si>
    <t>Donativos a Entidades Federativas y Municipios</t>
  </si>
  <si>
    <t>Donativos a Fideicomiso, Mandatos y Contratos Análogos Privados</t>
  </si>
  <si>
    <t>Donativos a Fideicomiso, Mandatos y Contratos Análogos Estatales</t>
  </si>
  <si>
    <t>Donativos Internacionales</t>
  </si>
  <si>
    <t>Transferencias al Exterior a Gobiernos Extranjeros y Organismos Internacionales</t>
  </si>
  <si>
    <t>Transferencias al Sector Privado Externo</t>
  </si>
  <si>
    <t>Participaciones de la Federación a Entidades Federativas y Municipios</t>
  </si>
  <si>
    <t>Participaciones de las Entidades Federativas a los Municipios</t>
  </si>
  <si>
    <t>Aportaciones de la Federación a Entidades Federativas y Municipios</t>
  </si>
  <si>
    <t>Aportaciones de las Entidades Federativas a los Municipios</t>
  </si>
  <si>
    <t>Convenios de Reasignación</t>
  </si>
  <si>
    <t>Convenios de Descentralización y Otros</t>
  </si>
  <si>
    <t>Intereses de la Deuda Pública Interna</t>
  </si>
  <si>
    <t>Intereses de la Deuda Pública Externa</t>
  </si>
  <si>
    <t>Comisiones de la Deuda Pública Externa</t>
  </si>
  <si>
    <t>Gastos de la Deuda Pública Interna</t>
  </si>
  <si>
    <t>Gastos de la Deuda Pública Externa</t>
  </si>
  <si>
    <t>Comisiones de la Deuda Pública Interna</t>
  </si>
  <si>
    <t>Apoyos Financieros a Intermediarios</t>
  </si>
  <si>
    <t>Apoyo Financieros a Ahorradores y Deudores del Sistema Financiero Nacional</t>
  </si>
  <si>
    <t>Deterioro de los Activos Biológicos</t>
  </si>
  <si>
    <t>Disminución de Bienes por pérdida, obsolescencia y deterioro</t>
  </si>
  <si>
    <t>Provisiones de Pasivos a Corto Plazo</t>
  </si>
  <si>
    <t>Provisiones de Pasivos a Largo Plazo</t>
  </si>
  <si>
    <t>Disminución de Inventarios de Mercancías para Venta</t>
  </si>
  <si>
    <t>Disminución de Inventarios de Mercancíasen Proceso de Elaboración</t>
  </si>
  <si>
    <t>Disminución de Inventarios de Mercancías Terminadas</t>
  </si>
  <si>
    <t>Disminución de Inventarios de Materias Primas, Materiales y Suministros para Producción</t>
  </si>
  <si>
    <t>Disminución de Almacén de Materiales y Suministros de Consumo</t>
  </si>
  <si>
    <t>Aumento por Insuficiencia de Proviciones</t>
  </si>
  <si>
    <t>Pérdidas por Responsabilidades</t>
  </si>
  <si>
    <t>Bonificación y Descuentos Otorgados</t>
  </si>
  <si>
    <t>Diferencias de Cotizaciones Negativas en Valores Negociables</t>
  </si>
  <si>
    <t>Pérdidas ´por Participación Patrimonial</t>
  </si>
  <si>
    <t>Inversión Pública no Capitalizable</t>
  </si>
  <si>
    <t>Construcción en Bienes no Capitalizable</t>
  </si>
  <si>
    <t>Porción a Corto Plazo de la Deuda Pública Interna</t>
  </si>
  <si>
    <t>Porción a Corto Plazo de la Deuda Pública Externa</t>
  </si>
  <si>
    <t>Fondos y Bienes de Terceros en Administración y/o en Garantía a Corto Plazo</t>
  </si>
  <si>
    <t>Fondos de Fideicomisos, Mandatos y Análogos a Corto Plazo</t>
  </si>
  <si>
    <t>Otros Fondos de Terceros a Corto pLazo</t>
  </si>
  <si>
    <t>Bienes en Garantía a Corto Plazo</t>
  </si>
  <si>
    <t>Provisión para Demandas y Litigios a Corto Plazo</t>
  </si>
  <si>
    <t>Recaudación por Participar</t>
  </si>
  <si>
    <t>Contratistas por Pagar a Largo Plazo</t>
  </si>
  <si>
    <t>Documentos con Contratistas por Pagar a Largo Plazo</t>
  </si>
  <si>
    <t>Títulos y Valores de la Deuda Pública Interna a Largo Plazo</t>
  </si>
  <si>
    <t>Títulos y Valores de la Deuda Pública Externa a Largo Plazo</t>
  </si>
  <si>
    <t>Préstamos de la Deuda Interna por Pagar a Largo Plazo</t>
  </si>
  <si>
    <t>Préstamos de la Deuda Externa por Pagar a Largo Plazo</t>
  </si>
  <si>
    <t>Arrendamiento Financiero a Largo Plazo</t>
  </si>
  <si>
    <t>Créditos Diferidos a Largo Plazo</t>
  </si>
  <si>
    <t>Intereses Cobrados por Adelantado a Largo Plazo</t>
  </si>
  <si>
    <t>Otros Pasivos Diferidos a Largo Plazo</t>
  </si>
  <si>
    <t>Fondos y Bienes de Terceros en Administración y/o en Garantía a Largo Plazo</t>
  </si>
  <si>
    <t>Fondos en Garantía a Largo Plazo</t>
  </si>
  <si>
    <t>Fondos en Administración a Largo Plazo</t>
  </si>
  <si>
    <t>Fondos Contingentes a Largo Plazo</t>
  </si>
  <si>
    <t>Fondos de Fideicomisos, Mandatos y Análogos a Largo Plazo</t>
  </si>
  <si>
    <t>Otros Fondos de Terceros a Largo Plazo</t>
  </si>
  <si>
    <t>Bienes en Garantía a Largo Plazo</t>
  </si>
  <si>
    <t>.</t>
  </si>
  <si>
    <t>SAR 2%</t>
  </si>
  <si>
    <t>CESANTIA EDAD AVANZADA Y VEJEZ 3.175%</t>
  </si>
  <si>
    <t>1123-01-005-00027</t>
  </si>
  <si>
    <t>Sergio Guadalupe Alanis Ochoa</t>
  </si>
  <si>
    <t>Comisión Federal de Electricidad (Jaumave)</t>
  </si>
  <si>
    <t>SIN MOVIMIENTO</t>
  </si>
  <si>
    <t>MODIFICACIONES AL PRESUPUESTO DE EGRESOS APROBADO</t>
  </si>
  <si>
    <t>MODIFICACIONES A LA LEY DE INGRESOS ESTIMADA</t>
  </si>
  <si>
    <t>SEGURO SALARIAL VIDA INDIVIDUAL 9.970%</t>
  </si>
  <si>
    <t>Remanente</t>
  </si>
  <si>
    <t>ANTICIPO A PROVEEDORES POR ADQUISICION DE BIENES Y PRESTACION DE SERVICIOS A CORTO PLAZO</t>
  </si>
  <si>
    <t>OTROS SERVICIOS GENERALES</t>
  </si>
  <si>
    <t>ISR RET ARRENDAMIENTO FEDERAL</t>
  </si>
  <si>
    <t>GOBIERNO DEL ESTADO</t>
  </si>
  <si>
    <t>IMPUESTO SOBRE NOMINA</t>
  </si>
  <si>
    <t>SERVICIOS OFICIALES</t>
  </si>
  <si>
    <t>Total</t>
  </si>
  <si>
    <t xml:space="preserve">ESTADO DE CAMBIOS EN LA SITUACION FINANCIERA </t>
  </si>
  <si>
    <t>FACTURAS</t>
  </si>
  <si>
    <t>1116-01-005-31</t>
  </si>
  <si>
    <t>González Moran Maria Fernanda (Aldama)</t>
  </si>
  <si>
    <t>AHORRO SOLIDARIO</t>
  </si>
  <si>
    <t>CESANTIA EDAD AVANZADA Y VEJEZ 6.12%</t>
  </si>
  <si>
    <t>CONSAR BANCO SANTANDER</t>
  </si>
  <si>
    <t>ISSSTE</t>
  </si>
  <si>
    <t>ISR RET SALARIO EST R-28</t>
  </si>
  <si>
    <t>DEL 1 DE ENERO AL 31 DE DICIEMBRE DE 2023</t>
  </si>
  <si>
    <t>Hacienda Pública/Patrimonio Contribuido Neto de 2022</t>
  </si>
  <si>
    <t>Hacienda Pública/Patrimonio Contribuido Neto Final de 2022</t>
  </si>
  <si>
    <t>Cambios en la Hacienda Pública/Patrimonio Contribuido Neto de 2023</t>
  </si>
  <si>
    <t>Variaciones de la Hacienda Pública/Patrimonio Generado Neto de 2023</t>
  </si>
  <si>
    <t>Cambios en el Exceso o Insuficiencia en la Actualización de la Hacienda Pública/Patrimonio Neto de 2023</t>
  </si>
  <si>
    <t>Saldo Neto en la Hacienda Pública/Patrimonio 2023</t>
  </si>
  <si>
    <t>Comprobación</t>
  </si>
  <si>
    <t>Preyeso De Cordoba Melvy Basulto (Tampico) 28-feb-17</t>
  </si>
  <si>
    <t>De la Garza Andarza Ricardo (Matamoros) 24-feb-17</t>
  </si>
  <si>
    <t>Guerra Alvarez C. Yolanda     ( Victoria) 20-feb-17</t>
  </si>
  <si>
    <t>ANTICIPO A PROVEEDORES POR ADQUISICION DE BIENES INTANGIBLES A CORTO PLAZO</t>
  </si>
  <si>
    <t>MATERIALES Y ARTICULOS DE CONSTRUCCION Y DE REPARACION</t>
  </si>
  <si>
    <t>HERRAMIENTAS, REFACCIONES Y ACCESORIOS MENORES</t>
  </si>
  <si>
    <t>SERVICIOS DE ARRENDAMIENTO</t>
  </si>
  <si>
    <t>SERVICIOS DE INSTALACION, REPARACION, MANTENIMIENTO Y CONSERVACION</t>
  </si>
  <si>
    <t>SALDO AL 31 DE DICIEMBRE DE 2022</t>
  </si>
  <si>
    <t>1123-01-005-00009</t>
  </si>
  <si>
    <t>Personal en federal</t>
  </si>
  <si>
    <t>Personal en estatal</t>
  </si>
  <si>
    <t>1123-05-005-00009</t>
  </si>
  <si>
    <t>LIC. JEIMI F. RAMIREZ MARTINEZ</t>
  </si>
  <si>
    <t>TRANSFERENCIAS OTORGADAS POR PAGAR A CORTO PLAZO</t>
  </si>
  <si>
    <t>PRODUCTOS QUIMICOS, FARMACEUTICOS Y DE LABORATORIO</t>
  </si>
  <si>
    <t>SUBSIDIOS</t>
  </si>
  <si>
    <t>1116-01-001-25</t>
  </si>
  <si>
    <t>1116-01-001-32</t>
  </si>
  <si>
    <t>1123-01-005-00043</t>
  </si>
  <si>
    <t>Telefonos de Mexico</t>
  </si>
  <si>
    <t xml:space="preserve">Pago de mas </t>
  </si>
  <si>
    <t>VESTUARIOS, BLANCOS, PRENDAS DE PROTECCION Y ARTICULOS DEPORTIVOS</t>
  </si>
  <si>
    <t>Comprobacion</t>
  </si>
  <si>
    <t>Comision federal de electricidad (Mante)</t>
  </si>
  <si>
    <t>1131-01-501-00042</t>
  </si>
  <si>
    <t>Ajuste de servicio de energia electrica</t>
  </si>
  <si>
    <t>RENDIMIENTOS CONVENIO</t>
  </si>
  <si>
    <t>EDO DE CTA</t>
  </si>
  <si>
    <t>Cheques sustraidos recurso federal (2011)</t>
  </si>
  <si>
    <t>Cheques sustraidos recurso estatal (2011)</t>
  </si>
  <si>
    <t>Demandas laborales (ejercicios anterios diferentes años)</t>
  </si>
  <si>
    <t>Demanda por robo coordinacion Padilla (2015)</t>
  </si>
  <si>
    <t>Demanda por robo coordinacion Aldama (2015)</t>
  </si>
  <si>
    <t>1123-01-504-00359</t>
  </si>
  <si>
    <t>Domingo Cesar Garcia Garza</t>
  </si>
  <si>
    <t>Pagos de mas al issste y comisiones</t>
  </si>
  <si>
    <t>1123-01-504-00506</t>
  </si>
  <si>
    <t>Brenda M. Rodriguez Muñoz</t>
  </si>
  <si>
    <t>Sadot A. Lara Gonzalez</t>
  </si>
  <si>
    <t>Rosa Ma. De Leija Gonzalez</t>
  </si>
  <si>
    <t>1123-02-504-00298</t>
  </si>
  <si>
    <t>Curso de capacitacion</t>
  </si>
  <si>
    <t>SNTEA</t>
  </si>
  <si>
    <t>CUOTA SINDICAL</t>
  </si>
  <si>
    <t>RET ISR ARRENDAMIENTO R-28</t>
  </si>
  <si>
    <t>REFACCIONES Y ACCESORIOS MENORES</t>
  </si>
  <si>
    <t>AL 30 DE SEPTIEMBRE DEL 2023</t>
  </si>
  <si>
    <t>DEL 1 DE ENERO AL 30 DE SEPTIEMBRE DEL 2023</t>
  </si>
  <si>
    <t>1123-01-005-00014</t>
  </si>
  <si>
    <t>Comision federal de electricidad</t>
  </si>
  <si>
    <t>Pago duplicado</t>
  </si>
  <si>
    <t>1123-01-504-00289</t>
  </si>
  <si>
    <t xml:space="preserve">Estela Davila Ibarra </t>
  </si>
  <si>
    <t>Agua potable coord san fernando</t>
  </si>
  <si>
    <t>Agua potable coord hidalgo</t>
  </si>
  <si>
    <t>1123-01-505-00178</t>
  </si>
  <si>
    <t>Fernando Sifuentes Tovar</t>
  </si>
  <si>
    <t>Viaticos de septiembre</t>
  </si>
  <si>
    <t>Miguel Trejo Martinez</t>
  </si>
  <si>
    <t>1123-01-505-00201</t>
  </si>
  <si>
    <t>Viaticos 26-27 de sept.</t>
  </si>
  <si>
    <t>1123-01-505-00287</t>
  </si>
  <si>
    <t>Juan Carlos Muñoz Flores</t>
  </si>
  <si>
    <t>Viaticos 29-30 de septiembre</t>
  </si>
  <si>
    <t>1123-01-505-00306</t>
  </si>
  <si>
    <t>J Armando Soto Avalos</t>
  </si>
  <si>
    <t>Viaticos 29 de septiembre</t>
  </si>
  <si>
    <t>1123-01-505-00308</t>
  </si>
  <si>
    <t>Miguel Angel Matas Rojas</t>
  </si>
  <si>
    <t>Viaticos 19-20 de septiembre</t>
  </si>
  <si>
    <t>1123-05-504-00289</t>
  </si>
  <si>
    <t>Material didactico coord san fernando</t>
  </si>
  <si>
    <t>1123-05-504-00293</t>
  </si>
  <si>
    <t>Gisela Hernanandez Ramos</t>
  </si>
  <si>
    <t>Material didactico coord altamira</t>
  </si>
  <si>
    <t>1123-05-504-00300</t>
  </si>
  <si>
    <t>Material didactico coord reynosa</t>
  </si>
  <si>
    <t>Material didactico coord tampico</t>
  </si>
  <si>
    <t>1123-05-504-00302</t>
  </si>
  <si>
    <t>Rosa E. Salas Olivares</t>
  </si>
  <si>
    <t>1123-05-504-00506</t>
  </si>
  <si>
    <t>Material didactico coord hidalgo</t>
  </si>
  <si>
    <t>1131-01-501-00031</t>
  </si>
  <si>
    <t>Gasolinera loma colorada s.a. de c.v.</t>
  </si>
  <si>
    <t>Anticipo de combustible coord. San fernando</t>
  </si>
  <si>
    <t>PRESTAMO A CORTO PLAZO</t>
  </si>
  <si>
    <t>PRESTAMO HIPOTECARIO</t>
  </si>
  <si>
    <t>FAR</t>
  </si>
  <si>
    <t>TELEFONOS DE MEXICO</t>
  </si>
  <si>
    <t>SERVICIO TELEFONICO</t>
  </si>
  <si>
    <t>VIAJES PARADISE S.A. DE C.V.</t>
  </si>
  <si>
    <t>JORGE BASILIO HAWACH CHARUR</t>
  </si>
  <si>
    <t>NIDIA ZULEMA GUZMAN GASTELUM</t>
  </si>
  <si>
    <t>ROBERTO CARLOS BALDERAS MARQUEZ</t>
  </si>
  <si>
    <t>FORZA ARRENDADORA AUTOMOTRIZ</t>
  </si>
  <si>
    <t>RENDIMIENTOS BANCARIOS CTAS FEDERALES 2022</t>
  </si>
  <si>
    <t>RET SEG FOVISSSTE</t>
  </si>
  <si>
    <t>SEG. VIDA SS Y CULT 4.50%</t>
  </si>
  <si>
    <t>ISR RET ARRENDAMIENTO ESTATAL</t>
  </si>
  <si>
    <t>DOMINGO CESAR GARCIA GARZA</t>
  </si>
  <si>
    <t>REINTEGRO DE MAS</t>
  </si>
  <si>
    <t>CC 1911</t>
  </si>
  <si>
    <t>RENTA DE VEHICULOS</t>
  </si>
  <si>
    <t>537930 CFC</t>
  </si>
  <si>
    <t>MATERIAL DE OFICINA</t>
  </si>
  <si>
    <t>1321 RC</t>
  </si>
  <si>
    <t>MANTENIMIENTO DE INMUEBLE</t>
  </si>
  <si>
    <t>A 9243</t>
  </si>
  <si>
    <t>CC 1910</t>
  </si>
  <si>
    <t>T 4713</t>
  </si>
  <si>
    <t>BOLETOS DE AVION</t>
  </si>
  <si>
    <t>CURSO DE CAPACITACION</t>
  </si>
  <si>
    <t>A 8660</t>
  </si>
  <si>
    <t xml:space="preserve">ESTADO ANALÍTICO DE INGRESOS </t>
  </si>
  <si>
    <t>Del 1 de enero al 30 de septiembre de 2023</t>
  </si>
  <si>
    <t>Rubro de Ingresos</t>
  </si>
  <si>
    <t>Ingreso</t>
  </si>
  <si>
    <t>Diferencia
(6=5-1)</t>
  </si>
  <si>
    <t>Estimado
(1)</t>
  </si>
  <si>
    <t>Ampliaciones y Reducciones
(2)</t>
  </si>
  <si>
    <t>Modificado
(3=1+2)</t>
  </si>
  <si>
    <t>Devengado
(4)</t>
  </si>
  <si>
    <t>Recaudado
(5)</t>
  </si>
  <si>
    <t>Productos</t>
  </si>
  <si>
    <t>Corriente</t>
  </si>
  <si>
    <t>Capital</t>
  </si>
  <si>
    <t>Aprovechamientos</t>
  </si>
  <si>
    <t>Ingresos por Ventas de Bienes y Servicios</t>
  </si>
  <si>
    <t>Transferencias,  Asignaciones,  Subsidios  y Otras Ayudas</t>
  </si>
  <si>
    <t>Ingresos Derivados de Financiamientos</t>
  </si>
  <si>
    <t>Ingresos excedentes</t>
  </si>
  <si>
    <t>Estado Analítico de Ingresos por Fuente de Financiamiento</t>
  </si>
  <si>
    <t>Diferencia
(6=5-1)</t>
  </si>
  <si>
    <t>Estimado
(1)</t>
  </si>
  <si>
    <t>Modificado
(3=1+2)</t>
  </si>
  <si>
    <t>Devengado
(4)</t>
  </si>
  <si>
    <t>Recaudado
(5)</t>
  </si>
  <si>
    <t>Ingresos del Gobierno</t>
  </si>
  <si>
    <t xml:space="preserve">   Impuestos</t>
  </si>
  <si>
    <t xml:space="preserve">   Contribuciones de Mejoras</t>
  </si>
  <si>
    <t xml:space="preserve">   Derechos</t>
  </si>
  <si>
    <t xml:space="preserve">   Productos</t>
  </si>
  <si>
    <t xml:space="preserve">      Corriente</t>
  </si>
  <si>
    <t xml:space="preserve">      Capital</t>
  </si>
  <si>
    <t xml:space="preserve">   Aprovechamientos</t>
  </si>
  <si>
    <t xml:space="preserve">   Participaciones y Aportaciones</t>
  </si>
  <si>
    <t xml:space="preserve">    Transferencias, Asignaciones, Subsidios y Otras Ayudas</t>
  </si>
  <si>
    <t>Ingresos de Organismos y Empresas</t>
  </si>
  <si>
    <t xml:space="preserve">   Cuotas y Aportaciones de Seguridad Social</t>
  </si>
  <si>
    <t xml:space="preserve">   Ingresos por Ventas de Bienes y Servicios</t>
  </si>
  <si>
    <t xml:space="preserve">   Transferencias, Asignaciones, Subsidios y Otras Ayudas</t>
  </si>
  <si>
    <t>Ingresos derivados de financiamiento</t>
  </si>
  <si>
    <t xml:space="preserve">   Ingresos Derivados de Financiamientos</t>
  </si>
  <si>
    <t>"Bajo protesta de decir verdad declaramos que los Estados Financieros y sus Notas, son razonablemente correctos y son responsabilidad del emisor"</t>
  </si>
  <si>
    <t>INSTITUTO TAMAULIPECO DE EDUACION PARA ADULTOS</t>
  </si>
  <si>
    <t>ESTADO ANALÍTICO DEL EJERCICIO DEL PRESUPUESTO DE EGRESOS</t>
  </si>
  <si>
    <t>CLASIFICACIÓN POR OBJETO DEL GASTO (CAPÍTULO Y CONCEPTO)</t>
  </si>
  <si>
    <t>11</t>
  </si>
  <si>
    <t>Egresos</t>
  </si>
  <si>
    <t>Subejercicio</t>
  </si>
  <si>
    <t>Aprobado</t>
  </si>
  <si>
    <t>Ampliaciones/
(Reducciones)</t>
  </si>
  <si>
    <t>Modificado</t>
  </si>
  <si>
    <t>(3=1+2)</t>
  </si>
  <si>
    <t>6=(3-4)</t>
  </si>
  <si>
    <t>Remuneraciones al Personal de Carácter Permanente</t>
  </si>
  <si>
    <t>Remuneraciones al Personal de Carácter Transitorio</t>
  </si>
  <si>
    <t>Remuneraciones Adicionales y Especiales</t>
  </si>
  <si>
    <t>Otras Prestaciones Sociales y Económicas</t>
  </si>
  <si>
    <t>Previsiones</t>
  </si>
  <si>
    <t>Pago de Estímulos a Servidores Públicos</t>
  </si>
  <si>
    <t>Materiales de Administración, Emisión de Documentos y Artículos Oficiales</t>
  </si>
  <si>
    <t>Alimentos y Utensilios</t>
  </si>
  <si>
    <t>Materiales y Artículos de Construcción y de Reparación</t>
  </si>
  <si>
    <t>Productos Químicos, Farmacéuticos y de Laboratorio</t>
  </si>
  <si>
    <t>Combustibles, Lubricantes y Aditivos</t>
  </si>
  <si>
    <t>Vestuario, Blancos, Prendas de Protección y Artículos Deportivos</t>
  </si>
  <si>
    <t>Materiales y Suministros Para Seguridad</t>
  </si>
  <si>
    <t>Herramientas, Refacciones y Accesorios Menores</t>
  </si>
  <si>
    <t>Servicios Básicos</t>
  </si>
  <si>
    <t>Servicios de Arrendamiento</t>
  </si>
  <si>
    <t>Servicios Profesionales, Científicos, Técnicos y Otros Servicios</t>
  </si>
  <si>
    <t>Servicios Financieros, Bancarios y Comerciales</t>
  </si>
  <si>
    <t>Servicios de Instalación, Reparación, Mantenimiento y Conservación</t>
  </si>
  <si>
    <t>Servicios de Comunicación Social y Publicidad.</t>
  </si>
  <si>
    <t>Servicios de Traslado y Viáticos</t>
  </si>
  <si>
    <t>Servicios Oficiales</t>
  </si>
  <si>
    <t>Otros Servicios Generales</t>
  </si>
  <si>
    <t>Transferencias a Fideicomisos, Mandatos y Otros Análogos</t>
  </si>
  <si>
    <t>Bienes Muebles, Inmuebles e Intangibles</t>
  </si>
  <si>
    <t>Mobiliario y Equipo de Administración</t>
  </si>
  <si>
    <t>Mobiliario y Equipo Educacional y Recreativo</t>
  </si>
  <si>
    <t>Equipo e Instrumental Médico y de Laboratorio</t>
  </si>
  <si>
    <t>Vehículos y Equipo de Transporte</t>
  </si>
  <si>
    <t>Equipo de Defensa y Seguridad</t>
  </si>
  <si>
    <t>Maquinaria, Otros Equipos y Herramientas</t>
  </si>
  <si>
    <t>Activos Biológicos</t>
  </si>
  <si>
    <t>Bienes Inmuebles</t>
  </si>
  <si>
    <t>Obra Pública en Bienes de Dominio Público</t>
  </si>
  <si>
    <t>Obra Pública en Bienes Propios</t>
  </si>
  <si>
    <t>Proyectos Productivos y Acciones de Fomento</t>
  </si>
  <si>
    <t>Inversiones Financieras y Otras Provisiones</t>
  </si>
  <si>
    <t>Inversiones Para el Fomento de Actividades</t>
  </si>
  <si>
    <t>Productivas.</t>
  </si>
  <si>
    <t>Acciones y Participaciones de Capital</t>
  </si>
  <si>
    <t>Compra de Títulos y Valores</t>
  </si>
  <si>
    <t>Concesión de Préstamos</t>
  </si>
  <si>
    <t>Inversiones en Fideicomisos, Mandatos y otros Análogos</t>
  </si>
  <si>
    <t>Otras Inversiones Financieras</t>
  </si>
  <si>
    <t>Provisiones para Contingencias y Otras Erogaciones Especiales</t>
  </si>
  <si>
    <t>Deuda Pública</t>
  </si>
  <si>
    <t>Amortización de la Deuda Pública</t>
  </si>
  <si>
    <t>Adeudos de Ejercicios Fiscales Anteriores (ADEFAS)</t>
  </si>
  <si>
    <t>Total del Gasto</t>
  </si>
  <si>
    <t>REPORTE ANALÍTICO DEL EJERCICIO DEL PRESUPUESTO DE EGRESOS (POR PARTIDA HASTA 4° NIVEL)</t>
  </si>
  <si>
    <t>11.1</t>
  </si>
  <si>
    <t>Ejercicio del Presupuesto</t>
  </si>
  <si>
    <t>Presupuesto de Egresos Aprobado</t>
  </si>
  <si>
    <t>Presupuesto Vigente</t>
  </si>
  <si>
    <t>Disponible para comprometer</t>
  </si>
  <si>
    <t>Comprometido no devengado</t>
  </si>
  <si>
    <t>Presupuesto sin devengar</t>
  </si>
  <si>
    <t>Cuentas por pagar (Deuda)</t>
  </si>
  <si>
    <t>Capítulo/Concepto/Partida Especifica</t>
  </si>
  <si>
    <t>5= (3-4)</t>
  </si>
  <si>
    <t>7= (4-6)</t>
  </si>
  <si>
    <t>8= (3-6)</t>
  </si>
  <si>
    <t>11= (6-10)</t>
  </si>
  <si>
    <t>SERVICIOS PERSONALES</t>
  </si>
  <si>
    <t>REMUNERACIONES AL PERSONAL DE CARACTER PERMANENTE</t>
  </si>
  <si>
    <t>Dietas</t>
  </si>
  <si>
    <t>Haberes</t>
  </si>
  <si>
    <t>Sueldos base al personal permanente</t>
  </si>
  <si>
    <t>Remuneraciones por adscripción laboral en el extranjero</t>
  </si>
  <si>
    <t>REMUNERACIONES AL PERSONAL DE CARACTER TRANSITORIO</t>
  </si>
  <si>
    <t>Honorarios asimilables a salarios</t>
  </si>
  <si>
    <t>Sueldos base al personal eventual</t>
  </si>
  <si>
    <t>Retribuciones por servicios de carácter social</t>
  </si>
  <si>
    <t>Retribución a los representantes de los trabajadores y de los patrones en la Junta de Conciliación y Arbitraje</t>
  </si>
  <si>
    <t>Primas por años de servicios efectivos prestados</t>
  </si>
  <si>
    <t>Primas de vacaciones, dominical y gratificación de fin de año</t>
  </si>
  <si>
    <t>Horas extraordinarias</t>
  </si>
  <si>
    <t>Compensaciones</t>
  </si>
  <si>
    <t>Sobrehaberes</t>
  </si>
  <si>
    <t>Asignaciones de técnico, de mando, por comisión, de vuelo y de técnico especial</t>
  </si>
  <si>
    <t>Honorarios especiales</t>
  </si>
  <si>
    <t>Participaciones por vigilancia en el cumplimiento de las leyes y custodia de valores</t>
  </si>
  <si>
    <t>Aportaciones de seguridad social</t>
  </si>
  <si>
    <t>Aportaciones a fondos de vivienda</t>
  </si>
  <si>
    <t>Aportaciones al sistema para el retiro</t>
  </si>
  <si>
    <t>Aportaciones para seguros</t>
  </si>
  <si>
    <t>OTRAS PRESTACIONES SOCIALES Y ECONOMICAS</t>
  </si>
  <si>
    <t>Cuotas para el fondo de ahorro y fondo de trabajo</t>
  </si>
  <si>
    <t>Prestaciones y haberes de retiro</t>
  </si>
  <si>
    <t>Prestaciones contractuales</t>
  </si>
  <si>
    <t>Apoyos a la capacitación de los servidores públicos</t>
  </si>
  <si>
    <t>PREVISIONES</t>
  </si>
  <si>
    <t>Previsiones de carácter laboral, económica y de seguridad social</t>
  </si>
  <si>
    <t>PAGO DE ESTIMULOS A SERVIDORES PUBLICOS</t>
  </si>
  <si>
    <t>Estímulos</t>
  </si>
  <si>
    <t>Recompensas</t>
  </si>
  <si>
    <t>MATERIALES Y SUMINISTROS</t>
  </si>
  <si>
    <t>MATERIALES DE ADMINISTRACION, EMISION DE DOCUMENTOS Y ARTICULOS OFICIALES</t>
  </si>
  <si>
    <t>Materiales, útiles y equipos menores de oficina</t>
  </si>
  <si>
    <t>Materiales y útiles de impresión y reproducción</t>
  </si>
  <si>
    <t>Material estadístico y geográfico</t>
  </si>
  <si>
    <t>Materiales, útiles y equipos menores de tecnologías de la información y comunicaciones</t>
  </si>
  <si>
    <t>Material impreso e información digital</t>
  </si>
  <si>
    <t>Material de limpieza</t>
  </si>
  <si>
    <t>Materiales y útiles de enseñanza</t>
  </si>
  <si>
    <t>Materiales para el registro e identificación de bienes y personas</t>
  </si>
  <si>
    <t>Productos alimenticios para personas</t>
  </si>
  <si>
    <t>Productos alimenticios para animales</t>
  </si>
  <si>
    <t>Utensilios para el servicio de alimentación</t>
  </si>
  <si>
    <t>MATERIAS PRIMAS Y MATERIALES DE PRODUCCION Y COMERCIALIZACION</t>
  </si>
  <si>
    <t>Productos alimenticios, agropecuarios y forestales adquiridos como materia prima</t>
  </si>
  <si>
    <t>Insumos textiles adquiridos como materia prima</t>
  </si>
  <si>
    <t>Productos de papel, cartón e impresos adquiridos como materia prima</t>
  </si>
  <si>
    <t>Combustibles, lubricantes, aditivos, carbón y sus derivados adquiridos como materia prima</t>
  </si>
  <si>
    <t>Productos químicos, farmacéuticos y de laboratorio adquiridos como materia prima</t>
  </si>
  <si>
    <t>Productos metálicos y a base de minerales no metálicos adquiridos como materia prima</t>
  </si>
  <si>
    <t>Productos de cuero, piel, plástico y hule adquiridos como materia prima</t>
  </si>
  <si>
    <t>Mercancías adquiridas para su comercialización</t>
  </si>
  <si>
    <t>Otros productos adquiridos como materia prima</t>
  </si>
  <si>
    <t>Productos minerales no metálicos</t>
  </si>
  <si>
    <t>Cemento y productos de concreto</t>
  </si>
  <si>
    <t>Cal, yeso y productos de yeso</t>
  </si>
  <si>
    <t>Madera y productos de madera</t>
  </si>
  <si>
    <t>Vidrio y productos de vidrio</t>
  </si>
  <si>
    <t>Material eléctrico y electrónico</t>
  </si>
  <si>
    <t>Artículos metálicos para la construcción</t>
  </si>
  <si>
    <t>Materiales complementarios</t>
  </si>
  <si>
    <t>Otros materiales y artículos de construcción y reparación</t>
  </si>
  <si>
    <t>Productos químicos básicos</t>
  </si>
  <si>
    <t>Fertilizantes, pesticidas y otros agroquímicos</t>
  </si>
  <si>
    <t>Medicinas y productos farmacéuticos</t>
  </si>
  <si>
    <t>Materiales, accesorios y suministros médicos</t>
  </si>
  <si>
    <t>Materiales, accesorios y suministros de laboratorio</t>
  </si>
  <si>
    <t>Fibras sintéticas, hules, plásticos y derivados</t>
  </si>
  <si>
    <t>Otros productos químicos</t>
  </si>
  <si>
    <t>Carbón y sus derivados</t>
  </si>
  <si>
    <t>VESTUARIO, BLANCOS, PRENDAS DE PROTECCION Y ARTICULOS DEPORTIVOS</t>
  </si>
  <si>
    <t>Vestuario y uniformes</t>
  </si>
  <si>
    <t>Prendas de seguridad y protección personal</t>
  </si>
  <si>
    <t>Artículos deportivos</t>
  </si>
  <si>
    <t>Productos textiles</t>
  </si>
  <si>
    <t>Blancos y otros productos textiles, excepto prendas de vestir</t>
  </si>
  <si>
    <t>MATERIALES Y SUMINISTROS PARA SEGURIDAD</t>
  </si>
  <si>
    <t>Sustancias y materiales explosivos</t>
  </si>
  <si>
    <t>Materiales de seguridad pública</t>
  </si>
  <si>
    <t>Prendas de protección para seguridad pública y nacional</t>
  </si>
  <si>
    <t>Herramientas menores</t>
  </si>
  <si>
    <t>Refacciones y accesorios menores de edificios</t>
  </si>
  <si>
    <t>Refacciones y accesorios menores de mobiliario y equipo de administración, educacional y recreativo</t>
  </si>
  <si>
    <t>Refacciones y accesorios menores de equipo de cómputo y tecnologías de la información</t>
  </si>
  <si>
    <t>Refacciones y accesorios menores de equipo e instrumental médico y de laboratorio</t>
  </si>
  <si>
    <t>Refacciones y accesorios menores de equipo de transporte</t>
  </si>
  <si>
    <t>Refacciones y accesorios menores de equipo de defensa y seguridad</t>
  </si>
  <si>
    <t>Refacciones y accesorios menores de maquinaria y otros equipos</t>
  </si>
  <si>
    <t>Refacciones y accesorios menores otros bienes muebles</t>
  </si>
  <si>
    <t>SERVICIOS GENERALES</t>
  </si>
  <si>
    <t>SERVICIOS BASICOS</t>
  </si>
  <si>
    <t>Energía eléctrica</t>
  </si>
  <si>
    <t>Gas</t>
  </si>
  <si>
    <t>Agua</t>
  </si>
  <si>
    <t>Telefonía tradicional</t>
  </si>
  <si>
    <t>Telefonía celular</t>
  </si>
  <si>
    <t>Servicios de telecomunicaciones y satélites</t>
  </si>
  <si>
    <t>Servicios de acceso de Internet, redes y procesamiento de información</t>
  </si>
  <si>
    <t>Servicios postales y telegráficos</t>
  </si>
  <si>
    <t>Servicios integrales y otros servicios</t>
  </si>
  <si>
    <t>Arrendamiento de terrenos</t>
  </si>
  <si>
    <t>Arrendamiento de edificios</t>
  </si>
  <si>
    <t>Arrendamiento de mobiliario y equipo de administración, educacional y recreativo</t>
  </si>
  <si>
    <t>Arrendamiento de equipo e instrumental médico y de laboratorio</t>
  </si>
  <si>
    <t>Arrendamiento de equipo de transporte</t>
  </si>
  <si>
    <t>Arrendamiento de maquinaria, otros equipos y herramientas</t>
  </si>
  <si>
    <t>Arrendamiento de activos intangibles</t>
  </si>
  <si>
    <t>Arrendamiento financiero</t>
  </si>
  <si>
    <t>Otros arrendamientos</t>
  </si>
  <si>
    <t>SERVICIOS PROFESIONALES, CIENTIFICOS, TECNICOS Y OTROS SERVICIOS</t>
  </si>
  <si>
    <t>Servicios legales, de contabilidad, auditoría y relacionados</t>
  </si>
  <si>
    <t>Servicios de diseño, arquitectura, ingeniería y actividades relacionadas</t>
  </si>
  <si>
    <t>Servicios de consultoría administrativa, procesos, técnica y en tecnologías de la información</t>
  </si>
  <si>
    <t xml:space="preserve">Servicios de capacitación </t>
  </si>
  <si>
    <t>Servicios de investigación científica y desarrollo</t>
  </si>
  <si>
    <t>Servicios de apoyo administrativo, traducción, fotocopiado e impresión</t>
  </si>
  <si>
    <t>Servicios de protección y seguridad</t>
  </si>
  <si>
    <t>Servicios de vigilancia</t>
  </si>
  <si>
    <t>Servicios profesionales, científicos y técnicos integrales</t>
  </si>
  <si>
    <t>Servicios financieros y bancarios</t>
  </si>
  <si>
    <t>Servicios de cobranza, investigación crediticia y similar</t>
  </si>
  <si>
    <t>Servicios de recaudación, traslado y custodia de valores</t>
  </si>
  <si>
    <t>Seguros de responsabilidad patrimonial y fianzas</t>
  </si>
  <si>
    <t>Seguro de bienes patrimoniales</t>
  </si>
  <si>
    <t>Almacenaje, envase y embalaje</t>
  </si>
  <si>
    <t>Fletes y maniobras</t>
  </si>
  <si>
    <t>Comisiones por ventas</t>
  </si>
  <si>
    <t>Servicios financieros, bancarios y comerciales integrales</t>
  </si>
  <si>
    <t>Conservación y mantenimiento menor de inmuebles</t>
  </si>
  <si>
    <t>Instalación, reparación y mantenimiento de mobiliario y equipo de administración, educacional y recreativo</t>
  </si>
  <si>
    <t>Instalación, reparación y mantenimiento de equipo de cómputo y tecnología de la información</t>
  </si>
  <si>
    <t>Instalación, reparación y mantenimiento de equipo e instrumental médico y de laboratorio</t>
  </si>
  <si>
    <t>Reparación y mantenimiento de equipo de transporte</t>
  </si>
  <si>
    <t>Reparación y mantenimiento de equipo de defensa y seguridad</t>
  </si>
  <si>
    <t>Instalación, reparación y mantenimiento de maquinaria, otros equipos y herramienta</t>
  </si>
  <si>
    <t>Servicios de limpieza y manejo de desechos</t>
  </si>
  <si>
    <t>Servicios de jardinería y fumigación</t>
  </si>
  <si>
    <t>SERVICIOS DE COMUNICACION SOCIAL Y PUBLICIDAD</t>
  </si>
  <si>
    <t>Difusión por radio, televisión y otros medios de mensajes sobre programas y actividades gubernamentales</t>
  </si>
  <si>
    <t>Difusión por radio, televisión y otros medios de mensajes comerciales para promover la venta de bienes o servicios</t>
  </si>
  <si>
    <t>Servicios de creatividad, preproducción y producción de publicidad, excepto Internet</t>
  </si>
  <si>
    <t>Servicios de revelado de fotografías</t>
  </si>
  <si>
    <t>Servicios de la industria fílmica, del sonido y del video</t>
  </si>
  <si>
    <t>Servicio de creación y difusión de contenido exclusivamente a través de Internet</t>
  </si>
  <si>
    <t>Otros servicios de información</t>
  </si>
  <si>
    <t>SERVICIOS DE TRASLADO Y VIATICOS</t>
  </si>
  <si>
    <t>Pasajes aéreos</t>
  </si>
  <si>
    <t>Pasajes terrestres</t>
  </si>
  <si>
    <t>Pasajes marítimos, lacustres y fluviales</t>
  </si>
  <si>
    <t>Autotransporte</t>
  </si>
  <si>
    <t>Viáticos en el país</t>
  </si>
  <si>
    <t>Viáticos en el extranjero</t>
  </si>
  <si>
    <t>Gastos de instalación y traslado de menaje</t>
  </si>
  <si>
    <t>Servicios integrales de traslado y viáticos</t>
  </si>
  <si>
    <t>Otros servicios de traslado y hospedaje</t>
  </si>
  <si>
    <t>Gastos de ceremonial</t>
  </si>
  <si>
    <t>Gastos de orden social y cultural</t>
  </si>
  <si>
    <t>Congresos y convenciones</t>
  </si>
  <si>
    <t>Exposiciones</t>
  </si>
  <si>
    <t>Gastos de representación</t>
  </si>
  <si>
    <t>Servicios funerarios y de cementerios</t>
  </si>
  <si>
    <t>Impuestos y derechos</t>
  </si>
  <si>
    <t>Impuestos y derechos de importación</t>
  </si>
  <si>
    <t>Sentencias y resoluciones por autoridad competente</t>
  </si>
  <si>
    <t>Penas, multas, accesorios y actualizaciones</t>
  </si>
  <si>
    <t>Otros gastos por responsabilidades</t>
  </si>
  <si>
    <t>Utilidades</t>
  </si>
  <si>
    <t>Impuesto sobre nóminas y otros que se deriven de una relación laboral</t>
  </si>
  <si>
    <t>TRANSFERENCIAS, ASIGNACIONES, SUBSIDIOS Y OTRAS AYUDAS</t>
  </si>
  <si>
    <t>TRANSFERENCIAS INTERNAS Y ASIGNACIONES AL SECTOR PÚBLICO</t>
  </si>
  <si>
    <t>Asignaciones presupuestarias al Poder Ejecutivo</t>
  </si>
  <si>
    <t>Asignaciones presupuestarias al Poder Legislativo</t>
  </si>
  <si>
    <t>Asignaciones presupuestarias al Poder Judicial</t>
  </si>
  <si>
    <t>Asignaciones presupuestarias a Órganos Autónomos</t>
  </si>
  <si>
    <t>Transferencias internas otorgadas a entidades paraestatales no empresariales y no financieras</t>
  </si>
  <si>
    <t>Transferencias internas otorgadas a entidades paraestatales empresariales y no financieras</t>
  </si>
  <si>
    <t>Transferencias internas otorgadas a fideicomisos públicos empresariales y no financieros</t>
  </si>
  <si>
    <t>Transferencias internas otorgadas a instituciones paraestatales públicas financieras</t>
  </si>
  <si>
    <t>Transferencias internas otorgadas a fideicomisos públicos financieros</t>
  </si>
  <si>
    <t>TRANSFERENCIAS AL RESTO DEL SECTOR PÚBLICO</t>
  </si>
  <si>
    <t>Transferencias otorgadas a entidades paraestatales no empresariales y no financieras</t>
  </si>
  <si>
    <t>Transferencias otorgadas para entidades paraestatales empresariales y no financieras</t>
  </si>
  <si>
    <t>Transferencias otorgadas para instituciones paraestatales públicas financieras</t>
  </si>
  <si>
    <t>Transferencias otorgadas a entidades federativas y municipios</t>
  </si>
  <si>
    <t>Transferencias a fideicomisos de entidades federativas y municipios</t>
  </si>
  <si>
    <t>SUBSIDIOS Y SUBVENCIONES</t>
  </si>
  <si>
    <t>Subsidios a la producción</t>
  </si>
  <si>
    <t>Subsidios a la distribución</t>
  </si>
  <si>
    <t>Subsidios a la inversión</t>
  </si>
  <si>
    <t>Subsidios a la prestación de servicios públicos</t>
  </si>
  <si>
    <t>Subsidios para cubrir diferenciales de tasas de interés</t>
  </si>
  <si>
    <t>Subsidios a la vivienda</t>
  </si>
  <si>
    <t>Subvenciones al consumo</t>
  </si>
  <si>
    <t>Subsidios a entidades federativas y municipios</t>
  </si>
  <si>
    <t>Otros subsidios</t>
  </si>
  <si>
    <t>AYUDAS SOCIALES</t>
  </si>
  <si>
    <t>Ayudas sociales a personas</t>
  </si>
  <si>
    <t>Becas y otras ayudas para programas de capacitación</t>
  </si>
  <si>
    <t>Ayudas sociales a instituciones de enseñanza</t>
  </si>
  <si>
    <t>Ayudas sociales a actividades científicas o académicas</t>
  </si>
  <si>
    <t>Ayudas sociales a instituciones sin fines de lucro</t>
  </si>
  <si>
    <t>Ayudas sociales a cooperativas</t>
  </si>
  <si>
    <t>Ayudas sociales a entidades de interés público</t>
  </si>
  <si>
    <t>Ayudas por desastres naturales y otros siniestros</t>
  </si>
  <si>
    <t>PENSIONES Y JUBILACIONES</t>
  </si>
  <si>
    <t>Pensiones</t>
  </si>
  <si>
    <t>Otras pensiones y jubilaciones</t>
  </si>
  <si>
    <t>TRANSFERENCIAS A FIDEICOMISOS, MANDATOS Y OTROS ANALOGOS</t>
  </si>
  <si>
    <t>Transferencias a fideicomisos del Poder Ejecutivo</t>
  </si>
  <si>
    <t>Transferencias a fideicomisos del Poder Legislativo</t>
  </si>
  <si>
    <t>Transferencias a fideicomisos del Poder Judicial</t>
  </si>
  <si>
    <t>Transferencias a fideicomisos públicos de entidades paraestatales no empresariales y no financieras</t>
  </si>
  <si>
    <t>Transferencias a fideicomisos públicos de entidades paraestatales empresariales y no financieras</t>
  </si>
  <si>
    <t>Transferencias a fideicomisos de instituciones públicas financieras</t>
  </si>
  <si>
    <t>Otras transferencias a fideicomisos</t>
  </si>
  <si>
    <t>TRANSFERENCIAS A LA SEGURIDAD SOCIAL</t>
  </si>
  <si>
    <t>Transferencias por obligación de ley</t>
  </si>
  <si>
    <t>DONATIVOS</t>
  </si>
  <si>
    <t>Donativos a instituciones sin fines de lucro</t>
  </si>
  <si>
    <t>Donativos a entidades federativas</t>
  </si>
  <si>
    <t>Donativos a fideicomisos privados</t>
  </si>
  <si>
    <t>Donativos a fideicomisos estatales</t>
  </si>
  <si>
    <t>Donativos internacionales</t>
  </si>
  <si>
    <t>TRANSFERENCIAS AL EXTERIOR</t>
  </si>
  <si>
    <t>Transferencias para gobiernos extranjeros</t>
  </si>
  <si>
    <t>Transferencias para organismos internacionales</t>
  </si>
  <si>
    <t>Transferencias para el sector privado externo</t>
  </si>
  <si>
    <t>CLASIFICACIÓN ECONÓMICA (POR TIPO DE GASTO)</t>
  </si>
  <si>
    <t>12</t>
  </si>
  <si>
    <t>Gasto Corriente</t>
  </si>
  <si>
    <t>Gasto de Capital</t>
  </si>
  <si>
    <t>Amortización de la Deuda y Disminución de Pasivos</t>
  </si>
  <si>
    <t>CLASIFICACIÓN ADMINISTRATIVA</t>
  </si>
  <si>
    <t>13</t>
  </si>
  <si>
    <t>Sin Ramo/Dependencia</t>
  </si>
  <si>
    <t>FAETA RAMO 33</t>
  </si>
  <si>
    <t>RECURSO ESTATAL GOBIERNO DEL ESTADO</t>
  </si>
  <si>
    <t>CONVENIO RAMO 11</t>
  </si>
  <si>
    <t>CLASIFICACIÓN FUNCIONAL (FINALIDAD Y FUNCIÓN)</t>
  </si>
  <si>
    <t>14</t>
  </si>
  <si>
    <t>Gobierno</t>
  </si>
  <si>
    <t xml:space="preserve">     Legislación</t>
  </si>
  <si>
    <t xml:space="preserve">    Justicia</t>
  </si>
  <si>
    <t xml:space="preserve">    Coordinación de la Política de Gobierno</t>
  </si>
  <si>
    <t xml:space="preserve">    Relaciones Exteriores</t>
  </si>
  <si>
    <t xml:space="preserve">    Asuntos Financieros y Hacendarios</t>
  </si>
  <si>
    <t xml:space="preserve">    Seguridad Nacional</t>
  </si>
  <si>
    <t xml:space="preserve">    Asuntos de Orden Público y de Seguridad Interior</t>
  </si>
  <si>
    <t xml:space="preserve">    Otros Servicios Generales</t>
  </si>
  <si>
    <t>Desarrollo Social</t>
  </si>
  <si>
    <t xml:space="preserve">     Protección Ambiental</t>
  </si>
  <si>
    <t xml:space="preserve">     Vivienda y Servicios a la Comunidad</t>
  </si>
  <si>
    <t xml:space="preserve">     Salud</t>
  </si>
  <si>
    <t xml:space="preserve">     Recreación, Cultura y Otras Manifestaciones Sociales</t>
  </si>
  <si>
    <t xml:space="preserve">     Educación</t>
  </si>
  <si>
    <t xml:space="preserve">     Protección Social</t>
  </si>
  <si>
    <t xml:space="preserve">     Otros Asuntos Sociales</t>
  </si>
  <si>
    <t>Desarrollo Económico</t>
  </si>
  <si>
    <t xml:space="preserve">     Asuntos Económicos, Comerciales y Laborales en General</t>
  </si>
  <si>
    <t xml:space="preserve">     Agropecuaria, Silvicultura, Pesca y Caza</t>
  </si>
  <si>
    <t xml:space="preserve">    Combustibles y Energía</t>
  </si>
  <si>
    <t xml:space="preserve">    Minería, Manufacturas y Construcción</t>
  </si>
  <si>
    <t xml:space="preserve">    Transporte</t>
  </si>
  <si>
    <t xml:space="preserve">    Comunicaciones</t>
  </si>
  <si>
    <t xml:space="preserve">    Turismo</t>
  </si>
  <si>
    <t xml:space="preserve">    Ciencia, Tecnología e Innovación</t>
  </si>
  <si>
    <t xml:space="preserve">    Otras Industrias y Otros Asuntos Económicos</t>
  </si>
  <si>
    <t>Otras no Clasificadas en Funciones Anteriores</t>
  </si>
  <si>
    <t xml:space="preserve">     Transacciones de la Deuda Publica / Costo Financiero de la Deuda</t>
  </si>
  <si>
    <t xml:space="preserve">     Transferencias, Participaciones y Aportaciones entre Diferentes Niveles </t>
  </si>
  <si>
    <t>y Ordenes de Gobierno</t>
  </si>
  <si>
    <t xml:space="preserve">     Saneamiento del Sistema Financiero</t>
  </si>
  <si>
    <t xml:space="preserve">     Adeudos de Ejercicios Fiscales Anteriores</t>
  </si>
  <si>
    <t>ENDEUDAMIENTO NETO</t>
  </si>
  <si>
    <t xml:space="preserve">     Del 1 de enero al 30 de septiembre de 2023</t>
  </si>
  <si>
    <t>15</t>
  </si>
  <si>
    <t>Identificación de Crédito o Instrumento</t>
  </si>
  <si>
    <t>Contratación / Colocación</t>
  </si>
  <si>
    <t>Amortización</t>
  </si>
  <si>
    <t>B</t>
  </si>
  <si>
    <t>C = A - B</t>
  </si>
  <si>
    <t>Créditos Bancarios</t>
  </si>
  <si>
    <t>Total Créditos Bancarios</t>
  </si>
  <si>
    <t>NO APLICA</t>
  </si>
  <si>
    <t>Otros Instrumentos de Deuda</t>
  </si>
  <si>
    <t>Total Otros Instrumentos de Deuda</t>
  </si>
  <si>
    <t>INTERESES DE LA DEUDA</t>
  </si>
  <si>
    <t>16</t>
  </si>
  <si>
    <t>Total de Intereses de Créditos Bancarios</t>
  </si>
  <si>
    <t>Total de Intereses Otros Instrumentos de Deuda</t>
  </si>
  <si>
    <t>Núm. Crédito</t>
  </si>
  <si>
    <t>Acreedor</t>
  </si>
  <si>
    <t>Núm. Inscripción Registro de Empréstitos
(SHCP Y SFG)</t>
  </si>
  <si>
    <t>Núm. y fecha Decreto del H. Congresos del Estado</t>
  </si>
  <si>
    <t>Fecha de vencimiento</t>
  </si>
  <si>
    <t>Monto</t>
  </si>
  <si>
    <t>Saldo</t>
  </si>
  <si>
    <t>TOTAL:</t>
  </si>
  <si>
    <t>Gasto por Categoría Programática</t>
  </si>
  <si>
    <t xml:space="preserve">Del 1 de enero al 30 de septiembre de 2023 </t>
  </si>
  <si>
    <t>Ampliaciones/ (Reducciones)</t>
  </si>
  <si>
    <t>3 = (1 + 2 )</t>
  </si>
  <si>
    <t>6 = ( 3 - 4 )</t>
  </si>
  <si>
    <t>Programas</t>
  </si>
  <si>
    <t>Subsidios: Sector Social y Privado o Entidades Federativas y Municipios</t>
  </si>
  <si>
    <t>Sujetos a Reglas de Operación</t>
  </si>
  <si>
    <t>Otros Subsidios</t>
  </si>
  <si>
    <t>Desempeño de las Funciones</t>
  </si>
  <si>
    <t>Prestación de Servicios Públicos</t>
  </si>
  <si>
    <t>Provisión de Bienes Públicos</t>
  </si>
  <si>
    <t>Planeación, seguimiento y evaluación de políticas públicas</t>
  </si>
  <si>
    <t>Promoción y fomento</t>
  </si>
  <si>
    <t>Regulación y supervisión</t>
  </si>
  <si>
    <t>Funciones de las Fuerzas Armadas (Únicamente Gobierno Federal)</t>
  </si>
  <si>
    <t>Específicos</t>
  </si>
  <si>
    <t>Proyectos de Inversión</t>
  </si>
  <si>
    <t>Administrativos y de Apoyo</t>
  </si>
  <si>
    <t>Apoyo al proceso presupuestario y para mejorar la eficiencia institucional</t>
  </si>
  <si>
    <t>Apoyo a la función pública y al mejoramiento de la gestión</t>
  </si>
  <si>
    <t>Operaciones ajenas</t>
  </si>
  <si>
    <t>Compromisos</t>
  </si>
  <si>
    <t>Obligaciones de cumplimiento de resolución jurisdiccional</t>
  </si>
  <si>
    <t>Desastres Naturales</t>
  </si>
  <si>
    <t>Obligaciones</t>
  </si>
  <si>
    <t>Pensiones y jubilaciones</t>
  </si>
  <si>
    <t>Aportaciones a la seguridad social</t>
  </si>
  <si>
    <t>Aportaciones a fondos de estabilización</t>
  </si>
  <si>
    <t>Aportaciones a fondos de inversión y reestructura de pensiones</t>
  </si>
  <si>
    <t>Programas de Gasto Federalizado (Gobierno Federal)</t>
  </si>
  <si>
    <t>Gasto Federalizado</t>
  </si>
  <si>
    <t>Participaciones a entidades federativas y municipios</t>
  </si>
  <si>
    <t>Costo financiero, deuda o apoyos a deudores y ahorradores de la banca</t>
  </si>
  <si>
    <t>Adeudos de ejercicios fiscales anteriores</t>
  </si>
  <si>
    <t>Programas y proyectos de inversión</t>
  </si>
  <si>
    <t>Balance Presupuestario - LDF</t>
  </si>
  <si>
    <t>(PESOS)</t>
  </si>
  <si>
    <t>Concepto (c)</t>
  </si>
  <si>
    <t>Estimado/
Aprobado</t>
  </si>
  <si>
    <t xml:space="preserve">Recaudado/
Pagado </t>
  </si>
  <si>
    <t>A. Ingresos Totales (A = A1+A2+A3)</t>
  </si>
  <si>
    <t>A1. Ingresos de Libre Disposición</t>
  </si>
  <si>
    <t>A2. Transferencias Federales Etiquetadas</t>
  </si>
  <si>
    <t>A3. Financiamiento Neto</t>
  </si>
  <si>
    <r>
      <t>B. Egresos Presupuestarios</t>
    </r>
    <r>
      <rPr>
        <b/>
        <vertAlign val="superscript"/>
        <sz val="10"/>
        <color theme="1"/>
        <rFont val="Calibri"/>
        <family val="2"/>
        <scheme val="minor"/>
      </rPr>
      <t>1</t>
    </r>
    <r>
      <rPr>
        <b/>
        <sz val="10"/>
        <color theme="1"/>
        <rFont val="Calibri"/>
        <family val="2"/>
        <scheme val="minor"/>
      </rPr>
      <t xml:space="preserve"> (B = B1+B2)</t>
    </r>
  </si>
  <si>
    <t>B1. Gasto No Etiquetado (sin incluir Amortización de la Deuda Pública)</t>
  </si>
  <si>
    <t xml:space="preserve">B2. Gasto Etiquetado (sin incluir Amortización de la Deuda Pública) </t>
  </si>
  <si>
    <t>C. Remanentes del Ejercicio Anterior ( C = C1 + C2 )</t>
  </si>
  <si>
    <t>C1. Remanentes de Ingresos de Libre Disposición aplicados en el periodo</t>
  </si>
  <si>
    <t>C2. Remanentes de Transferencias Federales Etiquetadas aplicados en el periodo</t>
  </si>
  <si>
    <t xml:space="preserve">I. Balance Presupuestario (I = A - B + C)  </t>
  </si>
  <si>
    <t>II. Balance Presupuestario sin Financiamiento Neto (II = I - A3)</t>
  </si>
  <si>
    <t>III. Balance Presupuestario sin Financiamiento Neto y sin Remanentes del Ejercicio Anterior (III= II - C)</t>
  </si>
  <si>
    <t>E. Intereses, Comisiones y Gastos de la Deuda (E = E1+E2)</t>
  </si>
  <si>
    <t>E1. Intereses, Comisiones y Gastos de la Deuda con Gasto No Etiquetado</t>
  </si>
  <si>
    <t>E2. Intereses, Comisiones y Gastos de la Deuda con Gasto Etiquetado</t>
  </si>
  <si>
    <t>IV. Balance Primario (IV = III + E)</t>
  </si>
  <si>
    <t>F. Financiamiento (F = F1 + F2)</t>
  </si>
  <si>
    <t>F1. Financiamiento con Fuente de Pago de Ingresos de Libre Disposición</t>
  </si>
  <si>
    <t>F2. Financiamiento con Fuente de Pago de Transferencias Federales Etiquetadas</t>
  </si>
  <si>
    <t>G. Amortización de la Deuda (G = G1 + G2)</t>
  </si>
  <si>
    <t>G1. Amortización de la Deuda Pública con Gasto No Etiquetado</t>
  </si>
  <si>
    <t>G2. Amortización de la Deuda Pública con Gasto Etiquetado</t>
  </si>
  <si>
    <t>A3. Financiamiento Neto (A3 = F - G )</t>
  </si>
  <si>
    <t xml:space="preserve">A1. Ingresos de Libre Disposición </t>
  </si>
  <si>
    <t>A3.1 Financiamiento Neto con Fuente de Pago de Ingresos de Libre Disposición (A3.1 = F1 - G1)</t>
  </si>
  <si>
    <t>V. Balance Presupuestario de Recursos Disponibles (V = A1 + A3.1 - B 1 + C1)</t>
  </si>
  <si>
    <t>VI. Balance Presupuestario de Recursos Disponibles sin Financiamiento Neto (VI = V - A3.1)</t>
  </si>
  <si>
    <t>A3.2 Financiamiento Neto con Fuente de Pago de Transferencias Federales Etiquetadas (A3.2 = F2 - G2)</t>
  </si>
  <si>
    <t>B2. Gasto Etiquetado (sin incluir Amortización de la Deuda Pública)</t>
  </si>
  <si>
    <t>VII. Balance Presupuestario de Recursos Etiquetados (VII = A2 + A3.2 - B2 + C2)</t>
  </si>
  <si>
    <t>VIII. Balance Presupuestario de Recursos Etiquetados sin Financiamiento Neto (VIII = VII - A3.2)</t>
  </si>
  <si>
    <t>Estado Analítico de Ingresos Detallado - LDF</t>
  </si>
  <si>
    <t xml:space="preserve">Diferencia </t>
  </si>
  <si>
    <t>Estimado</t>
  </si>
  <si>
    <t>Recaudado</t>
  </si>
  <si>
    <t>Ingresos de Libre Disposición</t>
  </si>
  <si>
    <t>A. Impuestos</t>
  </si>
  <si>
    <t>B. Cuotas y Aportaciones de Seguridad Social</t>
  </si>
  <si>
    <t>C. Contribuciones de Mejoras</t>
  </si>
  <si>
    <t>D. Derechos</t>
  </si>
  <si>
    <t>E. Productos</t>
  </si>
  <si>
    <t>F. Aprovechamientos</t>
  </si>
  <si>
    <t>G. Ingresos por Ventas de Bienes y Servicios</t>
  </si>
  <si>
    <t>H. Participaciones (H=h1+h2+h3+h4+h5+h6+h7+h8+h9+h10+h11)</t>
  </si>
  <si>
    <t xml:space="preserve">h1) Fondo General de Participaciones </t>
  </si>
  <si>
    <t>h2) Fondo de Fomento Municipal</t>
  </si>
  <si>
    <t>h3) Fondo de Fiscalización y Recaudación</t>
  </si>
  <si>
    <t>h4) Fondo de Compensación</t>
  </si>
  <si>
    <t>h5) Fondo de Extracción de Hidrocarburos</t>
  </si>
  <si>
    <t>h6) Impuesto Especial Sobre Producción y Servicios</t>
  </si>
  <si>
    <t>h7) 0.136% de la Recaudación Federal Participable</t>
  </si>
  <si>
    <t>h8) 3.17% Sobre Extracción de Petróleo</t>
  </si>
  <si>
    <t>h9) Gasolinas y Diésel</t>
  </si>
  <si>
    <t>h10) Fondo del Impuesto Sobre la Renta</t>
  </si>
  <si>
    <t>h11) Fondo de Estabilización de los Ingresos de las Entidades Federativas</t>
  </si>
  <si>
    <t>I. Incentivos Derivados de la Colaboración Fiscal (I=i1+i2+i3+i4+i5)</t>
  </si>
  <si>
    <t>i1) Tenencia o Uso de Vehículos</t>
  </si>
  <si>
    <t>i2) Fondo de Compensación ISAN</t>
  </si>
  <si>
    <t>i3) Impuesto Sobre Automóviles Nuevos</t>
  </si>
  <si>
    <t>i4) Fondo de Compensación de Repecos-Intermedios</t>
  </si>
  <si>
    <t>i5) Otros Incentivos Económicos</t>
  </si>
  <si>
    <t>J. Transferencias</t>
  </si>
  <si>
    <t>K. Convenios</t>
  </si>
  <si>
    <t>k1) Otros Convenios y Subsidios</t>
  </si>
  <si>
    <t>L. Otros Ingresos de Libre Disposición (L=l1+l2)</t>
  </si>
  <si>
    <t xml:space="preserve">l1) Participaciones en Ingresos Locales </t>
  </si>
  <si>
    <t>l2) Otros Ingresos de Libre Disposición</t>
  </si>
  <si>
    <t>I. Total de Ingresos de Libre Disposición (I=A+B+C+D+E+F+G+H+I+J+K+L)</t>
  </si>
  <si>
    <t>Ingresos Excedentes de Ingresos de Libre Disposición</t>
  </si>
  <si>
    <t xml:space="preserve">Transferencias Federales Etiquetadas </t>
  </si>
  <si>
    <t>A. Aportaciones (A=a1+a2+a3+a4+a5+a6+a7+a8)</t>
  </si>
  <si>
    <t>a1) Fondo de Aportaciones para la Nómina Educativa y Gasto Operativo</t>
  </si>
  <si>
    <t>a2) Fondo de Aportaciones para los Servicios de Salud</t>
  </si>
  <si>
    <t>a3) Fondo de Aportaciones para la Infraestructura Social</t>
  </si>
  <si>
    <t>a4) Fondo de Aportaciones para el Fortalecimiento de los Municipios y de las Demarcaciones Territoriales del Distrito Federal</t>
  </si>
  <si>
    <t>a5) Fondo de Aportaciones Múltiples</t>
  </si>
  <si>
    <t>a6) Fondo de Aportaciones para la Educación Tecnológica y de Adultos</t>
  </si>
  <si>
    <t>a7) Fondo de Aportaciones para la Seguridad Pública de los Estados y del Distrito Federal</t>
  </si>
  <si>
    <t>a8) Fondo de Aportaciones para el Fortalecimiento de las Entidades Federativas</t>
  </si>
  <si>
    <t>B. Convenios (B=b1+b2+b3+b4)</t>
  </si>
  <si>
    <t>b1) Convenios de Protección Social en Salud</t>
  </si>
  <si>
    <t>b2) Convenios de Descentralización</t>
  </si>
  <si>
    <t>b3) Convenios de Reasignación</t>
  </si>
  <si>
    <t>b4) Otros Convenios y Subsidios</t>
  </si>
  <si>
    <t>C. Fondos Distintos de Aportaciones (C=c1+c2)</t>
  </si>
  <si>
    <t>c1) Fondo para Entidades Federativas y Municipios Productores de Hidrocarburos</t>
  </si>
  <si>
    <t>c2) Fondo Minero</t>
  </si>
  <si>
    <t>D. Transferencias, Subsidios y Subvenciones, y Pensiones y Jubilaciones</t>
  </si>
  <si>
    <t>E. Otras Transferencias Federales Etiquetadas</t>
  </si>
  <si>
    <t>II. Total de Transferencias Federales Etiquetadas (II = A + B + C + D + E)</t>
  </si>
  <si>
    <t>III. Ingresos Derivados de Financiamientos (III = A)</t>
  </si>
  <si>
    <t>A. Ingresos Derivados de Financiamientos</t>
  </si>
  <si>
    <t>IV. Total de Ingresos (IV = I + II + III)</t>
  </si>
  <si>
    <t>Datos Informativos</t>
  </si>
  <si>
    <t>1. Ingresos Derivados de Financiamientos con Fuente de Pago de Ingresos de Libre Disposición</t>
  </si>
  <si>
    <t>2. Ingresos Derivados de Financiamientos con Fuente de Pago de Transferencias Federales Etiquetadas</t>
  </si>
  <si>
    <t>3. Ingresos Derivados de Financiamientos (3 = 1 + 2)</t>
  </si>
  <si>
    <t>Estado Analítico del Ejercicio del Presupuesto de Egresos Detallado - LDF</t>
  </si>
  <si>
    <t xml:space="preserve">Clasificación por Objeto del Gasto (Capítulo y Concepto) </t>
  </si>
  <si>
    <t>6a)</t>
  </si>
  <si>
    <t xml:space="preserve">Subejercicio </t>
  </si>
  <si>
    <t xml:space="preserve">Ampliaciones/ (Reducciones) </t>
  </si>
  <si>
    <t xml:space="preserve">Modificado </t>
  </si>
  <si>
    <t xml:space="preserve">Pagado </t>
  </si>
  <si>
    <t>I. Gasto No Etiquetado (I=A+B+C+D+E+F+G+H+I)</t>
  </si>
  <si>
    <t>A. Servicios Personales (A=a1+a2+a3+a4+a5+a6+a7)</t>
  </si>
  <si>
    <t>a1) Remuneraciones al Personal de Carácter Permanente</t>
  </si>
  <si>
    <t>a2) Remuneraciones al Personal de Carácter Transitorio</t>
  </si>
  <si>
    <t>a3) Remuneraciones Adicionales y Especiales</t>
  </si>
  <si>
    <t>a4) Seguridad Social</t>
  </si>
  <si>
    <t>a5) Otras Prestaciones Sociales y Económicas</t>
  </si>
  <si>
    <t>a6) Previsiones</t>
  </si>
  <si>
    <t>a7) Pago de Estímulos a Servidores Públicos</t>
  </si>
  <si>
    <t>B. Materiales y Suministros (B=b1+b2+b3+b4+b5+b6+b7+b8+b9)</t>
  </si>
  <si>
    <t>b1) Materiales de Administración, Emisión de Documentos y Artículos Oficiales</t>
  </si>
  <si>
    <t>b2) Alimentos y Utensilios</t>
  </si>
  <si>
    <t>b3) Materias Primas y Materiales de Producción y Comercialización</t>
  </si>
  <si>
    <t>b4) Materiales y Artículos de Construcción y de Reparación</t>
  </si>
  <si>
    <t>b5) Productos Químicos, Farmacéuticos y de Laboratorio</t>
  </si>
  <si>
    <t>b6) Combustibles, Lubricantes y Aditivos</t>
  </si>
  <si>
    <t>b7) Vestuario, Blancos, Prendas de Protección y Artículos Deportivos</t>
  </si>
  <si>
    <t>b8) Materiales y Suministros Para Seguridad</t>
  </si>
  <si>
    <t>b9) Herramientas, Refacciones y Accesorios Menores</t>
  </si>
  <si>
    <t>C. Servicios Generales (C=c1+c2+c3+c4+c5+c6+c7+c8+c9)</t>
  </si>
  <si>
    <t>c1) Servicios Básicos</t>
  </si>
  <si>
    <t>c2) Servicios de Arrendamiento</t>
  </si>
  <si>
    <t>c3) Servicios Profesionales, Científicos, Técnicos y Otros Servicios</t>
  </si>
  <si>
    <t>c4) Servicios Financieros, Bancarios y Comerciales</t>
  </si>
  <si>
    <t>c5) Servicios de Instalación, Reparación, Mantenimiento y Conservación</t>
  </si>
  <si>
    <t>c6) Servicios de Comunicación Social y Publicidad</t>
  </si>
  <si>
    <t>c7) Servicios de Traslado y Viáticos</t>
  </si>
  <si>
    <t>c8) Servicios Oficiales</t>
  </si>
  <si>
    <t>c9) Otros Servicios Generales</t>
  </si>
  <si>
    <t>D. Transferencias, Asignaciones, Subsidios y Otras Ayudas (D=d1+d2+d3+d4+d5+d6+d7+d8+d9)</t>
  </si>
  <si>
    <t>d1) Transferencias Internas y Asignaciones al Sector Público</t>
  </si>
  <si>
    <t>d2) Transferencias al Resto del Sector Público</t>
  </si>
  <si>
    <t>d3) Subsidios y Subvenciones</t>
  </si>
  <si>
    <t>d4) Ayudas Sociales</t>
  </si>
  <si>
    <t>d5) Pensiones y Jubilaciones</t>
  </si>
  <si>
    <t>d6) Transferencias a Fideicomisos, Mandatos y Otros Análogos</t>
  </si>
  <si>
    <t>d7) Transferencias a la Seguridad Social</t>
  </si>
  <si>
    <t>d8) Donativos</t>
  </si>
  <si>
    <t>d9) Transferencias al Exterior</t>
  </si>
  <si>
    <t>E. Bienes Muebles, Inmuebles e Intangibles (E=e1+e2+e3+e4+e5+e6+e7+e8+e9)</t>
  </si>
  <si>
    <t>e1) Mobiliario y Equipo de Administración</t>
  </si>
  <si>
    <t>e2) Mobiliario y Equipo Educacional y Recreativo</t>
  </si>
  <si>
    <t>e3) Equipo e Instrumental Médico y de Laboratorio</t>
  </si>
  <si>
    <t>e4) Vehículos y Equipo de Transporte</t>
  </si>
  <si>
    <t>e5) Equipo de Defensa y Seguridad</t>
  </si>
  <si>
    <t>e6) Maquinaria, Otros Equipos y Herramientas</t>
  </si>
  <si>
    <t>e7) Activos Biológicos</t>
  </si>
  <si>
    <t>e8) Bienes Inmuebles</t>
  </si>
  <si>
    <t>e9) Activos Intangibles</t>
  </si>
  <si>
    <t>F. Inversión Pública (F=f1+f2+f3)</t>
  </si>
  <si>
    <t>f1) Obra Pública en Bienes de Dominio Público</t>
  </si>
  <si>
    <t>f2) Obra Pública en Bienes Propios</t>
  </si>
  <si>
    <t>f3) Proyectos Productivos y Acciones de Fomento</t>
  </si>
  <si>
    <t>G. Inversiones Financieras y Otras Provisiones (G=g1+g2+g3+g4+g5+g6+g7)</t>
  </si>
  <si>
    <t>g1) Inversiones Para el Fomento de Actividades Productivas</t>
  </si>
  <si>
    <t>g2) Acciones y Participaciones de Capital</t>
  </si>
  <si>
    <t>g3) Compra de Títulos y Valores</t>
  </si>
  <si>
    <t>g4) Concesión de Préstamos</t>
  </si>
  <si>
    <t>g5) Inversiones en Fideicomisos, Mandatos y Otros Análogos</t>
  </si>
  <si>
    <t>Fideicomiso de Desastres Naturales (Informativo)</t>
  </si>
  <si>
    <t>g6) Otras Inversiones Financieras</t>
  </si>
  <si>
    <t>g7) Provisiones para Contingencias y Otras Erogaciones Especiales</t>
  </si>
  <si>
    <t>H. Participaciones y Aportaciones (H=h1+h2+h3)</t>
  </si>
  <si>
    <t>h1) Participaciones</t>
  </si>
  <si>
    <t>h2) Aportaciones</t>
  </si>
  <si>
    <t>h3) Convenios</t>
  </si>
  <si>
    <t>I. Deuda Pública (I=i1+i2+i3+i4+i5+i6+i7)</t>
  </si>
  <si>
    <t>i1) Amortización de la Deuda Pública</t>
  </si>
  <si>
    <t>i2) Intereses de la Deuda Pública</t>
  </si>
  <si>
    <t>i3) Comisiones de la Deuda Pública</t>
  </si>
  <si>
    <t>i4) Gastos de la Deuda Pública</t>
  </si>
  <si>
    <t>i5) Costo por Coberturas</t>
  </si>
  <si>
    <t>i6) Apoyos Financieros</t>
  </si>
  <si>
    <t>i7) Adeudos de Ejercicios Fiscales Anteriores (ADEFAS)</t>
  </si>
  <si>
    <t>II. Gasto Etiquetado (II=A+B+C+D+E+F+G+H+I)</t>
  </si>
  <si>
    <t>III. Total de Egresos (III = I + II)</t>
  </si>
  <si>
    <t>Clasificación Administrativa</t>
  </si>
  <si>
    <t xml:space="preserve">Del 1 de enero al 30 de septiembre de 2023                                                                                                                                                                                                                                                                                                                                                                                                                                                                                                                            </t>
  </si>
  <si>
    <t>6b)</t>
  </si>
  <si>
    <t>I. Gasto No Etiquetado</t>
  </si>
  <si>
    <t>(I=A+B+C+D+E+F+G+H)</t>
  </si>
  <si>
    <t>ENTIDADES PARA ESTATALES Y FIDEICOMISOS NO EMPRESARIALES Y NO FINANCIEROS</t>
  </si>
  <si>
    <t>II. Gasto Etiquetado</t>
  </si>
  <si>
    <t>(II=A+B+C+D+E+F+G+H)</t>
  </si>
  <si>
    <t>ENTIDADES PARAESTATALES Y FEDEICOMISO NO EMPRESARIALES Y NO FINANCIEROS</t>
  </si>
  <si>
    <t>Clasificación Funcional (Finalidad y Función)</t>
  </si>
  <si>
    <t>6c)</t>
  </si>
  <si>
    <t>I. Gasto No Etiquetado (I=A+B+C+D)</t>
  </si>
  <si>
    <t>A. Gobierno (A=a1+a2+a3+a4+a5+a6+a7+a8)</t>
  </si>
  <si>
    <t>a1) Legislación</t>
  </si>
  <si>
    <t>a2) Justicia</t>
  </si>
  <si>
    <t>a3) Coordinación de la Política de Gobierno</t>
  </si>
  <si>
    <t>a4) Relaciones Exteriores</t>
  </si>
  <si>
    <t>a5) Asuntos Financieros y Hacendarios</t>
  </si>
  <si>
    <t>a6) Seguridad Nacional</t>
  </si>
  <si>
    <t>a7) Asuntos de Orden Público y de Seguridad Interior</t>
  </si>
  <si>
    <t>a8) Otros Servicios Generales</t>
  </si>
  <si>
    <t>B. Desarrollo Social (B=b1+b2+b3+b4+b5+b6+b7)</t>
  </si>
  <si>
    <t>b1) Protección Ambiental</t>
  </si>
  <si>
    <t>b2) Vivienda y Servicios a la Comunidad</t>
  </si>
  <si>
    <t>b3) Salud</t>
  </si>
  <si>
    <t>b4) Recreación, Cultura y Otras Manifestaciones Sociales</t>
  </si>
  <si>
    <t>b5) Educación</t>
  </si>
  <si>
    <t>b6) Protección Social</t>
  </si>
  <si>
    <t>b7) Otros Asuntos Sociales</t>
  </si>
  <si>
    <t>C. Desarrollo Económico (C=c1+c2+c3+c4+c5+c6+c7+c8+c9)</t>
  </si>
  <si>
    <t>c1) Asuntos Económicos, Comerciales y Laborales en General</t>
  </si>
  <si>
    <t>c2) Agropecuaria, Silvicultura, Pesca y Caza</t>
  </si>
  <si>
    <t>c3) Combustibles y Energía</t>
  </si>
  <si>
    <t>c4) Minería, Manufacturas y Construcción</t>
  </si>
  <si>
    <t>c5) Transporte</t>
  </si>
  <si>
    <t>c6) Comunicaciones</t>
  </si>
  <si>
    <t>c7) Turismo</t>
  </si>
  <si>
    <t>c8) Ciencia, Tecnología e Innovación</t>
  </si>
  <si>
    <t>c9) Otras Industrias y Otros Asuntos Económicos</t>
  </si>
  <si>
    <t>D. Otras No Clasificadas en Funciones Anteriores (D=d1+d2+d3+d4)</t>
  </si>
  <si>
    <t>d1) Transacciones de la Deuda Publica / Costo Financiero de la Deuda</t>
  </si>
  <si>
    <t>d2) Transferencias, Participaciones y Aportaciones Entre Diferentes Niveles y Ordenes de Gobierno</t>
  </si>
  <si>
    <t>d3) Saneamiento del Sistema Financiero</t>
  </si>
  <si>
    <t>d4) Adeudos de Ejercicios Fiscales Anteriores</t>
  </si>
  <si>
    <t>II. Gasto Etiquetado (II=A+B+C+D)</t>
  </si>
  <si>
    <t>Clasificación de Servicios Personales por Categoría</t>
  </si>
  <si>
    <t>6d)</t>
  </si>
  <si>
    <t xml:space="preserve">Devengado </t>
  </si>
  <si>
    <t>I. Gasto No Etiquetado (I=A+B+C+D+E+F)</t>
  </si>
  <si>
    <t>A. Personal Administrativo y de Servicio Público</t>
  </si>
  <si>
    <t>B. Magisterio</t>
  </si>
  <si>
    <t>C. Servicios de Salud (C=c1+c2)</t>
  </si>
  <si>
    <t>c1) Personal Administrativo</t>
  </si>
  <si>
    <t>c2) Personal Médico, Paramédico y afín</t>
  </si>
  <si>
    <t>D. Seguridad Pública</t>
  </si>
  <si>
    <t>E. Gastos asociados a la implementación de nuevas leyes federales o reformas a las mismas (E = e1 + e2)</t>
  </si>
  <si>
    <t>e1) Nombre del Programa o Ley 1</t>
  </si>
  <si>
    <t>e2) Nombre del Programa o Ley 2</t>
  </si>
  <si>
    <t>F. Sentencias laborales definitivas</t>
  </si>
  <si>
    <t>II. Gasto Etiquetado (II=A+B+C+D+E+F)</t>
  </si>
  <si>
    <t>III. Total del Gasto en Servicios Personales (III = I + II)</t>
  </si>
  <si>
    <t>Indicadores de resultados</t>
  </si>
  <si>
    <t>Del 1 de Enero al 30 de Septiembre 2023.</t>
  </si>
  <si>
    <t>Nombre del Programa</t>
  </si>
  <si>
    <t>Nombre del Indicador</t>
  </si>
  <si>
    <t>Método de cálculo</t>
  </si>
  <si>
    <t>Unidad de medida</t>
  </si>
  <si>
    <t>*Meta Anual</t>
  </si>
  <si>
    <t>Tipo-dimensión-frecuencia</t>
  </si>
  <si>
    <t>Realizado en el periodo</t>
  </si>
  <si>
    <t>Avance respecto a la meta anual</t>
  </si>
  <si>
    <t>Justificaciones</t>
  </si>
  <si>
    <t>Educación para Adultos</t>
  </si>
  <si>
    <t>Tasa de variación de la población de 15 años o más en situación de rezago educativo.</t>
  </si>
  <si>
    <t>((Población de 15 años o más en situación de rezago educativo en t-1/Población de 15 años o más en situación de rezago educativo en t - 2)-1)*100</t>
  </si>
  <si>
    <t>Porcentaje</t>
  </si>
  <si>
    <t>Estratégico-Eficacia-Anual</t>
  </si>
  <si>
    <t>El indicador no registra avance ya que es de periodicidad Anual, además de que las estimaciones del rezago educativo las realiza el INEA de manera anual por el tipo de variables utilizadas para su obtención.</t>
  </si>
  <si>
    <t>Porcentaje de cobertura total del programa</t>
  </si>
  <si>
    <t>(Educandos Registrados/Población de 15 años o más en situación de rezago educativo)*100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</si>
  <si>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Debido a lo antes mencionado el INEA no ha ejecutado los procesos de inactivación de personas educandas en nuestro sistema de control escolar (SASA) situación por la cual la cifra educandos registrados es alta.</t>
  </si>
  <si>
    <t>Porcentaje de cobertura de alfabetización</t>
  </si>
  <si>
    <t>(Educandos Registrados en alfabetización/Población de 15 años o más en situación de analfabetismo)*100</t>
  </si>
  <si>
    <t>Gestión-Eficacia-Semestral</t>
  </si>
  <si>
    <t>Porcentaje de cobertura de nivel primaria</t>
  </si>
  <si>
    <t>(Educandos Registrados en Primaria/Población de 15 años o más sin primaria concluida)*100</t>
  </si>
  <si>
    <t>Porcentaje de cobertura de nivel secundaria</t>
  </si>
  <si>
    <t>(Educandos Registrados en Secundaria/Población de 15 años o más sin secundaria concluida)*100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</si>
  <si>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Por lo anterior los resultados en el periodo informado no fueron los esperados, situación deberá ser revertida en los próximos meses.</t>
  </si>
  <si>
    <t>Porcentaje de educandos incorporados respecto al total de educandos registrados</t>
  </si>
  <si>
    <t>(Adultos incorporados/número total de adultos registrados)*100</t>
  </si>
  <si>
    <t>Gestión-Eficacia-Trimestral</t>
  </si>
  <si>
    <t>Tasa de variación de la matrícula respecto al trimestre anterior</t>
  </si>
  <si>
    <t>((Educando registrados del trimestre t/ Educando registrados del trimestre t-1)-1)*100</t>
  </si>
  <si>
    <t>Tasa de variación de asesores</t>
  </si>
  <si>
    <t>((Asesores activos en el trimestre t/ Asesores activos en el trimestre t-1)-1)*100</t>
  </si>
  <si>
    <t>Debido a que en el mes de enero por modificaciones en las reglas de operación 2023 del Instituto Nacional para la Educación de los Adultos (INEA) todas la figuras solidarias que participaban en el proceso educativo de los usuarios, fueron dadas de baja del Sistema Automatizado de Seguimiento y Acreditación (SASA) que es nuestro sistema de control escolar, lo anterior con la finalidad de elevar la calidad educativa, exhortándolos a participar en tres convocatorias en los meses de enero (la primera), a finales de febrero y principios de marzo (la segunda) y en el mes de junio (la tercera), a través de la cual presentaron un examen para que, acreditando éste pudieran ser parte de las Personas Voluntarias Beneficiarias del Subsidio. Las Personas Voluntarias Beneficiarias del Subsidio por diversos motivos han decidido desertar, entre algunos los bajos apoyos económicos establecidos en las reglas de operación vigentes.</t>
  </si>
  <si>
    <t>Porcentaje de acreditación de exámenes.</t>
  </si>
  <si>
    <t xml:space="preserve">(Exámenes  acreditados/exámenes presentados)*100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</si>
</sst>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7" formatCode="&quot;$&quot;#,##0.00;\-&quot;$&quot;#,##0.00"/>
    <numFmt numFmtId="44" formatCode="_-&quot;$&quot;* #,##0.00_-;\-&quot;$&quot;* #,##0.00_-;_-&quot;$&quot;* &quot;-&quot;??_-;_-@_-"/>
    <numFmt numFmtId="164" formatCode="dd/mm/yyyy;@"/>
    <numFmt numFmtId="165" formatCode="_-* #,##0_-;\-* #,##0_-;_-* &quot;-&quot;??_-;_-@_-"/>
    <numFmt numFmtId="166" formatCode="#,##0_ ;\-#,##0\ "/>
    <numFmt numFmtId="167" formatCode="0_ ;\-0\ "/>
    <numFmt numFmtId="168" formatCode="#,##0;[Red]#,##0"/>
    <numFmt numFmtId="169" formatCode="#,##0_);\-#,##0"/>
    <numFmt numFmtId="170" formatCode="General_)"/>
    <numFmt numFmtId="171" formatCode="#,##0_ ;[Red]\-#,##0\ "/>
    <numFmt numFmtId="172" formatCode="&quot;$&quot;#,##0.00"/>
    <numFmt numFmtId="173" formatCode="&quot;$&quot;#,##0"/>
    <numFmt numFmtId="176" formatCode="_-&quot;$&quot;* #,##0.00_-;\-&quot;$&quot;* #,##0.00_-;_-&quot;$&quot;* &quot;-&quot;??_-;_-@_-"/>
    <numFmt numFmtId="178" formatCode="0.0%"/>
  </numFmts>
  <fonts count="65" x14ac:knownFonts="1">
    <font>
      <sz val="10"/>
      <color indexed="8"/>
      <name val="MS Sans Serif"/>
    </font>
    <font>
      <sz val="11"/>
      <color theme="1"/>
      <name val="Calibri"/>
      <family val="2"/>
      <scheme val="minor"/>
    </font>
    <font>
      <sz val="11"/>
      <color theme="1"/>
      <name val="Calibri"/>
      <family val="2"/>
      <scheme val="minor"/>
    </font>
    <font>
      <sz val="11"/>
      <color theme="1"/>
      <name val="Calibri"/>
      <family val="2"/>
      <scheme val="minor"/>
    </font>
    <font>
      <sz val="12"/>
      <color indexed="8"/>
      <name val="Times New Roman"/>
      <family val="1"/>
    </font>
    <font>
      <sz val="10"/>
      <color indexed="8"/>
      <name val="MS Sans Serif"/>
      <family val="2"/>
    </font>
    <font>
      <sz val="10"/>
      <color indexed="8"/>
      <name val="Arial"/>
      <family val="2"/>
    </font>
    <font>
      <b/>
      <sz val="12"/>
      <color indexed="8"/>
      <name val="Arial"/>
      <family val="2"/>
    </font>
    <font>
      <sz val="9.85"/>
      <color indexed="8"/>
      <name val="Arial"/>
      <family val="2"/>
    </font>
    <font>
      <b/>
      <sz val="10"/>
      <color indexed="8"/>
      <name val="Arial"/>
      <family val="2"/>
    </font>
    <font>
      <sz val="10"/>
      <color indexed="8"/>
      <name val="MS Sans Serif"/>
      <family val="2"/>
    </font>
    <font>
      <sz val="10"/>
      <name val="Tahoma"/>
      <family val="2"/>
    </font>
    <font>
      <sz val="10"/>
      <name val="Arial"/>
      <family val="2"/>
    </font>
    <font>
      <b/>
      <sz val="12"/>
      <name val="Arial"/>
      <family val="2"/>
    </font>
    <font>
      <b/>
      <sz val="11"/>
      <name val="Arial"/>
      <family val="2"/>
    </font>
    <font>
      <b/>
      <sz val="10"/>
      <name val="Arial"/>
      <family val="2"/>
    </font>
    <font>
      <sz val="10"/>
      <color theme="1"/>
      <name val="Arial"/>
      <family val="2"/>
    </font>
    <font>
      <b/>
      <sz val="10"/>
      <color indexed="8"/>
      <name val="MS Sans Serif"/>
      <family val="2"/>
    </font>
    <font>
      <sz val="8"/>
      <name val="Arial"/>
      <family val="2"/>
    </font>
    <font>
      <sz val="8"/>
      <color indexed="8"/>
      <name val="Arial"/>
      <family val="2"/>
    </font>
    <font>
      <b/>
      <sz val="8"/>
      <name val="Arial"/>
      <family val="2"/>
    </font>
    <font>
      <sz val="4"/>
      <color indexed="8"/>
      <name val="Arial"/>
      <family val="2"/>
    </font>
    <font>
      <b/>
      <sz val="7"/>
      <name val="Arial"/>
      <family val="2"/>
    </font>
    <font>
      <b/>
      <sz val="10"/>
      <color theme="1"/>
      <name val="Arial"/>
      <family val="2"/>
    </font>
    <font>
      <sz val="10"/>
      <color theme="1"/>
      <name val="Calibri"/>
      <family val="2"/>
      <scheme val="minor"/>
    </font>
    <font>
      <sz val="9"/>
      <color theme="1"/>
      <name val="Arial"/>
      <family val="2"/>
    </font>
    <font>
      <b/>
      <sz val="9"/>
      <name val="Arial"/>
      <family val="2"/>
    </font>
    <font>
      <b/>
      <sz val="9"/>
      <color theme="1"/>
      <name val="Arial"/>
      <family val="2"/>
    </font>
    <font>
      <b/>
      <sz val="10"/>
      <color theme="1"/>
      <name val="Calibri"/>
      <family val="2"/>
      <scheme val="minor"/>
    </font>
    <font>
      <sz val="10"/>
      <color theme="1"/>
      <name val="Calibri"/>
      <family val="2"/>
    </font>
    <font>
      <b/>
      <sz val="10"/>
      <color theme="1"/>
      <name val="Calibri"/>
      <family val="2"/>
    </font>
    <font>
      <b/>
      <i/>
      <sz val="10"/>
      <color theme="1"/>
      <name val="Calibri"/>
      <family val="2"/>
    </font>
    <font>
      <b/>
      <i/>
      <sz val="10"/>
      <color theme="1"/>
      <name val="Arial"/>
      <family val="2"/>
    </font>
    <font>
      <b/>
      <i/>
      <sz val="10"/>
      <name val="Arial"/>
      <family val="2"/>
    </font>
    <font>
      <sz val="10"/>
      <color theme="0"/>
      <name val="Arial"/>
      <family val="2"/>
    </font>
    <font>
      <i/>
      <sz val="10"/>
      <color theme="1"/>
      <name val="Arial"/>
      <family val="2"/>
    </font>
    <font>
      <sz val="8.0500000000000007"/>
      <color indexed="8"/>
      <name val="Times New Roman"/>
      <family val="1"/>
    </font>
    <font>
      <b/>
      <sz val="14"/>
      <color theme="1"/>
      <name val="Arial"/>
      <family val="2"/>
    </font>
    <font>
      <sz val="10"/>
      <color rgb="FFFF0000"/>
      <name val="MS Sans Serif"/>
    </font>
    <font>
      <sz val="9"/>
      <color indexed="81"/>
      <name val="Tahoma"/>
      <family val="2"/>
    </font>
    <font>
      <b/>
      <sz val="9"/>
      <color indexed="81"/>
      <name val="Tahoma"/>
      <family val="2"/>
    </font>
    <font>
      <sz val="10"/>
      <color rgb="FF000000"/>
      <name val="Arial"/>
      <family val="2"/>
    </font>
    <font>
      <b/>
      <sz val="11"/>
      <color theme="1"/>
      <name val="Calibri"/>
      <family val="2"/>
      <scheme val="minor"/>
    </font>
    <font>
      <b/>
      <sz val="11"/>
      <color theme="1"/>
      <name val="Arial"/>
      <family val="2"/>
    </font>
    <font>
      <sz val="11"/>
      <color theme="1"/>
      <name val="Arial"/>
      <family val="2"/>
    </font>
    <font>
      <b/>
      <sz val="9"/>
      <color theme="1"/>
      <name val="Calibri"/>
      <family val="2"/>
      <scheme val="minor"/>
    </font>
    <font>
      <b/>
      <u/>
      <sz val="9"/>
      <color theme="1"/>
      <name val="Calibri"/>
      <family val="2"/>
      <scheme val="minor"/>
    </font>
    <font>
      <sz val="9"/>
      <color theme="1"/>
      <name val="Calibri"/>
      <family val="2"/>
      <scheme val="minor"/>
    </font>
    <font>
      <sz val="9"/>
      <color indexed="8"/>
      <name val="Calibri"/>
      <family val="2"/>
      <scheme val="minor"/>
    </font>
    <font>
      <b/>
      <sz val="10"/>
      <color rgb="FF000000"/>
      <name val="Calibri"/>
      <family val="2"/>
      <scheme val="minor"/>
    </font>
    <font>
      <sz val="10"/>
      <color rgb="FF000000"/>
      <name val="Calibri"/>
      <family val="2"/>
      <scheme val="minor"/>
    </font>
    <font>
      <sz val="10"/>
      <color rgb="FFFF0000"/>
      <name val="Calibri"/>
      <family val="2"/>
      <scheme val="minor"/>
    </font>
    <font>
      <sz val="10"/>
      <name val="Calibri"/>
      <family val="2"/>
      <scheme val="minor"/>
    </font>
    <font>
      <sz val="8"/>
      <color theme="1"/>
      <name val="Arial"/>
      <family val="2"/>
    </font>
    <font>
      <b/>
      <sz val="8"/>
      <color theme="1"/>
      <name val="Arial"/>
      <family val="2"/>
    </font>
    <font>
      <b/>
      <sz val="12"/>
      <color theme="1"/>
      <name val="Arial"/>
      <family val="2"/>
    </font>
    <font>
      <sz val="12"/>
      <color theme="1"/>
      <name val="Arial"/>
      <family val="2"/>
    </font>
    <font>
      <sz val="10"/>
      <name val="Arial Narrow"/>
      <family val="2"/>
    </font>
    <font>
      <b/>
      <sz val="16"/>
      <color theme="1"/>
      <name val="Calibri"/>
      <family val="2"/>
      <scheme val="minor"/>
    </font>
    <font>
      <b/>
      <vertAlign val="superscript"/>
      <sz val="10"/>
      <color theme="1"/>
      <name val="Calibri"/>
      <family val="2"/>
      <scheme val="minor"/>
    </font>
    <font>
      <sz val="10"/>
      <color theme="1"/>
      <name val="Arial Narrow"/>
      <family val="2"/>
    </font>
    <font>
      <sz val="9"/>
      <name val="Calibri"/>
      <family val="2"/>
      <scheme val="minor"/>
    </font>
    <font>
      <b/>
      <sz val="10"/>
      <color theme="1"/>
      <name val="Arial Narrow"/>
      <family val="2"/>
    </font>
    <font>
      <sz val="11"/>
      <name val="Calibri"/>
      <family val="2"/>
      <scheme val="minor"/>
    </font>
    <font>
      <sz val="7"/>
      <color theme="1"/>
      <name val="Calibri"/>
      <family val="2"/>
      <scheme val="minor"/>
    </font>
  </fonts>
  <fills count="13">
    <fill>
      <patternFill patternType="none"/>
    </fill>
    <fill>
      <patternFill patternType="gray125"/>
    </fill>
    <fill>
      <patternFill patternType="solid">
        <fgColor indexed="13"/>
        <bgColor indexed="64"/>
      </patternFill>
    </fill>
    <fill>
      <patternFill patternType="gray125">
        <bgColor theme="0" tint="-4.9989318521683403E-2"/>
      </patternFill>
    </fill>
    <fill>
      <patternFill patternType="solid">
        <fgColor theme="0"/>
        <bgColor indexed="64"/>
      </patternFill>
    </fill>
    <fill>
      <patternFill patternType="solid">
        <fgColor indexed="2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patternFill>
    </fill>
    <fill>
      <patternFill patternType="solid">
        <fgColor theme="0" tint="-0.34998626667073579"/>
        <bgColor indexed="64"/>
      </patternFill>
    </fill>
    <fill>
      <patternFill patternType="solid">
        <fgColor indexed="9"/>
        <bgColor indexed="64"/>
      </patternFill>
    </fill>
    <fill>
      <patternFill patternType="solid">
        <fgColor rgb="FFFFFFFF"/>
        <bgColor indexed="64"/>
      </patternFill>
    </fill>
    <fill>
      <patternFill patternType="solid">
        <fgColor theme="0" tint="-0.14996795556505021"/>
        <bgColor indexed="64"/>
      </patternFill>
    </fill>
  </fills>
  <borders count="31">
    <border>
      <left/>
      <right/>
      <top/>
      <bottom/>
      <diagonal/>
    </border>
    <border>
      <left/>
      <right style="double">
        <color indexed="64"/>
      </right>
      <top/>
      <bottom/>
      <diagonal/>
    </border>
    <border>
      <left style="thin">
        <color indexed="64"/>
      </left>
      <right style="thin">
        <color indexed="64"/>
      </right>
      <top/>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auto="1"/>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24">
    <xf numFmtId="0" fontId="0" fillId="0" borderId="0"/>
    <xf numFmtId="0" fontId="5" fillId="0" borderId="0" applyNumberFormat="0" applyFont="0" applyFill="0" applyBorder="0" applyProtection="0">
      <alignment vertical="center"/>
    </xf>
    <xf numFmtId="0" fontId="5" fillId="0" borderId="0" applyNumberFormat="0" applyFont="0" applyFill="0" applyBorder="0" applyProtection="0">
      <alignment vertical="center"/>
    </xf>
    <xf numFmtId="0" fontId="5" fillId="0" borderId="0"/>
    <xf numFmtId="0" fontId="11" fillId="0" borderId="0"/>
    <xf numFmtId="0" fontId="12" fillId="0" borderId="0"/>
    <xf numFmtId="0" fontId="5" fillId="0" borderId="0"/>
    <xf numFmtId="0" fontId="5" fillId="0" borderId="0" applyNumberFormat="0" applyFont="0" applyFill="0" applyBorder="0" applyProtection="0">
      <alignment vertical="center"/>
    </xf>
    <xf numFmtId="0" fontId="5" fillId="0" borderId="0"/>
    <xf numFmtId="0" fontId="5" fillId="0" borderId="0" applyNumberFormat="0" applyFont="0" applyFill="0" applyBorder="0" applyProtection="0">
      <alignment vertical="center"/>
    </xf>
    <xf numFmtId="0" fontId="5" fillId="0" borderId="0"/>
    <xf numFmtId="0" fontId="5" fillId="0" borderId="0" applyNumberFormat="0" applyFont="0" applyFill="0" applyBorder="0" applyProtection="0">
      <alignment vertical="center"/>
    </xf>
    <xf numFmtId="164" fontId="12" fillId="0" borderId="0"/>
    <xf numFmtId="0" fontId="3" fillId="0" borderId="0"/>
    <xf numFmtId="170" fontId="12" fillId="0" borderId="0"/>
    <xf numFmtId="44" fontId="12" fillId="0" borderId="0" applyFont="0" applyFill="0" applyBorder="0" applyAlignment="0" applyProtection="0"/>
    <xf numFmtId="0" fontId="12" fillId="0" borderId="0"/>
    <xf numFmtId="0" fontId="3" fillId="0" borderId="0"/>
    <xf numFmtId="0" fontId="12" fillId="0" borderId="0"/>
    <xf numFmtId="0" fontId="12" fillId="0" borderId="0"/>
    <xf numFmtId="0" fontId="2" fillId="0" borderId="0"/>
    <xf numFmtId="0" fontId="1" fillId="0" borderId="0"/>
    <xf numFmtId="176" fontId="12" fillId="0" borderId="0" applyFont="0" applyFill="0" applyBorder="0" applyAlignment="0" applyProtection="0"/>
    <xf numFmtId="0" fontId="1" fillId="0" borderId="0"/>
  </cellStyleXfs>
  <cellXfs count="912">
    <xf numFmtId="0" fontId="0" fillId="0" borderId="0" xfId="0"/>
    <xf numFmtId="0" fontId="6" fillId="0" borderId="0" xfId="0" applyFont="1"/>
    <xf numFmtId="0" fontId="8" fillId="0" borderId="0" xfId="0" applyFont="1" applyAlignment="1">
      <alignment horizontal="center" vertical="center"/>
    </xf>
    <xf numFmtId="0" fontId="6" fillId="0" borderId="0" xfId="0" applyFont="1" applyAlignment="1">
      <alignment horizontal="left"/>
    </xf>
    <xf numFmtId="0" fontId="0" fillId="0" borderId="0" xfId="0" applyAlignment="1">
      <alignment horizontal="left"/>
    </xf>
    <xf numFmtId="4" fontId="6" fillId="0" borderId="0" xfId="1" applyNumberFormat="1" applyFont="1">
      <alignment vertical="center"/>
    </xf>
    <xf numFmtId="4" fontId="0" fillId="0" borderId="0" xfId="0" applyNumberFormat="1"/>
    <xf numFmtId="0" fontId="4" fillId="0" borderId="0" xfId="0" applyFont="1" applyAlignment="1">
      <alignment horizontal="center" vertical="center"/>
    </xf>
    <xf numFmtId="4" fontId="6" fillId="0" borderId="0" xfId="0" applyNumberFormat="1" applyFont="1"/>
    <xf numFmtId="0" fontId="6" fillId="0" borderId="0" xfId="0" applyFont="1" applyAlignment="1">
      <alignment vertical="center"/>
    </xf>
    <xf numFmtId="0" fontId="7" fillId="0" borderId="0" xfId="0" applyFont="1" applyAlignment="1">
      <alignment horizontal="centerContinuous" vertical="center"/>
    </xf>
    <xf numFmtId="0" fontId="7" fillId="0" borderId="0" xfId="0" applyFont="1" applyAlignment="1">
      <alignment horizontal="centerContinuous"/>
    </xf>
    <xf numFmtId="0" fontId="11" fillId="0" borderId="0" xfId="4"/>
    <xf numFmtId="0" fontId="12" fillId="0" borderId="0" xfId="5"/>
    <xf numFmtId="0" fontId="13" fillId="0" borderId="0" xfId="4" applyFont="1" applyAlignment="1">
      <alignment horizontal="centerContinuous"/>
    </xf>
    <xf numFmtId="0" fontId="10" fillId="0" borderId="0" xfId="0" applyFont="1"/>
    <xf numFmtId="0" fontId="0" fillId="0" borderId="0" xfId="0" applyAlignment="1">
      <alignment horizontal="center"/>
    </xf>
    <xf numFmtId="0" fontId="14" fillId="0" borderId="0" xfId="0" applyFont="1" applyAlignment="1">
      <alignment horizontal="centerContinuous"/>
    </xf>
    <xf numFmtId="0" fontId="7" fillId="0" borderId="0" xfId="0" applyFont="1" applyAlignment="1">
      <alignment horizontal="center"/>
    </xf>
    <xf numFmtId="0" fontId="6" fillId="0" borderId="0" xfId="0" applyFont="1" applyAlignment="1">
      <alignment horizontal="center"/>
    </xf>
    <xf numFmtId="0" fontId="6" fillId="0" borderId="4" xfId="0" applyFont="1" applyBorder="1" applyAlignment="1">
      <alignment horizontal="left" vertical="center"/>
    </xf>
    <xf numFmtId="0" fontId="6" fillId="0" borderId="4" xfId="0" applyFont="1" applyBorder="1" applyAlignment="1">
      <alignment vertical="center"/>
    </xf>
    <xf numFmtId="4" fontId="13" fillId="0" borderId="0" xfId="4" applyNumberFormat="1" applyFont="1" applyAlignment="1">
      <alignment horizontal="centerContinuous"/>
    </xf>
    <xf numFmtId="15" fontId="12" fillId="0" borderId="4" xfId="4" applyNumberFormat="1" applyFont="1" applyBorder="1" applyAlignment="1">
      <alignment horizontal="center"/>
    </xf>
    <xf numFmtId="0" fontId="12" fillId="0" borderId="4" xfId="4" applyFont="1" applyBorder="1" applyAlignment="1">
      <alignment horizontal="left" wrapText="1"/>
    </xf>
    <xf numFmtId="15" fontId="12" fillId="0" borderId="4" xfId="5" applyNumberFormat="1" applyBorder="1" applyAlignment="1">
      <alignment horizontal="center"/>
    </xf>
    <xf numFmtId="0" fontId="12" fillId="0" borderId="4" xfId="5" applyBorder="1"/>
    <xf numFmtId="0" fontId="12" fillId="0" borderId="4" xfId="4" applyFont="1" applyBorder="1"/>
    <xf numFmtId="4" fontId="12" fillId="0" borderId="0" xfId="5" applyNumberFormat="1"/>
    <xf numFmtId="0" fontId="6" fillId="0" borderId="6" xfId="0" applyFont="1" applyBorder="1"/>
    <xf numFmtId="0" fontId="6" fillId="0" borderId="9" xfId="0" applyFont="1" applyBorder="1"/>
    <xf numFmtId="0" fontId="6" fillId="0" borderId="12" xfId="0" applyFont="1" applyBorder="1"/>
    <xf numFmtId="0" fontId="6" fillId="0" borderId="10" xfId="0" applyFont="1" applyBorder="1"/>
    <xf numFmtId="0" fontId="7" fillId="0" borderId="1" xfId="6" applyFont="1" applyBorder="1" applyAlignment="1">
      <alignment horizontal="centerContinuous" vertical="center"/>
    </xf>
    <xf numFmtId="0" fontId="5" fillId="0" borderId="0" xfId="6"/>
    <xf numFmtId="0" fontId="5" fillId="0" borderId="0" xfId="0" applyFont="1"/>
    <xf numFmtId="4" fontId="11" fillId="0" borderId="0" xfId="4" applyNumberFormat="1"/>
    <xf numFmtId="0" fontId="12" fillId="0" borderId="4" xfId="5" applyBorder="1" applyAlignment="1">
      <alignment wrapText="1"/>
    </xf>
    <xf numFmtId="0" fontId="12" fillId="0" borderId="4" xfId="4" applyFont="1" applyBorder="1" applyAlignment="1">
      <alignment wrapText="1"/>
    </xf>
    <xf numFmtId="0" fontId="6" fillId="2" borderId="0" xfId="0" applyFont="1" applyFill="1"/>
    <xf numFmtId="0" fontId="12" fillId="0" borderId="4" xfId="3" applyFont="1" applyBorder="1"/>
    <xf numFmtId="0" fontId="6" fillId="0" borderId="4" xfId="3" applyFont="1" applyBorder="1"/>
    <xf numFmtId="0" fontId="6" fillId="0" borderId="15" xfId="0" applyFont="1" applyBorder="1"/>
    <xf numFmtId="0" fontId="13" fillId="0" borderId="0" xfId="0" applyFont="1" applyAlignment="1">
      <alignment horizontal="centerContinuous"/>
    </xf>
    <xf numFmtId="0" fontId="15" fillId="0" borderId="0" xfId="0" applyFont="1"/>
    <xf numFmtId="14" fontId="18" fillId="0" borderId="4" xfId="0" applyNumberFormat="1" applyFont="1" applyBorder="1"/>
    <xf numFmtId="1" fontId="18" fillId="0" borderId="4" xfId="0" applyNumberFormat="1" applyFont="1" applyBorder="1" applyAlignment="1">
      <alignment horizontal="right"/>
    </xf>
    <xf numFmtId="1" fontId="18" fillId="0" borderId="4" xfId="0" applyNumberFormat="1" applyFont="1" applyBorder="1"/>
    <xf numFmtId="0" fontId="18" fillId="0" borderId="4" xfId="0" applyFont="1" applyBorder="1" applyAlignment="1">
      <alignment horizontal="center"/>
    </xf>
    <xf numFmtId="2" fontId="18" fillId="0" borderId="4" xfId="0" applyNumberFormat="1" applyFont="1" applyBorder="1" applyAlignment="1">
      <alignment horizontal="center"/>
    </xf>
    <xf numFmtId="2" fontId="18" fillId="0" borderId="11" xfId="0" applyNumberFormat="1" applyFont="1" applyBorder="1" applyAlignment="1">
      <alignment horizontal="center"/>
    </xf>
    <xf numFmtId="0" fontId="18" fillId="0" borderId="4" xfId="0" applyFont="1" applyBorder="1"/>
    <xf numFmtId="2" fontId="19" fillId="0" borderId="4" xfId="0" applyNumberFormat="1" applyFont="1" applyBorder="1" applyAlignment="1">
      <alignment horizontal="center"/>
    </xf>
    <xf numFmtId="0" fontId="15" fillId="5" borderId="4" xfId="0" applyFont="1" applyFill="1" applyBorder="1" applyAlignment="1">
      <alignment horizontal="center" vertical="center"/>
    </xf>
    <xf numFmtId="2" fontId="18" fillId="0" borderId="4" xfId="0" applyNumberFormat="1" applyFont="1" applyBorder="1" applyAlignment="1">
      <alignment horizontal="center" wrapText="1"/>
    </xf>
    <xf numFmtId="0" fontId="22" fillId="5" borderId="4" xfId="0" applyFont="1" applyFill="1" applyBorder="1" applyAlignment="1">
      <alignment horizontal="center" vertical="center" textRotation="255"/>
    </xf>
    <xf numFmtId="0" fontId="15" fillId="5" borderId="8" xfId="0" applyFont="1" applyFill="1" applyBorder="1" applyAlignment="1">
      <alignment horizontal="center" vertical="center" textRotation="255"/>
    </xf>
    <xf numFmtId="0" fontId="15" fillId="5" borderId="8" xfId="0" applyFont="1" applyFill="1" applyBorder="1" applyAlignment="1">
      <alignment horizontal="center" vertical="center" textRotation="255" wrapText="1"/>
    </xf>
    <xf numFmtId="0" fontId="15" fillId="5" borderId="4" xfId="0" applyFont="1" applyFill="1" applyBorder="1" applyAlignment="1">
      <alignment horizontal="center" vertical="center" textRotation="255"/>
    </xf>
    <xf numFmtId="0" fontId="15" fillId="5" borderId="14" xfId="0" applyFont="1" applyFill="1" applyBorder="1" applyAlignment="1">
      <alignment horizontal="center" vertical="center" textRotation="255"/>
    </xf>
    <xf numFmtId="2" fontId="18" fillId="0" borderId="11" xfId="0" applyNumberFormat="1" applyFont="1" applyBorder="1" applyAlignment="1">
      <alignment horizontal="center" wrapText="1"/>
    </xf>
    <xf numFmtId="2" fontId="18" fillId="0" borderId="5" xfId="0" applyNumberFormat="1" applyFont="1" applyBorder="1" applyAlignment="1">
      <alignment horizontal="center"/>
    </xf>
    <xf numFmtId="2" fontId="18" fillId="0" borderId="14" xfId="0" applyNumberFormat="1" applyFont="1" applyBorder="1" applyAlignment="1">
      <alignment horizontal="center"/>
    </xf>
    <xf numFmtId="0" fontId="15" fillId="0" borderId="5" xfId="0" applyFont="1" applyBorder="1" applyAlignment="1">
      <alignment horizontal="center"/>
    </xf>
    <xf numFmtId="0" fontId="22" fillId="0" borderId="5" xfId="0" applyFont="1" applyBorder="1" applyAlignment="1">
      <alignment horizontal="center" vertical="center"/>
    </xf>
    <xf numFmtId="0" fontId="15" fillId="5" borderId="3" xfId="0" applyFont="1" applyFill="1" applyBorder="1" applyAlignment="1">
      <alignment horizontal="center" vertical="center" textRotation="255" wrapText="1"/>
    </xf>
    <xf numFmtId="2" fontId="20" fillId="0" borderId="3" xfId="0" applyNumberFormat="1" applyFont="1" applyBorder="1" applyAlignment="1">
      <alignment horizontal="center"/>
    </xf>
    <xf numFmtId="2" fontId="20" fillId="0" borderId="4" xfId="0" applyNumberFormat="1" applyFont="1" applyBorder="1" applyAlignment="1">
      <alignment horizontal="center"/>
    </xf>
    <xf numFmtId="2" fontId="18" fillId="0" borderId="15" xfId="0" applyNumberFormat="1" applyFont="1" applyBorder="1" applyAlignment="1">
      <alignment horizontal="center"/>
    </xf>
    <xf numFmtId="0" fontId="17" fillId="0" borderId="0" xfId="0" applyFont="1"/>
    <xf numFmtId="3" fontId="0" fillId="0" borderId="0" xfId="0" applyNumberFormat="1"/>
    <xf numFmtId="15" fontId="12" fillId="0" borderId="4" xfId="4" applyNumberFormat="1" applyFont="1" applyBorder="1" applyAlignment="1">
      <alignment horizontal="center" vertical="center" wrapText="1"/>
    </xf>
    <xf numFmtId="0" fontId="12" fillId="0" borderId="4" xfId="4" applyFont="1" applyBorder="1" applyAlignment="1">
      <alignment horizontal="left" vertical="center" wrapText="1"/>
    </xf>
    <xf numFmtId="0" fontId="15" fillId="0" borderId="4" xfId="4" applyFont="1" applyBorder="1" applyAlignment="1">
      <alignment horizontal="left" wrapText="1"/>
    </xf>
    <xf numFmtId="165" fontId="0" fillId="0" borderId="0" xfId="0" applyNumberFormat="1"/>
    <xf numFmtId="3" fontId="6" fillId="0" borderId="0" xfId="0" applyNumberFormat="1" applyFont="1"/>
    <xf numFmtId="3" fontId="7" fillId="0" borderId="0" xfId="0" applyNumberFormat="1" applyFont="1" applyAlignment="1">
      <alignment horizontal="centerContinuous"/>
    </xf>
    <xf numFmtId="165" fontId="11" fillId="0" borderId="0" xfId="4" applyNumberFormat="1"/>
    <xf numFmtId="165" fontId="12" fillId="0" borderId="4" xfId="2" applyNumberFormat="1" applyFont="1" applyFill="1" applyBorder="1" applyAlignment="1">
      <alignment horizontal="right" wrapText="1"/>
    </xf>
    <xf numFmtId="165" fontId="15" fillId="0" borderId="4" xfId="2" applyNumberFormat="1" applyFont="1" applyFill="1" applyBorder="1" applyAlignment="1">
      <alignment horizontal="right" wrapText="1"/>
    </xf>
    <xf numFmtId="165" fontId="6" fillId="0" borderId="4" xfId="2" applyNumberFormat="1" applyFont="1" applyFill="1" applyBorder="1" applyAlignment="1"/>
    <xf numFmtId="165" fontId="12" fillId="0" borderId="0" xfId="5" applyNumberFormat="1"/>
    <xf numFmtId="165" fontId="6" fillId="0" borderId="0" xfId="0" applyNumberFormat="1" applyFont="1"/>
    <xf numFmtId="0" fontId="6" fillId="0" borderId="4" xfId="0" applyFont="1" applyBorder="1" applyAlignment="1">
      <alignment horizontal="center" vertical="center"/>
    </xf>
    <xf numFmtId="14" fontId="6" fillId="0" borderId="4" xfId="0" applyNumberFormat="1" applyFont="1" applyBorder="1" applyAlignment="1">
      <alignment horizontal="center" vertical="center"/>
    </xf>
    <xf numFmtId="0" fontId="6" fillId="0" borderId="4" xfId="0" applyFont="1" applyBorder="1" applyAlignment="1">
      <alignment horizontal="center" vertical="center" wrapText="1"/>
    </xf>
    <xf numFmtId="0" fontId="6" fillId="0" borderId="4" xfId="0" applyFont="1" applyBorder="1" applyAlignment="1">
      <alignment horizontal="center" vertical="top" wrapText="1"/>
    </xf>
    <xf numFmtId="3" fontId="17" fillId="0" borderId="0" xfId="0" applyNumberFormat="1" applyFont="1"/>
    <xf numFmtId="3" fontId="16" fillId="0" borderId="0" xfId="0" applyNumberFormat="1" applyFont="1"/>
    <xf numFmtId="3" fontId="9" fillId="0" borderId="0" xfId="0" applyNumberFormat="1" applyFont="1"/>
    <xf numFmtId="0" fontId="25" fillId="0" borderId="0" xfId="0" applyFont="1"/>
    <xf numFmtId="0" fontId="25" fillId="4" borderId="0" xfId="0" applyFont="1" applyFill="1"/>
    <xf numFmtId="0" fontId="26" fillId="4" borderId="5" xfId="12" applyNumberFormat="1" applyFont="1" applyFill="1" applyBorder="1" applyAlignment="1">
      <alignment vertical="center"/>
    </xf>
    <xf numFmtId="0" fontId="25" fillId="4" borderId="5" xfId="0" applyFont="1" applyFill="1" applyBorder="1" applyAlignment="1">
      <alignment vertical="top"/>
    </xf>
    <xf numFmtId="0" fontId="27" fillId="4" borderId="5" xfId="0" applyFont="1" applyFill="1" applyBorder="1" applyAlignment="1">
      <alignment vertical="top"/>
    </xf>
    <xf numFmtId="0" fontId="25" fillId="4" borderId="15" xfId="0" applyFont="1" applyFill="1" applyBorder="1" applyAlignment="1">
      <alignment vertical="top"/>
    </xf>
    <xf numFmtId="0" fontId="0" fillId="0" borderId="16" xfId="0" applyBorder="1"/>
    <xf numFmtId="0" fontId="0" fillId="0" borderId="12" xfId="0" applyBorder="1"/>
    <xf numFmtId="0" fontId="0" fillId="0" borderId="13" xfId="0" applyBorder="1"/>
    <xf numFmtId="0" fontId="23" fillId="0" borderId="16" xfId="3" applyFont="1" applyBorder="1" applyAlignment="1">
      <alignment horizontal="center" vertical="center"/>
    </xf>
    <xf numFmtId="167" fontId="23" fillId="0" borderId="12" xfId="1" applyNumberFormat="1" applyFont="1" applyFill="1" applyBorder="1" applyAlignment="1" applyProtection="1">
      <alignment horizontal="center"/>
    </xf>
    <xf numFmtId="0" fontId="23" fillId="0" borderId="12" xfId="3" applyFont="1" applyBorder="1" applyAlignment="1">
      <alignment horizontal="right" vertical="top"/>
    </xf>
    <xf numFmtId="0" fontId="23" fillId="0" borderId="13" xfId="0" applyFont="1" applyBorder="1"/>
    <xf numFmtId="0" fontId="0" fillId="0" borderId="16" xfId="0" applyBorder="1" applyAlignment="1">
      <alignment horizontal="left"/>
    </xf>
    <xf numFmtId="0" fontId="6" fillId="0" borderId="5" xfId="0" applyFont="1" applyBorder="1" applyAlignment="1">
      <alignment horizontal="left"/>
    </xf>
    <xf numFmtId="3" fontId="6" fillId="0" borderId="0" xfId="0" applyNumberFormat="1" applyFont="1" applyAlignment="1">
      <alignment vertical="center"/>
    </xf>
    <xf numFmtId="3" fontId="9" fillId="0" borderId="0" xfId="0" applyNumberFormat="1" applyFont="1" applyAlignment="1">
      <alignment vertical="center"/>
    </xf>
    <xf numFmtId="0" fontId="6" fillId="0" borderId="15" xfId="0" applyFont="1" applyBorder="1" applyAlignment="1">
      <alignment horizontal="left"/>
    </xf>
    <xf numFmtId="164" fontId="6" fillId="0" borderId="7" xfId="0" applyNumberFormat="1" applyFont="1" applyBorder="1" applyAlignment="1">
      <alignment horizontal="center"/>
    </xf>
    <xf numFmtId="0" fontId="6" fillId="0" borderId="2" xfId="0" applyFont="1" applyBorder="1"/>
    <xf numFmtId="3" fontId="6" fillId="0" borderId="2" xfId="0" applyNumberFormat="1" applyFont="1" applyBorder="1" applyAlignment="1">
      <alignment vertical="center"/>
    </xf>
    <xf numFmtId="3" fontId="6" fillId="0" borderId="2" xfId="0" applyNumberFormat="1" applyFont="1" applyBorder="1"/>
    <xf numFmtId="3" fontId="9" fillId="0" borderId="2" xfId="0" applyNumberFormat="1" applyFont="1" applyBorder="1" applyAlignment="1">
      <alignment vertical="center"/>
    </xf>
    <xf numFmtId="0" fontId="6" fillId="0" borderId="10" xfId="0" applyFont="1" applyBorder="1" applyAlignment="1">
      <alignment vertical="center"/>
    </xf>
    <xf numFmtId="3" fontId="6" fillId="0" borderId="8" xfId="0" applyNumberFormat="1" applyFont="1" applyBorder="1" applyAlignment="1">
      <alignment vertical="center"/>
    </xf>
    <xf numFmtId="4" fontId="7" fillId="0" borderId="0" xfId="0" applyNumberFormat="1" applyFont="1"/>
    <xf numFmtId="0" fontId="6" fillId="0" borderId="4" xfId="0" applyFont="1" applyBorder="1"/>
    <xf numFmtId="3" fontId="6" fillId="0" borderId="4" xfId="0" applyNumberFormat="1" applyFont="1" applyBorder="1" applyAlignment="1">
      <alignment vertical="center"/>
    </xf>
    <xf numFmtId="3" fontId="6" fillId="0" borderId="7" xfId="0" applyNumberFormat="1" applyFont="1" applyBorder="1" applyAlignment="1">
      <alignment vertical="center"/>
    </xf>
    <xf numFmtId="3" fontId="6" fillId="0" borderId="8" xfId="0" applyNumberFormat="1" applyFont="1" applyBorder="1"/>
    <xf numFmtId="3" fontId="6" fillId="0" borderId="7" xfId="0" applyNumberFormat="1" applyFont="1" applyBorder="1"/>
    <xf numFmtId="3" fontId="6" fillId="0" borderId="9" xfId="0" applyNumberFormat="1" applyFont="1" applyBorder="1"/>
    <xf numFmtId="3" fontId="6" fillId="0" borderId="12" xfId="0" applyNumberFormat="1" applyFont="1" applyBorder="1" applyAlignment="1">
      <alignment vertical="center"/>
    </xf>
    <xf numFmtId="3" fontId="6" fillId="0" borderId="9" xfId="0" applyNumberFormat="1" applyFont="1" applyBorder="1" applyAlignment="1">
      <alignment vertical="center"/>
    </xf>
    <xf numFmtId="3" fontId="24" fillId="0" borderId="8" xfId="0" applyNumberFormat="1" applyFont="1" applyBorder="1"/>
    <xf numFmtId="0" fontId="24" fillId="0" borderId="8" xfId="0" applyFont="1" applyBorder="1"/>
    <xf numFmtId="3" fontId="24" fillId="0" borderId="17" xfId="0" applyNumberFormat="1" applyFont="1" applyBorder="1"/>
    <xf numFmtId="0" fontId="6" fillId="0" borderId="16" xfId="0" applyFont="1" applyBorder="1" applyAlignment="1">
      <alignment horizontal="left"/>
    </xf>
    <xf numFmtId="0" fontId="7" fillId="0" borderId="5" xfId="0" applyFont="1" applyBorder="1" applyAlignment="1">
      <alignment horizontal="centerContinuous" vertical="center"/>
    </xf>
    <xf numFmtId="0" fontId="7" fillId="0" borderId="6" xfId="0" applyFont="1" applyBorder="1" applyAlignment="1">
      <alignment horizontal="centerContinuous" vertical="center"/>
    </xf>
    <xf numFmtId="0" fontId="7" fillId="0" borderId="15" xfId="0" applyFont="1" applyBorder="1" applyAlignment="1">
      <alignment horizontal="centerContinuous"/>
    </xf>
    <xf numFmtId="0" fontId="7" fillId="0" borderId="10" xfId="0" applyFont="1" applyBorder="1" applyAlignment="1">
      <alignment horizontal="centerContinuous"/>
    </xf>
    <xf numFmtId="0" fontId="7" fillId="0" borderId="17" xfId="0" applyFont="1" applyBorder="1" applyAlignment="1">
      <alignment horizontal="centerContinuous"/>
    </xf>
    <xf numFmtId="0" fontId="24" fillId="7" borderId="11" xfId="0" applyFont="1" applyFill="1" applyBorder="1"/>
    <xf numFmtId="0" fontId="24" fillId="0" borderId="5" xfId="0" applyFont="1" applyBorder="1"/>
    <xf numFmtId="0" fontId="24" fillId="0" borderId="5" xfId="0" applyFont="1" applyBorder="1" applyAlignment="1">
      <alignment horizontal="left"/>
    </xf>
    <xf numFmtId="0" fontId="24" fillId="0" borderId="5" xfId="0" applyFont="1" applyBorder="1" applyAlignment="1">
      <alignment horizontal="justify" vertical="center"/>
    </xf>
    <xf numFmtId="0" fontId="28" fillId="0" borderId="5" xfId="0" applyFont="1" applyBorder="1" applyAlignment="1">
      <alignment vertical="center"/>
    </xf>
    <xf numFmtId="0" fontId="24" fillId="0" borderId="15" xfId="0" applyFont="1" applyBorder="1"/>
    <xf numFmtId="0" fontId="24" fillId="0" borderId="17" xfId="0" applyFont="1" applyBorder="1"/>
    <xf numFmtId="3" fontId="24" fillId="0" borderId="10" xfId="0" applyNumberFormat="1" applyFont="1" applyBorder="1"/>
    <xf numFmtId="3" fontId="0" fillId="0" borderId="13" xfId="0" applyNumberFormat="1" applyBorder="1"/>
    <xf numFmtId="3" fontId="7" fillId="0" borderId="6" xfId="0" applyNumberFormat="1" applyFont="1" applyBorder="1" applyAlignment="1">
      <alignment horizontal="centerContinuous" vertical="center"/>
    </xf>
    <xf numFmtId="3" fontId="7" fillId="0" borderId="17" xfId="0" applyNumberFormat="1" applyFont="1" applyBorder="1" applyAlignment="1">
      <alignment horizontal="centerContinuous"/>
    </xf>
    <xf numFmtId="0" fontId="23" fillId="0" borderId="6" xfId="0" applyFont="1" applyBorder="1" applyAlignment="1">
      <alignment vertical="center"/>
    </xf>
    <xf numFmtId="0" fontId="16" fillId="0" borderId="6" xfId="0" applyFont="1" applyBorder="1" applyAlignment="1">
      <alignment horizontal="justify" vertical="center"/>
    </xf>
    <xf numFmtId="0" fontId="32" fillId="0" borderId="6" xfId="0" applyFont="1" applyBorder="1" applyAlignment="1">
      <alignment vertical="center"/>
    </xf>
    <xf numFmtId="0" fontId="16" fillId="0" borderId="6" xfId="0" applyFont="1" applyBorder="1"/>
    <xf numFmtId="0" fontId="16" fillId="0" borderId="6" xfId="0" applyFont="1" applyBorder="1" applyAlignment="1">
      <alignment vertical="center"/>
    </xf>
    <xf numFmtId="0" fontId="23" fillId="0" borderId="13" xfId="0" applyFont="1" applyBorder="1" applyAlignment="1">
      <alignment horizontal="justify" vertical="center"/>
    </xf>
    <xf numFmtId="0" fontId="23" fillId="0" borderId="7" xfId="0" applyFont="1" applyBorder="1" applyAlignment="1">
      <alignment horizontal="center" vertical="center" wrapText="1"/>
    </xf>
    <xf numFmtId="0" fontId="23" fillId="0" borderId="13" xfId="0" applyFont="1" applyBorder="1" applyAlignment="1">
      <alignment horizontal="center" vertical="center" wrapText="1"/>
    </xf>
    <xf numFmtId="0" fontId="16" fillId="0" borderId="6" xfId="0" applyFont="1" applyBorder="1" applyAlignment="1">
      <alignment vertical="center" wrapText="1"/>
    </xf>
    <xf numFmtId="0" fontId="23" fillId="0" borderId="2" xfId="0" applyFont="1" applyBorder="1" applyAlignment="1">
      <alignment horizontal="center"/>
    </xf>
    <xf numFmtId="0" fontId="23" fillId="0" borderId="6" xfId="0" applyFont="1" applyBorder="1" applyAlignment="1">
      <alignment vertical="center" wrapText="1"/>
    </xf>
    <xf numFmtId="0" fontId="23" fillId="0" borderId="6" xfId="0" applyFont="1" applyBorder="1" applyAlignment="1">
      <alignment horizontal="center"/>
    </xf>
    <xf numFmtId="0" fontId="32" fillId="0" borderId="6" xfId="0" applyFont="1" applyBorder="1" applyAlignment="1">
      <alignment vertical="center" wrapText="1"/>
    </xf>
    <xf numFmtId="3" fontId="16" fillId="0" borderId="2" xfId="0" applyNumberFormat="1" applyFont="1" applyBorder="1"/>
    <xf numFmtId="3" fontId="16" fillId="0" borderId="6" xfId="0" applyNumberFormat="1" applyFont="1" applyBorder="1"/>
    <xf numFmtId="0" fontId="23" fillId="0" borderId="6" xfId="0" applyFont="1" applyBorder="1"/>
    <xf numFmtId="0" fontId="23" fillId="6" borderId="4" xfId="0" applyFont="1" applyFill="1" applyBorder="1" applyAlignment="1">
      <alignment horizontal="center" vertical="center" wrapText="1"/>
    </xf>
    <xf numFmtId="0" fontId="16" fillId="0" borderId="2" xfId="0" applyFont="1" applyBorder="1"/>
    <xf numFmtId="0" fontId="16" fillId="0" borderId="2" xfId="0" applyFont="1" applyBorder="1" applyAlignment="1">
      <alignment horizontal="justify" vertical="center" wrapText="1"/>
    </xf>
    <xf numFmtId="0" fontId="23" fillId="0" borderId="2" xfId="0" applyFont="1" applyBorder="1" applyAlignment="1">
      <alignment horizontal="justify" vertical="center" wrapText="1"/>
    </xf>
    <xf numFmtId="0" fontId="32" fillId="0" borderId="2" xfId="0" applyFont="1" applyBorder="1" applyAlignment="1">
      <alignment horizontal="justify" vertical="center" wrapText="1"/>
    </xf>
    <xf numFmtId="0" fontId="15" fillId="4" borderId="0" xfId="12" applyNumberFormat="1" applyFont="1" applyFill="1" applyAlignment="1">
      <alignment vertical="center"/>
    </xf>
    <xf numFmtId="0" fontId="15" fillId="4" borderId="0" xfId="12" applyNumberFormat="1" applyFont="1" applyFill="1" applyAlignment="1">
      <alignment horizontal="right" vertical="top"/>
    </xf>
    <xf numFmtId="0" fontId="16" fillId="4" borderId="6" xfId="0" applyFont="1" applyFill="1" applyBorder="1"/>
    <xf numFmtId="166" fontId="12" fillId="4" borderId="0" xfId="1" applyNumberFormat="1" applyFont="1" applyFill="1" applyBorder="1" applyAlignment="1" applyProtection="1">
      <alignment vertical="top"/>
    </xf>
    <xf numFmtId="0" fontId="12" fillId="4" borderId="0" xfId="0" applyFont="1" applyFill="1" applyAlignment="1">
      <alignment vertical="top"/>
    </xf>
    <xf numFmtId="0" fontId="16" fillId="4" borderId="0" xfId="0" applyFont="1" applyFill="1" applyAlignment="1">
      <alignment horizontal="right" vertical="top"/>
    </xf>
    <xf numFmtId="0" fontId="15" fillId="4" borderId="0" xfId="0" applyFont="1" applyFill="1" applyAlignment="1">
      <alignment vertical="top"/>
    </xf>
    <xf numFmtId="0" fontId="15" fillId="4" borderId="0" xfId="0" applyFont="1" applyFill="1" applyAlignment="1">
      <alignment vertical="top" wrapText="1"/>
    </xf>
    <xf numFmtId="3" fontId="12" fillId="4" borderId="0" xfId="0" applyNumberFormat="1" applyFont="1" applyFill="1" applyAlignment="1">
      <alignment vertical="top"/>
    </xf>
    <xf numFmtId="3" fontId="15" fillId="4" borderId="0" xfId="0" applyNumberFormat="1" applyFont="1" applyFill="1" applyAlignment="1">
      <alignment vertical="top"/>
    </xf>
    <xf numFmtId="0" fontId="33" fillId="4" borderId="0" xfId="0" applyFont="1" applyFill="1" applyAlignment="1">
      <alignment vertical="top" wrapText="1"/>
    </xf>
    <xf numFmtId="0" fontId="33" fillId="4" borderId="0" xfId="0" applyFont="1" applyFill="1" applyAlignment="1">
      <alignment vertical="top"/>
    </xf>
    <xf numFmtId="3" fontId="12" fillId="4" borderId="0" xfId="0" applyNumberFormat="1" applyFont="1" applyFill="1" applyAlignment="1" applyProtection="1">
      <alignment vertical="top"/>
      <protection locked="0"/>
    </xf>
    <xf numFmtId="0" fontId="12" fillId="4" borderId="0" xfId="0" applyFont="1" applyFill="1" applyAlignment="1">
      <alignment vertical="top" wrapText="1"/>
    </xf>
    <xf numFmtId="0" fontId="12" fillId="4" borderId="0" xfId="0" applyFont="1" applyFill="1" applyAlignment="1">
      <alignment horizontal="left" vertical="top" wrapText="1"/>
    </xf>
    <xf numFmtId="3" fontId="12" fillId="4" borderId="0" xfId="1" applyNumberFormat="1" applyFont="1" applyFill="1" applyBorder="1" applyAlignment="1" applyProtection="1">
      <alignment vertical="top"/>
    </xf>
    <xf numFmtId="3" fontId="15" fillId="0" borderId="0" xfId="0" applyNumberFormat="1" applyFont="1" applyAlignment="1">
      <alignment vertical="top"/>
    </xf>
    <xf numFmtId="0" fontId="23" fillId="4" borderId="0" xfId="0" applyFont="1" applyFill="1" applyAlignment="1">
      <alignment horizontal="right" vertical="top"/>
    </xf>
    <xf numFmtId="3" fontId="15" fillId="4" borderId="0" xfId="1" applyNumberFormat="1" applyFont="1" applyFill="1" applyBorder="1" applyAlignment="1" applyProtection="1">
      <alignment vertical="top"/>
    </xf>
    <xf numFmtId="0" fontId="15" fillId="4" borderId="0" xfId="0" applyFont="1" applyFill="1" applyAlignment="1">
      <alignment horizontal="left" vertical="top" wrapText="1"/>
    </xf>
    <xf numFmtId="0" fontId="16" fillId="4" borderId="0" xfId="0" applyFont="1" applyFill="1" applyAlignment="1">
      <alignment vertical="top" wrapText="1"/>
    </xf>
    <xf numFmtId="0" fontId="15" fillId="4" borderId="0" xfId="0" applyFont="1" applyFill="1" applyAlignment="1">
      <alignment horizontal="left" vertical="top"/>
    </xf>
    <xf numFmtId="3" fontId="12" fillId="0" borderId="0" xfId="1" applyNumberFormat="1" applyFont="1" applyFill="1" applyBorder="1" applyAlignment="1" applyProtection="1">
      <alignment vertical="top"/>
    </xf>
    <xf numFmtId="0" fontId="34" fillId="4" borderId="0" xfId="0" applyFont="1" applyFill="1" applyAlignment="1">
      <alignment vertical="center" wrapText="1"/>
    </xf>
    <xf numFmtId="0" fontId="12" fillId="4" borderId="0" xfId="0" applyFont="1" applyFill="1" applyAlignment="1">
      <alignment horizontal="left" vertical="top"/>
    </xf>
    <xf numFmtId="0" fontId="16" fillId="4" borderId="10" xfId="0" applyFont="1" applyFill="1" applyBorder="1" applyAlignment="1">
      <alignment vertical="top"/>
    </xf>
    <xf numFmtId="0" fontId="16" fillId="4" borderId="10" xfId="0" applyFont="1" applyFill="1" applyBorder="1" applyAlignment="1">
      <alignment horizontal="right" vertical="top"/>
    </xf>
    <xf numFmtId="0" fontId="16" fillId="4" borderId="17" xfId="0" applyFont="1" applyFill="1" applyBorder="1"/>
    <xf numFmtId="164" fontId="9" fillId="7" borderId="4" xfId="0" applyNumberFormat="1" applyFont="1" applyFill="1" applyBorder="1" applyAlignment="1">
      <alignment horizontal="center"/>
    </xf>
    <xf numFmtId="0" fontId="6" fillId="0" borderId="5" xfId="0" applyFont="1" applyBorder="1"/>
    <xf numFmtId="0" fontId="6" fillId="0" borderId="16" xfId="0" applyFont="1" applyBorder="1"/>
    <xf numFmtId="0" fontId="9" fillId="0" borderId="9" xfId="0" applyFont="1" applyBorder="1" applyAlignment="1">
      <alignment horizontal="left"/>
    </xf>
    <xf numFmtId="0" fontId="23" fillId="7" borderId="14" xfId="0" applyFont="1" applyFill="1" applyBorder="1" applyAlignment="1">
      <alignment horizontal="center" vertical="center"/>
    </xf>
    <xf numFmtId="0" fontId="23" fillId="7" borderId="14" xfId="0" applyFont="1" applyFill="1" applyBorder="1" applyAlignment="1">
      <alignment horizontal="center" vertical="center" wrapText="1"/>
    </xf>
    <xf numFmtId="0" fontId="23" fillId="7" borderId="9" xfId="0" applyFont="1" applyFill="1" applyBorder="1" applyAlignment="1">
      <alignment horizontal="center" vertical="center" wrapText="1"/>
    </xf>
    <xf numFmtId="0" fontId="16" fillId="7" borderId="14" xfId="0" applyFont="1" applyFill="1" applyBorder="1"/>
    <xf numFmtId="0" fontId="16" fillId="0" borderId="6" xfId="0" applyFont="1" applyBorder="1" applyAlignment="1">
      <alignment horizontal="left"/>
    </xf>
    <xf numFmtId="0" fontId="7" fillId="0" borderId="5" xfId="0" applyFont="1" applyBorder="1" applyAlignment="1">
      <alignment horizontal="centerContinuous"/>
    </xf>
    <xf numFmtId="0" fontId="7" fillId="0" borderId="6" xfId="0" applyFont="1" applyBorder="1" applyAlignment="1">
      <alignment horizontal="centerContinuous"/>
    </xf>
    <xf numFmtId="0" fontId="6" fillId="0" borderId="7" xfId="0" applyFont="1" applyBorder="1"/>
    <xf numFmtId="0" fontId="9" fillId="0" borderId="2" xfId="0" applyFont="1" applyBorder="1" applyAlignment="1">
      <alignment horizontal="left" vertical="center"/>
    </xf>
    <xf numFmtId="0" fontId="30" fillId="0" borderId="2" xfId="0" applyFont="1" applyBorder="1" applyAlignment="1">
      <alignment vertical="center" wrapText="1"/>
    </xf>
    <xf numFmtId="0" fontId="6" fillId="0" borderId="2" xfId="0" applyFont="1" applyBorder="1" applyAlignment="1">
      <alignment horizontal="left" vertical="center"/>
    </xf>
    <xf numFmtId="3" fontId="6" fillId="0" borderId="2" xfId="0" applyNumberFormat="1" applyFont="1" applyBorder="1" applyAlignment="1">
      <alignment horizontal="right" vertical="center"/>
    </xf>
    <xf numFmtId="0" fontId="31" fillId="0" borderId="2" xfId="0" applyFont="1" applyBorder="1" applyAlignment="1">
      <alignment vertical="center" wrapText="1"/>
    </xf>
    <xf numFmtId="0" fontId="29" fillId="0" borderId="2" xfId="0" applyFont="1" applyBorder="1" applyAlignment="1">
      <alignment vertical="center" wrapText="1"/>
    </xf>
    <xf numFmtId="0" fontId="6" fillId="0" borderId="2" xfId="0" applyFont="1" applyBorder="1" applyAlignment="1">
      <alignment horizontal="left"/>
    </xf>
    <xf numFmtId="0" fontId="9" fillId="0" borderId="8" xfId="0" applyFont="1" applyBorder="1" applyAlignment="1">
      <alignment horizontal="left" vertical="center"/>
    </xf>
    <xf numFmtId="0" fontId="29" fillId="0" borderId="8" xfId="0" applyFont="1" applyBorder="1" applyAlignment="1">
      <alignment vertical="center" wrapText="1"/>
    </xf>
    <xf numFmtId="3" fontId="9" fillId="0" borderId="8" xfId="0" applyNumberFormat="1" applyFont="1" applyBorder="1" applyAlignment="1">
      <alignment vertical="center"/>
    </xf>
    <xf numFmtId="0" fontId="13" fillId="0" borderId="5" xfId="4" applyFont="1" applyBorder="1" applyAlignment="1">
      <alignment horizontal="centerContinuous"/>
    </xf>
    <xf numFmtId="0" fontId="13" fillId="0" borderId="6" xfId="4" applyFont="1" applyBorder="1" applyAlignment="1">
      <alignment horizontal="centerContinuous"/>
    </xf>
    <xf numFmtId="4" fontId="7" fillId="0" borderId="10" xfId="0" applyNumberFormat="1" applyFont="1" applyBorder="1" applyAlignment="1">
      <alignment horizontal="centerContinuous"/>
    </xf>
    <xf numFmtId="0" fontId="6" fillId="1" borderId="4" xfId="0" applyFont="1" applyFill="1" applyBorder="1" applyAlignment="1">
      <alignment horizontal="center" vertical="center"/>
    </xf>
    <xf numFmtId="0" fontId="12" fillId="1" borderId="4" xfId="4" applyFont="1" applyFill="1" applyBorder="1" applyAlignment="1">
      <alignment horizontal="center" vertical="center" wrapText="1"/>
    </xf>
    <xf numFmtId="4" fontId="12" fillId="3" borderId="4" xfId="4" applyNumberFormat="1" applyFont="1" applyFill="1" applyBorder="1" applyAlignment="1">
      <alignment horizontal="center" vertical="center" wrapText="1"/>
    </xf>
    <xf numFmtId="0" fontId="15" fillId="0" borderId="4" xfId="4" applyFont="1" applyBorder="1" applyAlignment="1">
      <alignment horizontal="right" wrapText="1"/>
    </xf>
    <xf numFmtId="4" fontId="15" fillId="0" borderId="4" xfId="5" applyNumberFormat="1" applyFont="1" applyBorder="1"/>
    <xf numFmtId="4" fontId="12" fillId="0" borderId="4" xfId="5" applyNumberFormat="1" applyBorder="1"/>
    <xf numFmtId="0" fontId="15" fillId="0" borderId="4" xfId="5" applyFont="1" applyBorder="1"/>
    <xf numFmtId="165" fontId="12" fillId="3" borderId="4" xfId="4" applyNumberFormat="1" applyFont="1" applyFill="1" applyBorder="1" applyAlignment="1">
      <alignment horizontal="center" vertical="center" wrapText="1"/>
    </xf>
    <xf numFmtId="165" fontId="12" fillId="0" borderId="4" xfId="1" applyNumberFormat="1" applyFont="1" applyFill="1" applyBorder="1" applyAlignment="1">
      <alignment horizontal="right" wrapText="1"/>
    </xf>
    <xf numFmtId="0" fontId="9" fillId="0" borderId="4" xfId="0" applyFont="1" applyBorder="1"/>
    <xf numFmtId="4" fontId="12" fillId="0" borderId="4" xfId="4" applyNumberFormat="1" applyFont="1" applyBorder="1" applyAlignment="1">
      <alignment horizontal="left" wrapText="1"/>
    </xf>
    <xf numFmtId="0" fontId="6" fillId="0" borderId="4" xfId="3" applyFont="1" applyBorder="1" applyAlignment="1">
      <alignment horizontal="center"/>
    </xf>
    <xf numFmtId="0" fontId="0" fillId="0" borderId="16" xfId="0" applyBorder="1" applyAlignment="1">
      <alignment horizontal="center"/>
    </xf>
    <xf numFmtId="0" fontId="14" fillId="0" borderId="5" xfId="0" applyFont="1" applyBorder="1" applyAlignment="1">
      <alignment horizontal="centerContinuous"/>
    </xf>
    <xf numFmtId="0" fontId="14" fillId="0" borderId="6" xfId="0" applyFont="1" applyBorder="1" applyAlignment="1">
      <alignment horizontal="centerContinuous"/>
    </xf>
    <xf numFmtId="4" fontId="6" fillId="0" borderId="4" xfId="1" applyNumberFormat="1" applyFont="1" applyFill="1" applyBorder="1">
      <alignment vertical="center"/>
    </xf>
    <xf numFmtId="0" fontId="9" fillId="0" borderId="4" xfId="0" applyFont="1" applyBorder="1" applyAlignment="1">
      <alignment horizontal="right" vertical="center" wrapText="1"/>
    </xf>
    <xf numFmtId="3" fontId="9" fillId="0" borderId="4" xfId="1" applyNumberFormat="1" applyFont="1" applyFill="1" applyBorder="1">
      <alignment vertical="center"/>
    </xf>
    <xf numFmtId="0" fontId="24" fillId="0" borderId="0" xfId="0" applyFont="1"/>
    <xf numFmtId="0" fontId="23" fillId="6" borderId="7" xfId="0" applyFont="1" applyFill="1" applyBorder="1" applyAlignment="1">
      <alignment horizontal="center" vertical="center" wrapText="1"/>
    </xf>
    <xf numFmtId="0" fontId="32" fillId="0" borderId="16" xfId="0" applyFont="1" applyBorder="1"/>
    <xf numFmtId="0" fontId="16" fillId="0" borderId="7" xfId="0" applyFont="1" applyBorder="1"/>
    <xf numFmtId="168" fontId="16" fillId="0" borderId="7" xfId="0" applyNumberFormat="1" applyFont="1" applyBorder="1"/>
    <xf numFmtId="0" fontId="23" fillId="0" borderId="5" xfId="0" applyFont="1" applyBorder="1"/>
    <xf numFmtId="168" fontId="16" fillId="0" borderId="2" xfId="0" applyNumberFormat="1" applyFont="1" applyBorder="1"/>
    <xf numFmtId="0" fontId="23" fillId="0" borderId="2" xfId="0" applyFont="1" applyBorder="1" applyAlignment="1">
      <alignment vertical="center" wrapText="1"/>
    </xf>
    <xf numFmtId="0" fontId="16" fillId="0" borderId="2" xfId="0" applyFont="1" applyBorder="1" applyAlignment="1">
      <alignment horizontal="left" wrapText="1" indent="2"/>
    </xf>
    <xf numFmtId="0" fontId="16" fillId="0" borderId="5" xfId="0" applyFont="1" applyBorder="1" applyAlignment="1">
      <alignment horizontal="left" indent="2"/>
    </xf>
    <xf numFmtId="0" fontId="16" fillId="0" borderId="5" xfId="0" applyFont="1" applyBorder="1" applyAlignment="1">
      <alignment horizontal="left" vertical="center" wrapText="1" indent="2"/>
    </xf>
    <xf numFmtId="0" fontId="16" fillId="0" borderId="5" xfId="0" applyFont="1" applyBorder="1"/>
    <xf numFmtId="0" fontId="23" fillId="0" borderId="2" xfId="0" applyFont="1" applyBorder="1" applyAlignment="1">
      <alignment wrapText="1"/>
    </xf>
    <xf numFmtId="0" fontId="16" fillId="0" borderId="5" xfId="0" applyFont="1" applyBorder="1" applyAlignment="1">
      <alignment horizontal="left" wrapText="1" indent="2"/>
    </xf>
    <xf numFmtId="0" fontId="16" fillId="0" borderId="2" xfId="0" applyFont="1" applyBorder="1" applyAlignment="1">
      <alignment horizontal="left" vertical="center" wrapText="1" indent="2"/>
    </xf>
    <xf numFmtId="0" fontId="35" fillId="0" borderId="2" xfId="0" applyFont="1" applyBorder="1" applyAlignment="1">
      <alignment horizontal="left" vertical="center" wrapText="1" indent="2"/>
    </xf>
    <xf numFmtId="0" fontId="23" fillId="0" borderId="5" xfId="0" applyFont="1" applyBorder="1" applyAlignment="1">
      <alignment horizontal="justify" vertical="center" wrapText="1"/>
    </xf>
    <xf numFmtId="0" fontId="35" fillId="0" borderId="5" xfId="0" applyFont="1" applyBorder="1" applyAlignment="1">
      <alignment horizontal="left" indent="2"/>
    </xf>
    <xf numFmtId="0" fontId="23" fillId="0" borderId="5" xfId="0" applyFont="1" applyBorder="1" applyAlignment="1">
      <alignment horizontal="left"/>
    </xf>
    <xf numFmtId="0" fontId="23" fillId="0" borderId="5" xfId="0" applyFont="1" applyBorder="1" applyAlignment="1">
      <alignment horizontal="left" indent="2"/>
    </xf>
    <xf numFmtId="0" fontId="16" fillId="0" borderId="15" xfId="0" applyFont="1" applyBorder="1"/>
    <xf numFmtId="0" fontId="16" fillId="0" borderId="8" xfId="0" applyFont="1" applyBorder="1"/>
    <xf numFmtId="168" fontId="16" fillId="0" borderId="8" xfId="0" applyNumberFormat="1" applyFont="1" applyBorder="1"/>
    <xf numFmtId="0" fontId="23" fillId="0" borderId="16" xfId="0" applyFont="1" applyBorder="1" applyAlignment="1">
      <alignment horizontal="justify" vertical="center"/>
    </xf>
    <xf numFmtId="0" fontId="32" fillId="0" borderId="5" xfId="0" applyFont="1" applyBorder="1" applyAlignment="1">
      <alignment horizontal="justify" vertical="center"/>
    </xf>
    <xf numFmtId="0" fontId="32" fillId="0" borderId="6" xfId="0" applyFont="1" applyBorder="1" applyAlignment="1">
      <alignment horizontal="justify" vertical="center"/>
    </xf>
    <xf numFmtId="0" fontId="23" fillId="0" borderId="5" xfId="0" applyFont="1" applyBorder="1" applyAlignment="1">
      <alignment horizontal="justify" vertical="center"/>
    </xf>
    <xf numFmtId="0" fontId="23" fillId="0" borderId="6" xfId="0" applyFont="1" applyBorder="1" applyAlignment="1">
      <alignment horizontal="justify" vertical="center"/>
    </xf>
    <xf numFmtId="0" fontId="16" fillId="0" borderId="5" xfId="0" applyFont="1" applyBorder="1" applyAlignment="1">
      <alignment horizontal="justify" vertical="center"/>
    </xf>
    <xf numFmtId="0" fontId="16" fillId="0" borderId="15" xfId="0" applyFont="1" applyBorder="1" applyAlignment="1">
      <alignment horizontal="justify" vertical="center"/>
    </xf>
    <xf numFmtId="0" fontId="16" fillId="0" borderId="17" xfId="0" applyFont="1" applyBorder="1" applyAlignment="1">
      <alignment horizontal="justify" vertical="center"/>
    </xf>
    <xf numFmtId="168" fontId="23" fillId="0" borderId="4" xfId="0" applyNumberFormat="1" applyFont="1" applyBorder="1"/>
    <xf numFmtId="0" fontId="35" fillId="0" borderId="5" xfId="0" applyFont="1" applyBorder="1" applyAlignment="1">
      <alignment horizontal="left" vertical="center"/>
    </xf>
    <xf numFmtId="0" fontId="35" fillId="0" borderId="13" xfId="0" applyFont="1" applyBorder="1" applyAlignment="1">
      <alignment horizontal="left" vertical="center"/>
    </xf>
    <xf numFmtId="0" fontId="16" fillId="0" borderId="0" xfId="0" applyFont="1"/>
    <xf numFmtId="0" fontId="15" fillId="6" borderId="4" xfId="8" applyFont="1" applyFill="1" applyBorder="1" applyAlignment="1">
      <alignment horizontal="center" vertical="center" wrapText="1"/>
    </xf>
    <xf numFmtId="0" fontId="12" fillId="0" borderId="2" xfId="8" applyFont="1" applyBorder="1"/>
    <xf numFmtId="0" fontId="15" fillId="0" borderId="14" xfId="8" applyFont="1" applyBorder="1" applyAlignment="1">
      <alignment horizontal="right" indent="1"/>
    </xf>
    <xf numFmtId="0" fontId="12" fillId="0" borderId="4" xfId="8" applyFont="1" applyBorder="1"/>
    <xf numFmtId="0" fontId="15" fillId="0" borderId="13" xfId="0" applyFont="1" applyBorder="1"/>
    <xf numFmtId="0" fontId="13" fillId="0" borderId="5" xfId="0" applyFont="1" applyBorder="1" applyAlignment="1">
      <alignment horizontal="centerContinuous"/>
    </xf>
    <xf numFmtId="0" fontId="13" fillId="0" borderId="6" xfId="0" applyFont="1" applyBorder="1" applyAlignment="1">
      <alignment horizontal="centerContinuous"/>
    </xf>
    <xf numFmtId="0" fontId="21" fillId="0" borderId="4" xfId="0" applyFont="1" applyBorder="1" applyAlignment="1">
      <alignment horizontal="center"/>
    </xf>
    <xf numFmtId="0" fontId="6" fillId="0" borderId="4" xfId="0" applyFont="1" applyBorder="1" applyAlignment="1">
      <alignment horizontal="center"/>
    </xf>
    <xf numFmtId="0" fontId="15" fillId="0" borderId="16" xfId="0" applyFont="1" applyBorder="1" applyAlignment="1">
      <alignment horizontal="center"/>
    </xf>
    <xf numFmtId="3" fontId="6" fillId="0" borderId="13" xfId="0" applyNumberFormat="1" applyFont="1" applyBorder="1" applyAlignment="1">
      <alignment vertical="center"/>
    </xf>
    <xf numFmtId="3" fontId="6" fillId="0" borderId="6" xfId="0" applyNumberFormat="1" applyFont="1" applyBorder="1" applyAlignment="1">
      <alignment vertical="center"/>
    </xf>
    <xf numFmtId="3" fontId="9" fillId="0" borderId="8" xfId="0" applyNumberFormat="1" applyFont="1" applyBorder="1"/>
    <xf numFmtId="3" fontId="9" fillId="0" borderId="4" xfId="0" applyNumberFormat="1" applyFont="1" applyBorder="1"/>
    <xf numFmtId="3" fontId="9" fillId="0" borderId="4" xfId="0" applyNumberFormat="1" applyFont="1" applyBorder="1" applyAlignment="1">
      <alignment vertical="center"/>
    </xf>
    <xf numFmtId="3" fontId="9" fillId="7" borderId="4" xfId="0" applyNumberFormat="1" applyFont="1" applyFill="1" applyBorder="1" applyAlignment="1">
      <alignment vertical="center"/>
    </xf>
    <xf numFmtId="0" fontId="6" fillId="0" borderId="17" xfId="0" applyFont="1" applyBorder="1" applyAlignment="1">
      <alignment horizontal="left"/>
    </xf>
    <xf numFmtId="3" fontId="6" fillId="0" borderId="17" xfId="0" applyNumberFormat="1" applyFont="1" applyBorder="1" applyAlignment="1">
      <alignment vertical="center"/>
    </xf>
    <xf numFmtId="3" fontId="9" fillId="0" borderId="2" xfId="0" applyNumberFormat="1" applyFont="1" applyBorder="1"/>
    <xf numFmtId="3" fontId="23" fillId="0" borderId="2" xfId="0" applyNumberFormat="1" applyFont="1" applyBorder="1"/>
    <xf numFmtId="3" fontId="23" fillId="0" borderId="6" xfId="0" applyNumberFormat="1" applyFont="1" applyBorder="1"/>
    <xf numFmtId="0" fontId="36" fillId="0" borderId="0" xfId="0" applyFont="1" applyAlignment="1">
      <alignment horizontal="right" vertical="center"/>
    </xf>
    <xf numFmtId="0" fontId="9" fillId="0" borderId="7" xfId="0" applyFont="1" applyBorder="1" applyAlignment="1">
      <alignment horizontal="centerContinuous" vertical="center"/>
    </xf>
    <xf numFmtId="0" fontId="9" fillId="0" borderId="8" xfId="0" applyFont="1" applyBorder="1" applyAlignment="1">
      <alignment horizontal="centerContinuous" vertical="center"/>
    </xf>
    <xf numFmtId="0" fontId="6" fillId="0" borderId="13" xfId="0" applyFont="1" applyBorder="1"/>
    <xf numFmtId="0" fontId="7" fillId="0" borderId="15" xfId="0" applyFont="1" applyBorder="1" applyAlignment="1">
      <alignment horizontal="centerContinuous" vertical="center"/>
    </xf>
    <xf numFmtId="0" fontId="7" fillId="0" borderId="10" xfId="0" applyFont="1" applyBorder="1" applyAlignment="1">
      <alignment horizontal="centerContinuous" vertical="center"/>
    </xf>
    <xf numFmtId="0" fontId="7" fillId="0" borderId="17" xfId="0" applyFont="1" applyBorder="1" applyAlignment="1">
      <alignment horizontal="centerContinuous" vertical="center"/>
    </xf>
    <xf numFmtId="0" fontId="9" fillId="0" borderId="4" xfId="0" applyFont="1" applyBorder="1" applyAlignment="1">
      <alignment horizontal="centerContinuous" vertical="center"/>
    </xf>
    <xf numFmtId="0" fontId="9" fillId="0" borderId="4" xfId="0" applyFont="1" applyBorder="1" applyAlignment="1">
      <alignment horizontal="center" vertical="center"/>
    </xf>
    <xf numFmtId="0" fontId="9" fillId="0" borderId="4" xfId="0" applyFont="1" applyBorder="1" applyAlignment="1">
      <alignment horizontal="right"/>
    </xf>
    <xf numFmtId="3" fontId="23" fillId="0" borderId="5" xfId="0" applyNumberFormat="1" applyFont="1" applyBorder="1"/>
    <xf numFmtId="3" fontId="16" fillId="0" borderId="5" xfId="0" applyNumberFormat="1" applyFont="1" applyBorder="1"/>
    <xf numFmtId="3" fontId="9" fillId="0" borderId="5" xfId="1" applyNumberFormat="1" applyFont="1" applyBorder="1">
      <alignment vertical="center"/>
    </xf>
    <xf numFmtId="0" fontId="23" fillId="0" borderId="2" xfId="0" applyFont="1" applyBorder="1"/>
    <xf numFmtId="168" fontId="23" fillId="0" borderId="2" xfId="0" applyNumberFormat="1" applyFont="1" applyBorder="1"/>
    <xf numFmtId="14" fontId="12" fillId="0" borderId="2" xfId="8" applyNumberFormat="1" applyFont="1" applyBorder="1" applyAlignment="1">
      <alignment horizontal="center"/>
    </xf>
    <xf numFmtId="0" fontId="23" fillId="0" borderId="17" xfId="0" applyFont="1" applyBorder="1" applyAlignment="1">
      <alignment horizontal="right" vertical="center" wrapText="1"/>
    </xf>
    <xf numFmtId="165" fontId="13" fillId="0" borderId="0" xfId="4" applyNumberFormat="1" applyFont="1" applyAlignment="1">
      <alignment horizontal="centerContinuous"/>
    </xf>
    <xf numFmtId="165" fontId="7" fillId="0" borderId="10" xfId="0" applyNumberFormat="1" applyFont="1" applyBorder="1" applyAlignment="1">
      <alignment horizontal="centerContinuous"/>
    </xf>
    <xf numFmtId="0" fontId="12" fillId="0" borderId="8" xfId="8" applyFont="1" applyBorder="1"/>
    <xf numFmtId="3" fontId="36" fillId="0" borderId="0" xfId="0" applyNumberFormat="1" applyFont="1" applyAlignment="1">
      <alignment horizontal="right" vertical="center"/>
    </xf>
    <xf numFmtId="3" fontId="9" fillId="0" borderId="2" xfId="0" applyNumberFormat="1" applyFont="1" applyBorder="1" applyAlignment="1">
      <alignment horizontal="right" vertical="center"/>
    </xf>
    <xf numFmtId="4" fontId="36" fillId="0" borderId="0" xfId="0" applyNumberFormat="1" applyFont="1" applyAlignment="1">
      <alignment horizontal="right" vertical="center"/>
    </xf>
    <xf numFmtId="169" fontId="9" fillId="0" borderId="4" xfId="0" applyNumberFormat="1" applyFont="1" applyBorder="1"/>
    <xf numFmtId="169" fontId="6" fillId="0" borderId="4" xfId="0" applyNumberFormat="1" applyFont="1" applyBorder="1" applyAlignment="1">
      <alignment horizontal="right" vertical="center"/>
    </xf>
    <xf numFmtId="3" fontId="6" fillId="0" borderId="4" xfId="0" applyNumberFormat="1" applyFont="1" applyBorder="1"/>
    <xf numFmtId="168" fontId="12" fillId="0" borderId="2" xfId="8" applyNumberFormat="1" applyFont="1" applyBorder="1"/>
    <xf numFmtId="169" fontId="36" fillId="0" borderId="0" xfId="0" applyNumberFormat="1" applyFont="1" applyAlignment="1">
      <alignment horizontal="right" vertical="center"/>
    </xf>
    <xf numFmtId="165" fontId="12" fillId="0" borderId="4" xfId="2" applyNumberFormat="1" applyFont="1" applyFill="1" applyBorder="1" applyAlignment="1">
      <alignment wrapText="1"/>
    </xf>
    <xf numFmtId="165" fontId="12" fillId="0" borderId="4" xfId="2" applyNumberFormat="1" applyFont="1" applyFill="1" applyBorder="1" applyAlignment="1"/>
    <xf numFmtId="165" fontId="12" fillId="0" borderId="4" xfId="5" applyNumberFormat="1" applyBorder="1" applyAlignment="1">
      <alignment wrapText="1"/>
    </xf>
    <xf numFmtId="165" fontId="15" fillId="0" borderId="4" xfId="2" applyNumberFormat="1" applyFont="1" applyFill="1" applyBorder="1" applyAlignment="1">
      <alignment wrapText="1"/>
    </xf>
    <xf numFmtId="165" fontId="15" fillId="0" borderId="4" xfId="5" applyNumberFormat="1" applyFont="1" applyBorder="1" applyAlignment="1">
      <alignment horizontal="right"/>
    </xf>
    <xf numFmtId="0" fontId="6" fillId="0" borderId="11" xfId="0" applyFont="1" applyBorder="1"/>
    <xf numFmtId="169" fontId="6" fillId="0" borderId="0" xfId="0" applyNumberFormat="1" applyFont="1"/>
    <xf numFmtId="168" fontId="0" fillId="0" borderId="0" xfId="0" applyNumberFormat="1"/>
    <xf numFmtId="3" fontId="6" fillId="0" borderId="14" xfId="0" applyNumberFormat="1" applyFont="1" applyBorder="1" applyAlignment="1">
      <alignment vertical="center"/>
    </xf>
    <xf numFmtId="0" fontId="0" fillId="8" borderId="0" xfId="0" applyFill="1" applyAlignment="1">
      <alignment horizontal="left" vertical="top" wrapText="1"/>
    </xf>
    <xf numFmtId="0" fontId="15" fillId="0" borderId="11" xfId="8" applyFont="1" applyBorder="1"/>
    <xf numFmtId="3" fontId="15" fillId="4" borderId="0" xfId="0" applyNumberFormat="1" applyFont="1" applyFill="1" applyAlignment="1" applyProtection="1">
      <alignment vertical="top"/>
      <protection locked="0"/>
    </xf>
    <xf numFmtId="0" fontId="12" fillId="4" borderId="10" xfId="0" applyFont="1" applyFill="1" applyBorder="1" applyAlignment="1">
      <alignment vertical="top" wrapText="1"/>
    </xf>
    <xf numFmtId="3" fontId="12" fillId="4" borderId="10" xfId="1" applyNumberFormat="1" applyFont="1" applyFill="1" applyBorder="1" applyAlignment="1" applyProtection="1">
      <alignment vertical="top"/>
    </xf>
    <xf numFmtId="0" fontId="25" fillId="4" borderId="16" xfId="0" applyFont="1" applyFill="1" applyBorder="1" applyAlignment="1">
      <alignment vertical="top"/>
    </xf>
    <xf numFmtId="0" fontId="16" fillId="4" borderId="12" xfId="0" applyFont="1" applyFill="1" applyBorder="1" applyAlignment="1">
      <alignment horizontal="right" vertical="top"/>
    </xf>
    <xf numFmtId="0" fontId="16" fillId="4" borderId="13" xfId="0" applyFont="1" applyFill="1" applyBorder="1"/>
    <xf numFmtId="0" fontId="32" fillId="0" borderId="5" xfId="0" applyFont="1" applyBorder="1"/>
    <xf numFmtId="0" fontId="35" fillId="0" borderId="5" xfId="0" applyFont="1" applyBorder="1"/>
    <xf numFmtId="0" fontId="23" fillId="0" borderId="5" xfId="0" applyFont="1" applyBorder="1" applyAlignment="1">
      <alignment horizontal="left" vertical="center" wrapText="1"/>
    </xf>
    <xf numFmtId="0" fontId="23" fillId="9" borderId="4" xfId="0" applyFont="1" applyFill="1" applyBorder="1" applyAlignment="1">
      <alignment horizontal="center" vertical="center" wrapText="1"/>
    </xf>
    <xf numFmtId="0" fontId="17" fillId="9" borderId="4" xfId="0" applyFont="1" applyFill="1" applyBorder="1" applyAlignment="1">
      <alignment horizontal="center" vertical="center" wrapText="1"/>
    </xf>
    <xf numFmtId="0" fontId="0" fillId="0" borderId="2" xfId="0" applyBorder="1"/>
    <xf numFmtId="0" fontId="17" fillId="0" borderId="2" xfId="0" applyFont="1" applyBorder="1" applyAlignment="1">
      <alignment horizontal="left" vertical="center" wrapText="1"/>
    </xf>
    <xf numFmtId="0" fontId="16" fillId="0" borderId="2" xfId="0" applyFont="1" applyBorder="1" applyAlignment="1">
      <alignment horizontal="left" indent="2"/>
    </xf>
    <xf numFmtId="0" fontId="0" fillId="0" borderId="8" xfId="0" applyBorder="1"/>
    <xf numFmtId="0" fontId="23" fillId="0" borderId="2" xfId="0" applyFont="1" applyBorder="1" applyAlignment="1">
      <alignment horizontal="left" vertical="center" wrapText="1"/>
    </xf>
    <xf numFmtId="0" fontId="23" fillId="0" borderId="2" xfId="0" applyFont="1" applyBorder="1" applyAlignment="1">
      <alignment horizontal="left"/>
    </xf>
    <xf numFmtId="0" fontId="23" fillId="0" borderId="2" xfId="0" applyFont="1" applyBorder="1" applyAlignment="1">
      <alignment horizontal="left" wrapText="1"/>
    </xf>
    <xf numFmtId="0" fontId="23" fillId="0" borderId="8" xfId="0" applyFont="1" applyBorder="1" applyAlignment="1">
      <alignment horizontal="right" vertical="center" wrapText="1" indent="1"/>
    </xf>
    <xf numFmtId="3" fontId="23" fillId="0" borderId="5" xfId="0" applyNumberFormat="1" applyFont="1" applyBorder="1" applyAlignment="1">
      <alignment horizontal="right"/>
    </xf>
    <xf numFmtId="3" fontId="35" fillId="0" borderId="5" xfId="0" applyNumberFormat="1" applyFont="1" applyBorder="1" applyAlignment="1">
      <alignment horizontal="left" indent="2"/>
    </xf>
    <xf numFmtId="0" fontId="16" fillId="0" borderId="2" xfId="0" applyFont="1" applyBorder="1" applyAlignment="1">
      <alignment wrapText="1"/>
    </xf>
    <xf numFmtId="0" fontId="16" fillId="0" borderId="5" xfId="0" applyFont="1" applyBorder="1" applyAlignment="1">
      <alignment vertical="center" wrapText="1"/>
    </xf>
    <xf numFmtId="3" fontId="16" fillId="0" borderId="0" xfId="0" applyNumberFormat="1" applyFont="1" applyAlignment="1" applyProtection="1">
      <alignment horizontal="right" vertical="top"/>
      <protection locked="0"/>
    </xf>
    <xf numFmtId="167" fontId="23" fillId="0" borderId="0" xfId="1" applyNumberFormat="1" applyFont="1" applyFill="1" applyBorder="1" applyAlignment="1" applyProtection="1">
      <alignment horizontal="center"/>
    </xf>
    <xf numFmtId="4" fontId="6" fillId="0" borderId="0" xfId="1" applyNumberFormat="1" applyFont="1" applyBorder="1">
      <alignment vertical="center"/>
    </xf>
    <xf numFmtId="3" fontId="6" fillId="0" borderId="0" xfId="0" applyNumberFormat="1" applyFont="1" applyAlignment="1">
      <alignment horizontal="right" vertical="center"/>
    </xf>
    <xf numFmtId="0" fontId="27" fillId="0" borderId="0" xfId="0" applyFont="1"/>
    <xf numFmtId="0" fontId="27" fillId="0" borderId="24" xfId="0" applyFont="1" applyBorder="1"/>
    <xf numFmtId="0" fontId="27" fillId="0" borderId="25" xfId="0" applyFont="1" applyBorder="1"/>
    <xf numFmtId="0" fontId="6" fillId="0" borderId="17" xfId="0" applyFont="1" applyBorder="1"/>
    <xf numFmtId="0" fontId="0" fillId="0" borderId="4" xfId="0" applyBorder="1"/>
    <xf numFmtId="168" fontId="12" fillId="0" borderId="8" xfId="8" applyNumberFormat="1" applyFont="1" applyBorder="1"/>
    <xf numFmtId="168" fontId="15" fillId="0" borderId="4" xfId="8" applyNumberFormat="1" applyFont="1" applyBorder="1"/>
    <xf numFmtId="4" fontId="9" fillId="0" borderId="0" xfId="0" applyNumberFormat="1" applyFont="1"/>
    <xf numFmtId="3" fontId="6" fillId="0" borderId="17" xfId="0" applyNumberFormat="1" applyFont="1" applyBorder="1"/>
    <xf numFmtId="0" fontId="7" fillId="0" borderId="10" xfId="0" applyFont="1" applyBorder="1"/>
    <xf numFmtId="0" fontId="7" fillId="0" borderId="17" xfId="0" applyFont="1" applyBorder="1"/>
    <xf numFmtId="3" fontId="15" fillId="4" borderId="10" xfId="0" applyNumberFormat="1" applyFont="1" applyFill="1" applyBorder="1" applyAlignment="1">
      <alignment vertical="top"/>
    </xf>
    <xf numFmtId="0" fontId="12" fillId="4" borderId="12" xfId="0" applyFont="1" applyFill="1" applyBorder="1" applyAlignment="1">
      <alignment vertical="top" wrapText="1"/>
    </xf>
    <xf numFmtId="3" fontId="12" fillId="4" borderId="12" xfId="1" applyNumberFormat="1" applyFont="1" applyFill="1" applyBorder="1" applyAlignment="1" applyProtection="1">
      <alignment vertical="top"/>
    </xf>
    <xf numFmtId="0" fontId="12" fillId="4" borderId="12" xfId="0" applyFont="1" applyFill="1" applyBorder="1" applyAlignment="1">
      <alignment vertical="top"/>
    </xf>
    <xf numFmtId="165" fontId="6" fillId="0" borderId="4" xfId="3" applyNumberFormat="1" applyFont="1" applyBorder="1"/>
    <xf numFmtId="0" fontId="12" fillId="0" borderId="2" xfId="8" applyFont="1" applyBorder="1" applyAlignment="1">
      <alignment horizontal="center"/>
    </xf>
    <xf numFmtId="3" fontId="25" fillId="0" borderId="0" xfId="0" applyNumberFormat="1" applyFont="1"/>
    <xf numFmtId="0" fontId="38" fillId="4" borderId="0" xfId="0" applyFont="1" applyFill="1"/>
    <xf numFmtId="0" fontId="15" fillId="5" borderId="4" xfId="0" applyFont="1" applyFill="1" applyBorder="1" applyAlignment="1">
      <alignment horizontal="center" vertical="center" textRotation="255" wrapText="1"/>
    </xf>
    <xf numFmtId="0" fontId="15" fillId="5" borderId="4" xfId="0" applyFont="1" applyFill="1" applyBorder="1" applyAlignment="1">
      <alignment horizontal="center" vertical="center" wrapText="1"/>
    </xf>
    <xf numFmtId="0" fontId="22" fillId="5" borderId="8" xfId="0" applyFont="1" applyFill="1" applyBorder="1" applyAlignment="1">
      <alignment horizontal="center" vertical="center" wrapText="1"/>
    </xf>
    <xf numFmtId="0" fontId="24" fillId="0" borderId="0" xfId="13" applyFont="1" applyAlignment="1">
      <alignment horizontal="justify" vertical="center"/>
    </xf>
    <xf numFmtId="0" fontId="9" fillId="0" borderId="11" xfId="0" applyFont="1" applyBorder="1" applyAlignment="1">
      <alignment horizontal="left"/>
    </xf>
    <xf numFmtId="0" fontId="9" fillId="0" borderId="14" xfId="0" applyFont="1" applyBorder="1" applyAlignment="1">
      <alignment horizontal="left"/>
    </xf>
    <xf numFmtId="0" fontId="6" fillId="0" borderId="6" xfId="0" applyFont="1" applyBorder="1" applyAlignment="1">
      <alignment horizontal="left"/>
    </xf>
    <xf numFmtId="0" fontId="6" fillId="0" borderId="11" xfId="0" applyFont="1" applyBorder="1" applyAlignment="1">
      <alignment horizontal="left"/>
    </xf>
    <xf numFmtId="0" fontId="6" fillId="0" borderId="14" xfId="0" applyFont="1" applyBorder="1" applyAlignment="1">
      <alignment horizontal="left"/>
    </xf>
    <xf numFmtId="0" fontId="9" fillId="0" borderId="11" xfId="0" applyFont="1" applyBorder="1"/>
    <xf numFmtId="0" fontId="9" fillId="0" borderId="9" xfId="0" applyFont="1" applyBorder="1"/>
    <xf numFmtId="0" fontId="16" fillId="0" borderId="16" xfId="0" applyFont="1" applyBorder="1" applyAlignment="1">
      <alignment horizontal="justify" vertical="center"/>
    </xf>
    <xf numFmtId="0" fontId="16" fillId="0" borderId="13" xfId="0" applyFont="1" applyBorder="1" applyAlignment="1">
      <alignment horizontal="justify" vertical="center"/>
    </xf>
    <xf numFmtId="0" fontId="9" fillId="0" borderId="15" xfId="0" applyFont="1" applyBorder="1"/>
    <xf numFmtId="0" fontId="9" fillId="0" borderId="10" xfId="0" applyFont="1" applyBorder="1"/>
    <xf numFmtId="3" fontId="6" fillId="0" borderId="14" xfId="0" applyNumberFormat="1" applyFont="1" applyBorder="1"/>
    <xf numFmtId="0" fontId="6" fillId="0" borderId="8" xfId="0" applyFont="1" applyBorder="1"/>
    <xf numFmtId="0" fontId="6" fillId="0" borderId="4" xfId="0" applyFont="1" applyBorder="1" applyAlignment="1">
      <alignment horizontal="left" vertical="center" wrapText="1"/>
    </xf>
    <xf numFmtId="3" fontId="6" fillId="0" borderId="4" xfId="0" applyNumberFormat="1" applyFont="1" applyBorder="1" applyAlignment="1">
      <alignment horizontal="right" vertical="center" wrapText="1"/>
    </xf>
    <xf numFmtId="0" fontId="15" fillId="0" borderId="0" xfId="5" applyFont="1"/>
    <xf numFmtId="165" fontId="15" fillId="0" borderId="0" xfId="5" applyNumberFormat="1" applyFont="1" applyAlignment="1">
      <alignment horizontal="right"/>
    </xf>
    <xf numFmtId="0" fontId="6" fillId="0" borderId="14" xfId="0" applyFont="1" applyBorder="1"/>
    <xf numFmtId="0" fontId="9" fillId="0" borderId="7" xfId="0" applyFont="1" applyBorder="1" applyAlignment="1">
      <alignment horizontal="left"/>
    </xf>
    <xf numFmtId="14" fontId="6" fillId="0" borderId="2" xfId="0" applyNumberFormat="1" applyFont="1" applyBorder="1"/>
    <xf numFmtId="0" fontId="6" fillId="0" borderId="2" xfId="0" applyFont="1" applyBorder="1" applyAlignment="1">
      <alignment horizontal="center"/>
    </xf>
    <xf numFmtId="0" fontId="12" fillId="0" borderId="2" xfId="8" applyFont="1" applyBorder="1" applyAlignment="1">
      <alignment horizontal="left"/>
    </xf>
    <xf numFmtId="3" fontId="6" fillId="0" borderId="2" xfId="1" applyNumberFormat="1" applyFont="1" applyFill="1" applyBorder="1" applyAlignment="1"/>
    <xf numFmtId="3" fontId="6" fillId="0" borderId="6" xfId="0" applyNumberFormat="1" applyFont="1" applyBorder="1"/>
    <xf numFmtId="3" fontId="41" fillId="0" borderId="4" xfId="0" applyNumberFormat="1" applyFont="1" applyBorder="1" applyAlignment="1">
      <alignment horizontal="right" vertical="top" wrapText="1"/>
    </xf>
    <xf numFmtId="14" fontId="12" fillId="0" borderId="8" xfId="8" applyNumberFormat="1" applyFont="1" applyBorder="1" applyAlignment="1">
      <alignment horizontal="center"/>
    </xf>
    <xf numFmtId="0" fontId="9" fillId="0" borderId="4" xfId="0" applyFont="1" applyBorder="1" applyAlignment="1">
      <alignment horizontal="left"/>
    </xf>
    <xf numFmtId="0" fontId="6" fillId="0" borderId="7" xfId="0" applyFont="1" applyBorder="1" applyAlignment="1">
      <alignment horizontal="left"/>
    </xf>
    <xf numFmtId="0" fontId="6" fillId="0" borderId="4" xfId="0" applyFont="1" applyBorder="1" applyAlignment="1">
      <alignment horizontal="left"/>
    </xf>
    <xf numFmtId="0" fontId="12" fillId="0" borderId="8" xfId="8" applyFont="1" applyBorder="1" applyAlignment="1">
      <alignment horizontal="left"/>
    </xf>
    <xf numFmtId="0" fontId="0" fillId="0" borderId="5" xfId="0" applyBorder="1"/>
    <xf numFmtId="0" fontId="0" fillId="0" borderId="0" xfId="0" applyBorder="1"/>
    <xf numFmtId="0" fontId="6" fillId="0" borderId="0" xfId="0" applyFont="1" applyBorder="1"/>
    <xf numFmtId="0" fontId="0" fillId="0" borderId="6" xfId="0" applyBorder="1"/>
    <xf numFmtId="0" fontId="6" fillId="0" borderId="2" xfId="0" applyFont="1" applyBorder="1" applyAlignment="1">
      <alignment horizontal="left"/>
    </xf>
    <xf numFmtId="0" fontId="0" fillId="0" borderId="5" xfId="0" applyBorder="1" applyAlignment="1">
      <alignment horizontal="left"/>
    </xf>
    <xf numFmtId="0" fontId="5" fillId="0" borderId="0" xfId="6" applyBorder="1"/>
    <xf numFmtId="0" fontId="5" fillId="0" borderId="5" xfId="6" applyBorder="1" applyAlignment="1">
      <alignment horizontal="left"/>
    </xf>
    <xf numFmtId="0" fontId="5" fillId="0" borderId="6" xfId="6" applyBorder="1"/>
    <xf numFmtId="0" fontId="7" fillId="0" borderId="5" xfId="6" applyFont="1" applyBorder="1" applyAlignment="1">
      <alignment horizontal="centerContinuous" vertical="center"/>
    </xf>
    <xf numFmtId="0" fontId="7" fillId="0" borderId="0" xfId="6" applyFont="1" applyBorder="1" applyAlignment="1">
      <alignment horizontal="centerContinuous" vertical="center"/>
    </xf>
    <xf numFmtId="0" fontId="7" fillId="0" borderId="6" xfId="6" applyFont="1" applyBorder="1" applyAlignment="1">
      <alignment horizontal="centerContinuous" vertical="center"/>
    </xf>
    <xf numFmtId="0" fontId="7" fillId="0" borderId="15" xfId="6" applyFont="1" applyBorder="1" applyAlignment="1">
      <alignment horizontal="centerContinuous"/>
    </xf>
    <xf numFmtId="0" fontId="7" fillId="0" borderId="10" xfId="6" applyFont="1" applyBorder="1" applyAlignment="1">
      <alignment horizontal="centerContinuous"/>
    </xf>
    <xf numFmtId="0" fontId="7" fillId="0" borderId="17" xfId="6" applyFont="1" applyBorder="1" applyAlignment="1">
      <alignment horizontal="centerContinuous"/>
    </xf>
    <xf numFmtId="3" fontId="0" fillId="0" borderId="6" xfId="0" applyNumberFormat="1" applyBorder="1"/>
    <xf numFmtId="0" fontId="11" fillId="0" borderId="0" xfId="4" applyBorder="1"/>
    <xf numFmtId="165" fontId="11" fillId="0" borderId="0" xfId="4" applyNumberFormat="1" applyBorder="1"/>
    <xf numFmtId="0" fontId="11" fillId="0" borderId="6" xfId="4" applyBorder="1" applyAlignment="1">
      <alignment horizontal="center"/>
    </xf>
    <xf numFmtId="165" fontId="0" fillId="0" borderId="12" xfId="0" applyNumberFormat="1" applyBorder="1"/>
    <xf numFmtId="165" fontId="0" fillId="0" borderId="0" xfId="0" applyNumberFormat="1" applyBorder="1"/>
    <xf numFmtId="4" fontId="11" fillId="0" borderId="0" xfId="4" applyNumberFormat="1" applyBorder="1"/>
    <xf numFmtId="0" fontId="0" fillId="0" borderId="5" xfId="0" applyBorder="1" applyAlignment="1">
      <alignment horizontal="center"/>
    </xf>
    <xf numFmtId="0" fontId="0" fillId="0" borderId="0" xfId="0" applyBorder="1" applyAlignment="1">
      <alignment horizontal="center"/>
    </xf>
    <xf numFmtId="3" fontId="0" fillId="0" borderId="0" xfId="0" applyNumberFormat="1" applyBorder="1"/>
    <xf numFmtId="3" fontId="0" fillId="0" borderId="12" xfId="0" applyNumberFormat="1" applyBorder="1"/>
    <xf numFmtId="0" fontId="7" fillId="0" borderId="0" xfId="0" applyFont="1" applyBorder="1" applyAlignment="1">
      <alignment horizontal="centerContinuous" vertical="center"/>
    </xf>
    <xf numFmtId="3" fontId="7" fillId="0" borderId="0" xfId="0" applyNumberFormat="1" applyFont="1" applyBorder="1" applyAlignment="1">
      <alignment horizontal="centerContinuous" vertical="center"/>
    </xf>
    <xf numFmtId="0" fontId="7" fillId="0" borderId="0" xfId="0" applyFont="1" applyBorder="1" applyAlignment="1">
      <alignment horizontal="centerContinuous"/>
    </xf>
    <xf numFmtId="3" fontId="7" fillId="0" borderId="0" xfId="0" applyNumberFormat="1" applyFont="1" applyBorder="1" applyAlignment="1">
      <alignment horizontal="centerContinuous"/>
    </xf>
    <xf numFmtId="3" fontId="7" fillId="0" borderId="10" xfId="0" applyNumberFormat="1" applyFont="1" applyBorder="1" applyAlignment="1">
      <alignment horizontal="centerContinuous"/>
    </xf>
    <xf numFmtId="0" fontId="15" fillId="0" borderId="6" xfId="0" applyFont="1" applyBorder="1"/>
    <xf numFmtId="0" fontId="6" fillId="0" borderId="2" xfId="0" applyFont="1" applyBorder="1" applyAlignment="1">
      <alignment horizontal="left"/>
    </xf>
    <xf numFmtId="0" fontId="9" fillId="0" borderId="15" xfId="0" applyFont="1" applyBorder="1" applyAlignment="1"/>
    <xf numFmtId="0" fontId="9" fillId="0" borderId="10" xfId="0" applyFont="1" applyBorder="1" applyAlignment="1"/>
    <xf numFmtId="0" fontId="9" fillId="0" borderId="17" xfId="0" applyFont="1" applyBorder="1" applyAlignment="1"/>
    <xf numFmtId="3" fontId="6" fillId="0" borderId="8" xfId="1" applyNumberFormat="1" applyFont="1" applyFill="1" applyBorder="1" applyAlignment="1"/>
    <xf numFmtId="0" fontId="6" fillId="0" borderId="8" xfId="0" applyFont="1" applyBorder="1" applyAlignment="1">
      <alignment horizontal="left"/>
    </xf>
    <xf numFmtId="0" fontId="12" fillId="0" borderId="8" xfId="8" applyFont="1" applyBorder="1" applyAlignment="1">
      <alignment horizontal="center"/>
    </xf>
    <xf numFmtId="0" fontId="12" fillId="4" borderId="0" xfId="0" applyFont="1" applyFill="1" applyAlignment="1">
      <alignment horizontal="left" vertical="top" wrapText="1"/>
    </xf>
    <xf numFmtId="0" fontId="33" fillId="4" borderId="0" xfId="0" applyFont="1" applyFill="1" applyAlignment="1">
      <alignment horizontal="left" vertical="top" wrapText="1"/>
    </xf>
    <xf numFmtId="0" fontId="7" fillId="0" borderId="5" xfId="0" applyFont="1" applyBorder="1" applyAlignment="1">
      <alignment horizontal="center"/>
    </xf>
    <xf numFmtId="0" fontId="7" fillId="0" borderId="0" xfId="0" applyFont="1" applyAlignment="1">
      <alignment horizontal="center"/>
    </xf>
    <xf numFmtId="0" fontId="7" fillId="0" borderId="6" xfId="0" applyFont="1" applyBorder="1" applyAlignment="1">
      <alignment horizontal="center"/>
    </xf>
    <xf numFmtId="0" fontId="7" fillId="0" borderId="15" xfId="0" applyFont="1" applyBorder="1" applyAlignment="1">
      <alignment horizontal="center"/>
    </xf>
    <xf numFmtId="0" fontId="7" fillId="0" borderId="10" xfId="0" applyFont="1" applyBorder="1" applyAlignment="1">
      <alignment horizontal="center"/>
    </xf>
    <xf numFmtId="0" fontId="7" fillId="0" borderId="17" xfId="0" applyFont="1" applyBorder="1" applyAlignment="1">
      <alignment horizontal="center"/>
    </xf>
    <xf numFmtId="0" fontId="15" fillId="4" borderId="0" xfId="0" applyFont="1" applyFill="1" applyAlignment="1">
      <alignment horizontal="left" vertical="top" wrapText="1"/>
    </xf>
    <xf numFmtId="0" fontId="23" fillId="0" borderId="12" xfId="3" applyFont="1" applyBorder="1" applyAlignment="1">
      <alignment horizontal="center" vertical="center"/>
    </xf>
    <xf numFmtId="0" fontId="33" fillId="4" borderId="0" xfId="0" applyFont="1" applyFill="1" applyAlignment="1">
      <alignment vertical="top" wrapText="1"/>
    </xf>
    <xf numFmtId="0" fontId="15" fillId="4" borderId="0" xfId="0" applyFont="1" applyFill="1" applyAlignment="1">
      <alignment vertical="top" wrapText="1"/>
    </xf>
    <xf numFmtId="0" fontId="9" fillId="0" borderId="4" xfId="0" applyFont="1" applyBorder="1" applyAlignment="1">
      <alignment horizontal="left"/>
    </xf>
    <xf numFmtId="0" fontId="9" fillId="7" borderId="11" xfId="0" applyFont="1" applyFill="1" applyBorder="1" applyAlignment="1">
      <alignment horizontal="center"/>
    </xf>
    <xf numFmtId="0" fontId="9" fillId="7" borderId="14" xfId="0" applyFont="1" applyFill="1" applyBorder="1" applyAlignment="1">
      <alignment horizontal="center"/>
    </xf>
    <xf numFmtId="0" fontId="9" fillId="7" borderId="4" xfId="0" applyFont="1" applyFill="1" applyBorder="1" applyAlignment="1">
      <alignment horizontal="left"/>
    </xf>
    <xf numFmtId="0" fontId="6" fillId="0" borderId="7" xfId="0" applyFont="1" applyBorder="1" applyAlignment="1">
      <alignment horizontal="left"/>
    </xf>
    <xf numFmtId="0" fontId="9" fillId="0" borderId="4" xfId="0" applyFont="1" applyBorder="1" applyAlignment="1">
      <alignment horizontal="left" wrapText="1"/>
    </xf>
    <xf numFmtId="0" fontId="6" fillId="0" borderId="4" xfId="0" applyFont="1" applyBorder="1" applyAlignment="1">
      <alignment horizontal="left"/>
    </xf>
    <xf numFmtId="0" fontId="9" fillId="0" borderId="11" xfId="0" applyFont="1" applyBorder="1" applyAlignment="1">
      <alignment horizontal="left" wrapText="1"/>
    </xf>
    <xf numFmtId="0" fontId="9" fillId="0" borderId="14" xfId="0" applyFont="1" applyBorder="1" applyAlignment="1">
      <alignment horizontal="left" wrapText="1"/>
    </xf>
    <xf numFmtId="0" fontId="15" fillId="4" borderId="4" xfId="0" applyFont="1" applyFill="1" applyBorder="1" applyAlignment="1">
      <alignment horizontal="left" vertical="top" wrapText="1"/>
    </xf>
    <xf numFmtId="0" fontId="15" fillId="0" borderId="4" xfId="0" applyFont="1" applyBorder="1" applyAlignment="1">
      <alignment horizontal="left" vertical="top" wrapText="1"/>
    </xf>
    <xf numFmtId="0" fontId="12" fillId="0" borderId="15" xfId="0" applyFont="1" applyBorder="1" applyAlignment="1">
      <alignment horizontal="left" vertical="top" wrapText="1"/>
    </xf>
    <xf numFmtId="0" fontId="12" fillId="0" borderId="17" xfId="0" applyFont="1" applyBorder="1" applyAlignment="1">
      <alignment horizontal="left" vertical="top" wrapText="1"/>
    </xf>
    <xf numFmtId="0" fontId="12" fillId="0" borderId="16" xfId="0" applyFont="1" applyBorder="1" applyAlignment="1">
      <alignment horizontal="left" wrapText="1"/>
    </xf>
    <xf numFmtId="0" fontId="12" fillId="0" borderId="13" xfId="0" applyFont="1" applyBorder="1" applyAlignment="1">
      <alignment horizontal="left" wrapText="1"/>
    </xf>
    <xf numFmtId="0" fontId="12" fillId="0" borderId="15" xfId="0" applyFont="1" applyBorder="1" applyAlignment="1">
      <alignment horizontal="left" wrapText="1"/>
    </xf>
    <xf numFmtId="0" fontId="12" fillId="0" borderId="17" xfId="0" applyFont="1" applyBorder="1" applyAlignment="1">
      <alignment horizontal="left" wrapText="1"/>
    </xf>
    <xf numFmtId="0" fontId="15" fillId="0" borderId="11" xfId="0" applyFont="1" applyBorder="1" applyAlignment="1">
      <alignment horizontal="left" vertical="top" wrapText="1"/>
    </xf>
    <xf numFmtId="0" fontId="15" fillId="0" borderId="9" xfId="0" applyFont="1" applyBorder="1" applyAlignment="1">
      <alignment horizontal="left" vertical="top" wrapText="1"/>
    </xf>
    <xf numFmtId="0" fontId="12" fillId="0" borderId="16" xfId="0" applyFont="1" applyBorder="1" applyAlignment="1">
      <alignment horizontal="left" vertical="top" wrapText="1"/>
    </xf>
    <xf numFmtId="0" fontId="12" fillId="0" borderId="13" xfId="0" applyFont="1" applyBorder="1" applyAlignment="1">
      <alignment horizontal="left" vertical="top" wrapText="1"/>
    </xf>
    <xf numFmtId="0" fontId="6" fillId="0" borderId="16" xfId="0" applyFont="1" applyBorder="1" applyAlignment="1">
      <alignment horizontal="left" wrapText="1"/>
    </xf>
    <xf numFmtId="0" fontId="6" fillId="0" borderId="13" xfId="0" applyFont="1" applyBorder="1" applyAlignment="1">
      <alignment horizontal="left" wrapText="1"/>
    </xf>
    <xf numFmtId="0" fontId="6" fillId="0" borderId="8" xfId="0" applyFont="1" applyBorder="1" applyAlignment="1">
      <alignment horizontal="left"/>
    </xf>
    <xf numFmtId="0" fontId="6" fillId="0" borderId="8" xfId="0" applyFont="1" applyBorder="1" applyAlignment="1">
      <alignment horizontal="left" wrapText="1"/>
    </xf>
    <xf numFmtId="0" fontId="6" fillId="0" borderId="4" xfId="0" applyFont="1" applyBorder="1" applyAlignment="1">
      <alignment horizontal="left" wrapText="1"/>
    </xf>
    <xf numFmtId="0" fontId="9" fillId="0" borderId="11" xfId="0" applyFont="1" applyBorder="1" applyAlignment="1">
      <alignment horizontal="left"/>
    </xf>
    <xf numFmtId="0" fontId="9" fillId="0" borderId="14" xfId="0" applyFont="1" applyBorder="1" applyAlignment="1">
      <alignment horizontal="left"/>
    </xf>
    <xf numFmtId="0" fontId="9" fillId="1" borderId="7" xfId="0" applyFont="1" applyFill="1" applyBorder="1" applyAlignment="1">
      <alignment horizontal="center" vertical="center"/>
    </xf>
    <xf numFmtId="0" fontId="9" fillId="1" borderId="8" xfId="0" applyFont="1" applyFill="1" applyBorder="1" applyAlignment="1">
      <alignment horizontal="center" vertical="center"/>
    </xf>
    <xf numFmtId="0" fontId="9" fillId="1" borderId="7" xfId="0" applyFont="1" applyFill="1" applyBorder="1" applyAlignment="1">
      <alignment horizontal="center" vertical="center" wrapText="1"/>
    </xf>
    <xf numFmtId="0" fontId="9" fillId="1" borderId="8" xfId="0" applyFont="1" applyFill="1" applyBorder="1" applyAlignment="1">
      <alignment horizontal="center" vertical="center" wrapText="1"/>
    </xf>
    <xf numFmtId="0" fontId="9" fillId="0" borderId="11" xfId="0" applyFont="1" applyBorder="1" applyAlignment="1">
      <alignment horizontal="center"/>
    </xf>
    <xf numFmtId="0" fontId="9" fillId="0" borderId="9" xfId="0" applyFont="1" applyBorder="1" applyAlignment="1">
      <alignment horizontal="center"/>
    </xf>
    <xf numFmtId="0" fontId="9" fillId="0" borderId="14" xfId="0" applyFont="1" applyBorder="1" applyAlignment="1">
      <alignment horizontal="center"/>
    </xf>
    <xf numFmtId="0" fontId="6" fillId="1" borderId="4" xfId="0" applyFont="1" applyFill="1" applyBorder="1" applyAlignment="1">
      <alignment horizontal="center" vertical="center" wrapText="1"/>
    </xf>
    <xf numFmtId="0" fontId="6" fillId="1" borderId="4" xfId="0" applyFont="1" applyFill="1" applyBorder="1" applyAlignment="1">
      <alignment horizontal="center" vertical="center"/>
    </xf>
    <xf numFmtId="0" fontId="9" fillId="0" borderId="5" xfId="0" applyFont="1" applyBorder="1" applyAlignment="1">
      <alignment horizontal="center"/>
    </xf>
    <xf numFmtId="0" fontId="9" fillId="0" borderId="0" xfId="0" applyFont="1" applyAlignment="1">
      <alignment horizontal="center"/>
    </xf>
    <xf numFmtId="0" fontId="9" fillId="0" borderId="6" xfId="0" applyFont="1" applyBorder="1" applyAlignment="1">
      <alignment horizontal="center"/>
    </xf>
    <xf numFmtId="0" fontId="9" fillId="0" borderId="15" xfId="0" applyFont="1" applyBorder="1" applyAlignment="1">
      <alignment horizontal="center"/>
    </xf>
    <xf numFmtId="0" fontId="9" fillId="0" borderId="10" xfId="0" applyFont="1" applyBorder="1" applyAlignment="1">
      <alignment horizontal="center"/>
    </xf>
    <xf numFmtId="0" fontId="9" fillId="0" borderId="17" xfId="0" applyFont="1" applyBorder="1" applyAlignment="1">
      <alignment horizontal="center"/>
    </xf>
    <xf numFmtId="0" fontId="23" fillId="6" borderId="4" xfId="0" applyFont="1" applyFill="1" applyBorder="1" applyAlignment="1">
      <alignment horizontal="center" vertical="center" wrapText="1"/>
    </xf>
    <xf numFmtId="0" fontId="16" fillId="6" borderId="4" xfId="0" applyFont="1" applyFill="1" applyBorder="1" applyAlignment="1">
      <alignment horizontal="center" vertical="center" wrapText="1"/>
    </xf>
    <xf numFmtId="0" fontId="32" fillId="0" borderId="11" xfId="0" applyFont="1" applyBorder="1" applyAlignment="1">
      <alignment horizontal="right" vertical="center" indent="1"/>
    </xf>
    <xf numFmtId="0" fontId="32" fillId="0" borderId="14" xfId="0" applyFont="1" applyBorder="1" applyAlignment="1">
      <alignment horizontal="right" vertical="center" indent="1"/>
    </xf>
    <xf numFmtId="0" fontId="32" fillId="0" borderId="11" xfId="0" applyFont="1" applyBorder="1" applyAlignment="1">
      <alignment horizontal="center" vertical="center"/>
    </xf>
    <xf numFmtId="0" fontId="32" fillId="0" borderId="14" xfId="0" applyFont="1" applyBorder="1" applyAlignment="1">
      <alignment horizontal="center" vertical="center"/>
    </xf>
    <xf numFmtId="0" fontId="27" fillId="9" borderId="19" xfId="0" applyFont="1" applyFill="1" applyBorder="1" applyAlignment="1">
      <alignment horizontal="center"/>
    </xf>
    <xf numFmtId="0" fontId="27" fillId="9" borderId="20" xfId="0" applyFont="1" applyFill="1" applyBorder="1" applyAlignment="1">
      <alignment horizontal="center"/>
    </xf>
    <xf numFmtId="0" fontId="27" fillId="0" borderId="0" xfId="0" applyFont="1" applyAlignment="1">
      <alignment horizontal="center"/>
    </xf>
    <xf numFmtId="0" fontId="27" fillId="9" borderId="18" xfId="0" applyFont="1" applyFill="1" applyBorder="1" applyAlignment="1">
      <alignment horizontal="center"/>
    </xf>
    <xf numFmtId="0" fontId="23" fillId="0" borderId="0" xfId="0" applyFont="1" applyAlignment="1">
      <alignment horizontal="center"/>
    </xf>
    <xf numFmtId="3" fontId="9" fillId="0" borderId="29" xfId="0" applyNumberFormat="1" applyFont="1" applyBorder="1" applyAlignment="1">
      <alignment horizontal="right"/>
    </xf>
    <xf numFmtId="3" fontId="9" fillId="0" borderId="30" xfId="0" applyNumberFormat="1" applyFont="1" applyBorder="1" applyAlignment="1">
      <alignment horizontal="right"/>
    </xf>
    <xf numFmtId="0" fontId="9" fillId="0" borderId="28" xfId="0" applyFont="1" applyBorder="1" applyAlignment="1">
      <alignment horizontal="right"/>
    </xf>
    <xf numFmtId="0" fontId="9" fillId="0" borderId="29" xfId="0" applyFont="1" applyBorder="1" applyAlignment="1">
      <alignment horizontal="right"/>
    </xf>
    <xf numFmtId="3" fontId="16" fillId="0" borderId="4" xfId="0" applyNumberFormat="1" applyFont="1" applyBorder="1" applyAlignment="1">
      <alignment horizontal="right"/>
    </xf>
    <xf numFmtId="3" fontId="16" fillId="0" borderId="27" xfId="0" applyNumberFormat="1" applyFont="1" applyBorder="1" applyAlignment="1">
      <alignment horizontal="right"/>
    </xf>
    <xf numFmtId="3" fontId="6" fillId="0" borderId="4" xfId="0" applyNumberFormat="1" applyFont="1" applyBorder="1" applyAlignment="1">
      <alignment horizontal="right"/>
    </xf>
    <xf numFmtId="3" fontId="6" fillId="0" borderId="27" xfId="0" applyNumberFormat="1" applyFont="1" applyBorder="1" applyAlignment="1">
      <alignment horizontal="right"/>
    </xf>
    <xf numFmtId="0" fontId="16" fillId="0" borderId="26" xfId="0" applyFont="1" applyBorder="1" applyAlignment="1">
      <alignment horizontal="left"/>
    </xf>
    <xf numFmtId="0" fontId="16" fillId="0" borderId="4" xfId="0" applyFont="1" applyBorder="1" applyAlignment="1">
      <alignment horizontal="left"/>
    </xf>
    <xf numFmtId="0" fontId="6" fillId="0" borderId="26" xfId="0" applyFont="1" applyBorder="1" applyAlignment="1">
      <alignment horizontal="left"/>
    </xf>
    <xf numFmtId="0" fontId="15" fillId="5" borderId="11" xfId="0" applyFont="1" applyFill="1" applyBorder="1" applyAlignment="1">
      <alignment horizontal="center"/>
    </xf>
    <xf numFmtId="0" fontId="15" fillId="5" borderId="9" xfId="0" applyFont="1" applyFill="1" applyBorder="1" applyAlignment="1">
      <alignment horizontal="center"/>
    </xf>
    <xf numFmtId="0" fontId="15" fillId="5" borderId="14" xfId="0" applyFont="1" applyFill="1" applyBorder="1" applyAlignment="1">
      <alignment horizontal="center"/>
    </xf>
    <xf numFmtId="0" fontId="15" fillId="5" borderId="7" xfId="0" applyFont="1" applyFill="1" applyBorder="1" applyAlignment="1">
      <alignment horizontal="center" vertical="center" wrapText="1"/>
    </xf>
    <xf numFmtId="0" fontId="15" fillId="5" borderId="2" xfId="0" applyFont="1" applyFill="1" applyBorder="1" applyAlignment="1">
      <alignment horizontal="center" vertical="center" wrapText="1"/>
    </xf>
    <xf numFmtId="0" fontId="15" fillId="5" borderId="8" xfId="0" applyFont="1" applyFill="1" applyBorder="1" applyAlignment="1">
      <alignment horizontal="center" vertical="center" wrapText="1"/>
    </xf>
    <xf numFmtId="0" fontId="15" fillId="5" borderId="11" xfId="0" applyFont="1" applyFill="1" applyBorder="1" applyAlignment="1">
      <alignment horizontal="center" vertical="center" wrapText="1"/>
    </xf>
    <xf numFmtId="0" fontId="15" fillId="5" borderId="9" xfId="0" applyFont="1" applyFill="1" applyBorder="1" applyAlignment="1">
      <alignment horizontal="center" vertical="center" wrapText="1"/>
    </xf>
    <xf numFmtId="0" fontId="15" fillId="5" borderId="14" xfId="0" applyFont="1" applyFill="1" applyBorder="1" applyAlignment="1">
      <alignment horizontal="center" vertical="center" wrapText="1"/>
    </xf>
    <xf numFmtId="0" fontId="15" fillId="5" borderId="7" xfId="0" applyFont="1" applyFill="1" applyBorder="1" applyAlignment="1">
      <alignment horizontal="center" vertical="center"/>
    </xf>
    <xf numFmtId="0" fontId="15" fillId="5" borderId="8" xfId="0" applyFont="1" applyFill="1" applyBorder="1" applyAlignment="1">
      <alignment horizontal="center" vertical="center"/>
    </xf>
    <xf numFmtId="0" fontId="15" fillId="5" borderId="16" xfId="0" applyFont="1" applyFill="1" applyBorder="1" applyAlignment="1">
      <alignment horizontal="center" vertical="center"/>
    </xf>
    <xf numFmtId="0" fontId="15" fillId="5" borderId="13" xfId="0" applyFont="1" applyFill="1" applyBorder="1" applyAlignment="1">
      <alignment horizontal="center" vertical="center"/>
    </xf>
    <xf numFmtId="0" fontId="22" fillId="5" borderId="7" xfId="0" applyFont="1" applyFill="1" applyBorder="1" applyAlignment="1">
      <alignment horizontal="center" vertical="center"/>
    </xf>
    <xf numFmtId="0" fontId="22" fillId="5" borderId="8" xfId="0" applyFont="1" applyFill="1" applyBorder="1" applyAlignment="1">
      <alignment horizontal="center" vertical="center"/>
    </xf>
    <xf numFmtId="0" fontId="15" fillId="5" borderId="16" xfId="0" applyFont="1" applyFill="1" applyBorder="1" applyAlignment="1">
      <alignment horizontal="center" vertical="center" wrapText="1"/>
    </xf>
    <xf numFmtId="0" fontId="15" fillId="5" borderId="13" xfId="0" applyFont="1" applyFill="1" applyBorder="1" applyAlignment="1">
      <alignment horizontal="center" vertical="center" wrapText="1"/>
    </xf>
    <xf numFmtId="0" fontId="22" fillId="5" borderId="7" xfId="0" applyFont="1" applyFill="1" applyBorder="1" applyAlignment="1">
      <alignment horizontal="center" vertical="center" textRotation="255" wrapText="1"/>
    </xf>
    <xf numFmtId="0" fontId="22" fillId="5" borderId="8" xfId="0" applyFont="1" applyFill="1" applyBorder="1" applyAlignment="1">
      <alignment horizontal="center" vertical="center" textRotation="255" wrapText="1"/>
    </xf>
    <xf numFmtId="0" fontId="15" fillId="5" borderId="12" xfId="0" applyFont="1" applyFill="1" applyBorder="1" applyAlignment="1">
      <alignment horizontal="center" vertical="center" wrapText="1"/>
    </xf>
    <xf numFmtId="0" fontId="15" fillId="5" borderId="15" xfId="0" applyFont="1" applyFill="1" applyBorder="1" applyAlignment="1">
      <alignment horizontal="center" vertical="center" wrapText="1"/>
    </xf>
    <xf numFmtId="0" fontId="15" fillId="5" borderId="10" xfId="0" applyFont="1" applyFill="1" applyBorder="1" applyAlignment="1">
      <alignment horizontal="center" vertical="center" wrapText="1"/>
    </xf>
    <xf numFmtId="0" fontId="15" fillId="5" borderId="16" xfId="0" applyFont="1" applyFill="1" applyBorder="1" applyAlignment="1">
      <alignment horizontal="center" vertical="center" textRotation="255" wrapText="1"/>
    </xf>
    <xf numFmtId="0" fontId="15" fillId="5" borderId="5" xfId="0" applyFont="1" applyFill="1" applyBorder="1" applyAlignment="1">
      <alignment horizontal="center" vertical="center" textRotation="255" wrapText="1"/>
    </xf>
    <xf numFmtId="0" fontId="15" fillId="5" borderId="15" xfId="0" applyFont="1" applyFill="1" applyBorder="1" applyAlignment="1">
      <alignment horizontal="center" vertical="center" textRotation="255" wrapText="1"/>
    </xf>
    <xf numFmtId="0" fontId="15" fillId="5" borderId="17" xfId="0" applyFont="1" applyFill="1" applyBorder="1" applyAlignment="1">
      <alignment horizontal="center" vertical="center" wrapText="1"/>
    </xf>
    <xf numFmtId="0" fontId="15" fillId="5" borderId="12" xfId="0" applyFont="1" applyFill="1" applyBorder="1" applyAlignment="1">
      <alignment horizontal="center" vertical="center"/>
    </xf>
    <xf numFmtId="0" fontId="15" fillId="5" borderId="15" xfId="0" applyFont="1" applyFill="1" applyBorder="1" applyAlignment="1">
      <alignment horizontal="center" vertical="center"/>
    </xf>
    <xf numFmtId="0" fontId="15" fillId="5" borderId="10" xfId="0" applyFont="1" applyFill="1" applyBorder="1" applyAlignment="1">
      <alignment horizontal="center" vertical="center"/>
    </xf>
    <xf numFmtId="0" fontId="15" fillId="5" borderId="17" xfId="0" applyFont="1" applyFill="1" applyBorder="1" applyAlignment="1">
      <alignment horizontal="center" vertical="center"/>
    </xf>
    <xf numFmtId="0" fontId="15" fillId="5" borderId="4" xfId="0" applyFont="1" applyFill="1" applyBorder="1" applyAlignment="1">
      <alignment horizontal="center" vertical="center" textRotation="255" wrapText="1"/>
    </xf>
    <xf numFmtId="0" fontId="22" fillId="5" borderId="16" xfId="0" applyFont="1" applyFill="1" applyBorder="1" applyAlignment="1">
      <alignment horizontal="center" vertical="center" textRotation="255" wrapText="1"/>
    </xf>
    <xf numFmtId="0" fontId="22" fillId="5" borderId="12" xfId="0" applyFont="1" applyFill="1" applyBorder="1" applyAlignment="1">
      <alignment horizontal="center" vertical="center" textRotation="255" wrapText="1"/>
    </xf>
    <xf numFmtId="0" fontId="22" fillId="5" borderId="5" xfId="0" applyFont="1" applyFill="1" applyBorder="1" applyAlignment="1">
      <alignment horizontal="center" vertical="center" textRotation="255" wrapText="1"/>
    </xf>
    <xf numFmtId="0" fontId="22" fillId="5" borderId="0" xfId="0" applyFont="1" applyFill="1" applyAlignment="1">
      <alignment horizontal="center" vertical="center" textRotation="255" wrapText="1"/>
    </xf>
    <xf numFmtId="0" fontId="22" fillId="5" borderId="15" xfId="0" applyFont="1" applyFill="1" applyBorder="1" applyAlignment="1">
      <alignment horizontal="center" vertical="center" textRotation="255" wrapText="1"/>
    </xf>
    <xf numFmtId="0" fontId="22" fillId="5" borderId="10" xfId="0" applyFont="1" applyFill="1" applyBorder="1" applyAlignment="1">
      <alignment horizontal="center" vertical="center" textRotation="255" wrapText="1"/>
    </xf>
    <xf numFmtId="0" fontId="22" fillId="5" borderId="13" xfId="0" applyFont="1" applyFill="1" applyBorder="1" applyAlignment="1">
      <alignment horizontal="center" vertical="center" textRotation="255" wrapText="1"/>
    </xf>
    <xf numFmtId="0" fontId="22" fillId="5" borderId="6" xfId="0" applyFont="1" applyFill="1" applyBorder="1" applyAlignment="1">
      <alignment horizontal="center" vertical="center" textRotation="255" wrapText="1"/>
    </xf>
    <xf numFmtId="0" fontId="22" fillId="5" borderId="17" xfId="0" applyFont="1" applyFill="1" applyBorder="1" applyAlignment="1">
      <alignment horizontal="center" vertical="center" textRotation="255" wrapText="1"/>
    </xf>
    <xf numFmtId="0" fontId="15" fillId="5" borderId="3" xfId="0" applyFont="1" applyFill="1" applyBorder="1" applyAlignment="1">
      <alignment horizontal="center" vertical="center" wrapText="1"/>
    </xf>
    <xf numFmtId="0" fontId="15" fillId="5" borderId="4" xfId="0" applyFont="1" applyFill="1" applyBorder="1" applyAlignment="1">
      <alignment horizontal="center" vertical="center" wrapText="1"/>
    </xf>
    <xf numFmtId="0" fontId="33" fillId="4" borderId="10" xfId="0" applyFont="1" applyFill="1" applyBorder="1" applyAlignment="1">
      <alignment horizontal="left" vertical="top" wrapText="1"/>
    </xf>
    <xf numFmtId="0" fontId="12" fillId="4" borderId="0" xfId="0" applyFont="1" applyFill="1" applyAlignment="1">
      <alignment vertical="top" wrapText="1"/>
    </xf>
    <xf numFmtId="0" fontId="37" fillId="0" borderId="18" xfId="0" applyFont="1" applyBorder="1" applyAlignment="1">
      <alignment horizontal="center"/>
    </xf>
    <xf numFmtId="0" fontId="37" fillId="0" borderId="19" xfId="0" applyFont="1" applyBorder="1" applyAlignment="1">
      <alignment horizontal="center"/>
    </xf>
    <xf numFmtId="0" fontId="37" fillId="0" borderId="20" xfId="0" applyFont="1" applyBorder="1" applyAlignment="1">
      <alignment horizontal="center"/>
    </xf>
    <xf numFmtId="0" fontId="37" fillId="0" borderId="21" xfId="0" applyFont="1" applyBorder="1" applyAlignment="1">
      <alignment horizontal="center"/>
    </xf>
    <xf numFmtId="0" fontId="37" fillId="0" borderId="22" xfId="0" applyFont="1" applyBorder="1" applyAlignment="1">
      <alignment horizontal="center"/>
    </xf>
    <xf numFmtId="0" fontId="37" fillId="0" borderId="23" xfId="0" applyFont="1" applyBorder="1" applyAlignment="1">
      <alignment horizontal="center"/>
    </xf>
    <xf numFmtId="0" fontId="43" fillId="4" borderId="0" xfId="0" applyFont="1" applyFill="1" applyAlignment="1">
      <alignment horizontal="center"/>
    </xf>
    <xf numFmtId="0" fontId="43" fillId="4" borderId="0" xfId="0" applyFont="1" applyFill="1" applyAlignment="1">
      <alignment horizontal="center" vertical="center" wrapText="1"/>
    </xf>
    <xf numFmtId="0" fontId="44" fillId="4" borderId="0" xfId="0" applyFont="1" applyFill="1" applyAlignment="1">
      <alignment horizontal="center" vertical="center" wrapText="1"/>
    </xf>
    <xf numFmtId="0" fontId="43" fillId="4" borderId="0" xfId="0" quotePrefix="1" applyFont="1" applyFill="1" applyAlignment="1">
      <alignment horizontal="center" vertical="center" wrapText="1"/>
    </xf>
    <xf numFmtId="0" fontId="45" fillId="6" borderId="4" xfId="0" applyFont="1" applyFill="1" applyBorder="1" applyAlignment="1">
      <alignment horizontal="center" vertical="center" wrapText="1"/>
    </xf>
    <xf numFmtId="0" fontId="45" fillId="6" borderId="4" xfId="0" applyFont="1" applyFill="1" applyBorder="1" applyAlignment="1">
      <alignment horizontal="center" vertical="top"/>
    </xf>
    <xf numFmtId="0" fontId="28" fillId="6" borderId="7" xfId="0" applyFont="1" applyFill="1" applyBorder="1" applyAlignment="1">
      <alignment horizontal="center" vertical="center" wrapText="1"/>
    </xf>
    <xf numFmtId="0" fontId="45" fillId="6" borderId="4"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45" fillId="0" borderId="5" xfId="0" applyFont="1" applyBorder="1" applyAlignment="1">
      <alignment horizontal="justify" vertical="center"/>
    </xf>
    <xf numFmtId="0" fontId="46" fillId="0" borderId="13" xfId="0" applyFont="1" applyBorder="1" applyAlignment="1">
      <alignment horizontal="justify" vertical="center"/>
    </xf>
    <xf numFmtId="3" fontId="47" fillId="0" borderId="7" xfId="0" applyNumberFormat="1" applyFont="1" applyBorder="1"/>
    <xf numFmtId="3" fontId="47" fillId="0" borderId="2" xfId="0" applyNumberFormat="1" applyFont="1" applyBorder="1"/>
    <xf numFmtId="3" fontId="24" fillId="0" borderId="2" xfId="0" applyNumberFormat="1" applyFont="1" applyBorder="1"/>
    <xf numFmtId="0" fontId="47" fillId="0" borderId="5" xfId="0" applyFont="1" applyBorder="1" applyAlignment="1">
      <alignment horizontal="center" vertical="center"/>
    </xf>
    <xf numFmtId="0" fontId="45" fillId="0" borderId="6" xfId="0" applyFont="1" applyBorder="1" applyAlignment="1">
      <alignment vertical="center"/>
    </xf>
    <xf numFmtId="0" fontId="45" fillId="0" borderId="6" xfId="0" applyFont="1" applyBorder="1" applyAlignment="1">
      <alignment horizontal="justify" vertical="center"/>
    </xf>
    <xf numFmtId="3" fontId="47" fillId="0" borderId="2" xfId="0" applyNumberFormat="1" applyFont="1" applyBorder="1" applyAlignment="1">
      <alignment horizontal="justify" vertical="center"/>
    </xf>
    <xf numFmtId="0" fontId="47" fillId="0" borderId="6" xfId="0" applyFont="1" applyBorder="1" applyAlignment="1">
      <alignment horizontal="left" vertical="center" indent="1"/>
    </xf>
    <xf numFmtId="3" fontId="47" fillId="4" borderId="2" xfId="0" applyNumberFormat="1" applyFont="1" applyFill="1" applyBorder="1"/>
    <xf numFmtId="171" fontId="48" fillId="10" borderId="2" xfId="2" applyNumberFormat="1" applyFont="1" applyFill="1" applyBorder="1" applyAlignment="1" applyProtection="1">
      <alignment horizontal="right"/>
      <protection locked="0"/>
    </xf>
    <xf numFmtId="0" fontId="45" fillId="0" borderId="6" xfId="0" applyFont="1" applyBorder="1"/>
    <xf numFmtId="0" fontId="47" fillId="0" borderId="5" xfId="0" applyFont="1" applyBorder="1"/>
    <xf numFmtId="0" fontId="45" fillId="0" borderId="6" xfId="0" applyFont="1" applyBorder="1" applyAlignment="1">
      <alignment horizontal="justify" vertical="center" wrapText="1"/>
    </xf>
    <xf numFmtId="0" fontId="45" fillId="0" borderId="4" xfId="0" applyFont="1" applyBorder="1" applyAlignment="1">
      <alignment horizontal="center"/>
    </xf>
    <xf numFmtId="3" fontId="45" fillId="0" borderId="4" xfId="0" applyNumberFormat="1" applyFont="1" applyBorder="1"/>
    <xf numFmtId="3" fontId="28" fillId="0" borderId="7" xfId="0" applyNumberFormat="1" applyFont="1" applyBorder="1" applyAlignment="1">
      <alignment horizontal="center"/>
    </xf>
    <xf numFmtId="0" fontId="47" fillId="0" borderId="9" xfId="0" applyFont="1" applyBorder="1" applyAlignment="1">
      <alignment horizontal="center"/>
    </xf>
    <xf numFmtId="0" fontId="47" fillId="0" borderId="6" xfId="0" applyFont="1" applyBorder="1" applyAlignment="1">
      <alignment horizontal="center"/>
    </xf>
    <xf numFmtId="3" fontId="45" fillId="0" borderId="7" xfId="0" applyNumberFormat="1" applyFont="1" applyBorder="1" applyAlignment="1">
      <alignment horizontal="left"/>
    </xf>
    <xf numFmtId="3" fontId="28" fillId="0" borderId="8" xfId="0" applyNumberFormat="1" applyFont="1" applyBorder="1" applyAlignment="1">
      <alignment horizontal="center"/>
    </xf>
    <xf numFmtId="0" fontId="28" fillId="6" borderId="4" xfId="0" applyFont="1" applyFill="1" applyBorder="1" applyAlignment="1">
      <alignment horizontal="center" vertical="center" wrapText="1"/>
    </xf>
    <xf numFmtId="0" fontId="47" fillId="0" borderId="16" xfId="0" applyFont="1" applyBorder="1"/>
    <xf numFmtId="0" fontId="45" fillId="0" borderId="13" xfId="0" applyFont="1" applyBorder="1" applyAlignment="1">
      <alignment horizontal="left" vertical="center"/>
    </xf>
    <xf numFmtId="3" fontId="47" fillId="0" borderId="6" xfId="0" applyNumberFormat="1" applyFont="1" applyBorder="1"/>
    <xf numFmtId="3" fontId="45" fillId="0" borderId="6" xfId="0" applyNumberFormat="1" applyFont="1" applyBorder="1"/>
    <xf numFmtId="3" fontId="28" fillId="0" borderId="6" xfId="0" applyNumberFormat="1" applyFont="1" applyBorder="1"/>
    <xf numFmtId="0" fontId="47" fillId="0" borderId="6" xfId="0" applyFont="1" applyBorder="1" applyAlignment="1">
      <alignment horizontal="justify" vertical="center"/>
    </xf>
    <xf numFmtId="0" fontId="47" fillId="0" borderId="2" xfId="0" applyFont="1" applyBorder="1"/>
    <xf numFmtId="0" fontId="24" fillId="0" borderId="2" xfId="0" applyFont="1" applyBorder="1"/>
    <xf numFmtId="0" fontId="47" fillId="0" borderId="15" xfId="0" applyFont="1" applyBorder="1"/>
    <xf numFmtId="0" fontId="47" fillId="0" borderId="17" xfId="0" applyFont="1" applyBorder="1"/>
    <xf numFmtId="0" fontId="47" fillId="0" borderId="11" xfId="0" applyFont="1" applyBorder="1" applyAlignment="1">
      <alignment horizontal="center"/>
    </xf>
    <xf numFmtId="0" fontId="47" fillId="0" borderId="14" xfId="0" applyFont="1" applyBorder="1" applyAlignment="1">
      <alignment horizontal="center"/>
    </xf>
    <xf numFmtId="3" fontId="45" fillId="0" borderId="4" xfId="0" applyNumberFormat="1" applyFont="1" applyBorder="1" applyAlignment="1">
      <alignment horizontal="left"/>
    </xf>
    <xf numFmtId="0" fontId="47" fillId="0" borderId="0" xfId="0" applyFont="1" applyAlignment="1">
      <alignment horizontal="center" vertical="center" wrapText="1"/>
    </xf>
    <xf numFmtId="0" fontId="47" fillId="0" borderId="0" xfId="0" applyFont="1" applyAlignment="1">
      <alignment horizontal="center" vertical="center" wrapText="1"/>
    </xf>
    <xf numFmtId="0" fontId="28" fillId="6" borderId="16"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6" borderId="11" xfId="0" applyFont="1" applyFill="1" applyBorder="1" applyAlignment="1">
      <alignment horizontal="center" vertical="center"/>
    </xf>
    <xf numFmtId="0" fontId="28" fillId="6" borderId="9" xfId="0" applyFont="1" applyFill="1" applyBorder="1" applyAlignment="1">
      <alignment horizontal="center" vertical="center"/>
    </xf>
    <xf numFmtId="0" fontId="28" fillId="6" borderId="14" xfId="0" applyFont="1" applyFill="1" applyBorder="1" applyAlignment="1">
      <alignment horizontal="center" vertical="center"/>
    </xf>
    <xf numFmtId="0" fontId="28" fillId="6" borderId="5" xfId="0" applyFont="1" applyFill="1" applyBorder="1" applyAlignment="1">
      <alignment horizontal="center" vertical="center" wrapText="1"/>
    </xf>
    <xf numFmtId="0" fontId="28" fillId="6" borderId="6" xfId="0" applyFont="1" applyFill="1" applyBorder="1" applyAlignment="1">
      <alignment horizontal="center" vertical="center" wrapText="1"/>
    </xf>
    <xf numFmtId="0" fontId="28" fillId="6" borderId="13" xfId="0" applyFont="1" applyFill="1" applyBorder="1" applyAlignment="1">
      <alignment horizontal="center" vertical="center" wrapText="1"/>
    </xf>
    <xf numFmtId="0" fontId="28" fillId="6" borderId="7" xfId="0" applyFont="1" applyFill="1" applyBorder="1" applyAlignment="1">
      <alignment horizontal="center" vertical="center" wrapText="1"/>
    </xf>
    <xf numFmtId="0" fontId="28" fillId="6" borderId="16" xfId="0" applyFont="1" applyFill="1" applyBorder="1" applyAlignment="1">
      <alignment horizontal="center" vertical="center" wrapText="1"/>
    </xf>
    <xf numFmtId="0" fontId="28" fillId="6" borderId="2" xfId="0" applyFont="1" applyFill="1" applyBorder="1" applyAlignment="1">
      <alignment horizontal="center" vertical="center" wrapText="1"/>
    </xf>
    <xf numFmtId="0" fontId="28" fillId="6" borderId="15"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17" xfId="0" applyFont="1" applyFill="1" applyBorder="1" applyAlignment="1">
      <alignment horizontal="center" vertical="center" wrapText="1"/>
    </xf>
    <xf numFmtId="0" fontId="28" fillId="6" borderId="8" xfId="0" applyFont="1" applyFill="1" applyBorder="1" applyAlignment="1">
      <alignment horizontal="center" vertical="center" wrapText="1"/>
    </xf>
    <xf numFmtId="0" fontId="24" fillId="0" borderId="7" xfId="0" applyFont="1" applyBorder="1" applyAlignment="1">
      <alignment vertical="center" wrapText="1"/>
    </xf>
    <xf numFmtId="0" fontId="28" fillId="0" borderId="7" xfId="0" applyFont="1" applyBorder="1" applyAlignment="1">
      <alignment horizontal="justify" vertical="center" wrapText="1"/>
    </xf>
    <xf numFmtId="7" fontId="49" fillId="8" borderId="4" xfId="0" applyNumberFormat="1" applyFont="1" applyFill="1" applyBorder="1" applyAlignment="1">
      <alignment horizontal="right" vertical="top" wrapText="1"/>
    </xf>
    <xf numFmtId="0" fontId="24" fillId="0" borderId="2" xfId="0" applyFont="1" applyBorder="1" applyAlignment="1">
      <alignment vertical="center" wrapText="1"/>
    </xf>
    <xf numFmtId="0" fontId="24" fillId="0" borderId="2" xfId="0" applyFont="1" applyBorder="1" applyAlignment="1">
      <alignment horizontal="left" vertical="center" wrapText="1" indent="1"/>
    </xf>
    <xf numFmtId="7" fontId="50" fillId="0" borderId="4" xfId="0" applyNumberFormat="1" applyFont="1" applyBorder="1" applyAlignment="1">
      <alignment horizontal="right" vertical="top" wrapText="1"/>
    </xf>
    <xf numFmtId="7" fontId="50" fillId="8" borderId="4" xfId="0" applyNumberFormat="1" applyFont="1" applyFill="1" applyBorder="1" applyAlignment="1">
      <alignment horizontal="right" vertical="top" wrapText="1"/>
    </xf>
    <xf numFmtId="0" fontId="28" fillId="0" borderId="2" xfId="0" applyFont="1" applyBorder="1" applyAlignment="1">
      <alignment horizontal="justify" vertical="center" wrapText="1"/>
    </xf>
    <xf numFmtId="172" fontId="24" fillId="0" borderId="4" xfId="0" applyNumberFormat="1" applyFont="1" applyBorder="1"/>
    <xf numFmtId="7" fontId="51" fillId="8" borderId="4" xfId="0" applyNumberFormat="1" applyFont="1" applyFill="1" applyBorder="1" applyAlignment="1">
      <alignment horizontal="right" vertical="top" wrapText="1"/>
    </xf>
    <xf numFmtId="0" fontId="24" fillId="0" borderId="4" xfId="0" applyFont="1" applyBorder="1" applyAlignment="1">
      <alignment vertical="center" wrapText="1"/>
    </xf>
    <xf numFmtId="0" fontId="28" fillId="0" borderId="4" xfId="0" applyFont="1" applyBorder="1" applyAlignment="1">
      <alignment horizontal="justify" vertical="center" wrapText="1"/>
    </xf>
    <xf numFmtId="7" fontId="49" fillId="4" borderId="4" xfId="0" applyNumberFormat="1" applyFont="1" applyFill="1" applyBorder="1" applyAlignment="1">
      <alignment horizontal="right" vertical="top" wrapText="1"/>
    </xf>
    <xf numFmtId="0" fontId="24" fillId="0" borderId="0" xfId="0" applyFont="1" applyAlignment="1">
      <alignment horizontal="center" vertical="center" wrapText="1"/>
    </xf>
    <xf numFmtId="0" fontId="24" fillId="4" borderId="0" xfId="0" applyFont="1" applyFill="1"/>
    <xf numFmtId="0" fontId="23" fillId="4" borderId="0" xfId="0" applyFont="1" applyFill="1" applyAlignment="1">
      <alignment horizontal="center" vertical="center" wrapText="1"/>
    </xf>
    <xf numFmtId="0" fontId="16" fillId="4" borderId="0" xfId="0" applyFont="1" applyFill="1" applyAlignment="1">
      <alignment horizontal="center" vertical="center" wrapText="1"/>
    </xf>
    <xf numFmtId="0" fontId="23" fillId="4" borderId="0" xfId="0" quotePrefix="1" applyFont="1" applyFill="1" applyAlignment="1">
      <alignment horizontal="center" vertical="center" wrapText="1"/>
    </xf>
    <xf numFmtId="0" fontId="28" fillId="7" borderId="16" xfId="0" applyFont="1" applyFill="1" applyBorder="1" applyAlignment="1">
      <alignment horizontal="center" vertical="center" wrapText="1"/>
    </xf>
    <xf numFmtId="0" fontId="28" fillId="7" borderId="13" xfId="0" applyFont="1" applyFill="1" applyBorder="1" applyAlignment="1">
      <alignment horizontal="center" vertical="center" wrapText="1"/>
    </xf>
    <xf numFmtId="0" fontId="28" fillId="7" borderId="7" xfId="0" applyFont="1" applyFill="1" applyBorder="1" applyAlignment="1">
      <alignment horizontal="center" vertical="center" wrapText="1"/>
    </xf>
    <xf numFmtId="0" fontId="28" fillId="7" borderId="15" xfId="0" applyFont="1" applyFill="1" applyBorder="1" applyAlignment="1">
      <alignment horizontal="center" vertical="center" wrapText="1"/>
    </xf>
    <xf numFmtId="0" fontId="28" fillId="7" borderId="17" xfId="0" applyFont="1" applyFill="1" applyBorder="1" applyAlignment="1">
      <alignment horizontal="center" vertical="center" wrapText="1"/>
    </xf>
    <xf numFmtId="0" fontId="28" fillId="7" borderId="8" xfId="0" applyFont="1" applyFill="1" applyBorder="1" applyAlignment="1">
      <alignment horizontal="center" vertical="center" wrapText="1"/>
    </xf>
    <xf numFmtId="0" fontId="28" fillId="0" borderId="16" xfId="0" applyFont="1" applyBorder="1" applyAlignment="1">
      <alignment horizontal="left" vertical="center"/>
    </xf>
    <xf numFmtId="0" fontId="28" fillId="0" borderId="12" xfId="0" applyFont="1" applyBorder="1" applyAlignment="1">
      <alignment horizontal="left" vertical="center"/>
    </xf>
    <xf numFmtId="172" fontId="28" fillId="4" borderId="4" xfId="0" applyNumberFormat="1" applyFont="1" applyFill="1" applyBorder="1"/>
    <xf numFmtId="0" fontId="28" fillId="0" borderId="0" xfId="0" applyFont="1" applyAlignment="1">
      <alignment horizontal="justify" vertical="center"/>
    </xf>
    <xf numFmtId="0" fontId="24" fillId="0" borderId="0" xfId="0" applyFont="1" applyAlignment="1">
      <alignment horizontal="justify" vertical="center"/>
    </xf>
    <xf numFmtId="172" fontId="24" fillId="4" borderId="4" xfId="0" applyNumberFormat="1" applyFont="1" applyFill="1" applyBorder="1"/>
    <xf numFmtId="7" fontId="50" fillId="4" borderId="4" xfId="0" applyNumberFormat="1" applyFont="1" applyFill="1" applyBorder="1" applyAlignment="1">
      <alignment horizontal="right" vertical="top" wrapText="1"/>
    </xf>
    <xf numFmtId="172" fontId="52" fillId="4" borderId="4" xfId="0" applyNumberFormat="1" applyFont="1" applyFill="1" applyBorder="1"/>
    <xf numFmtId="0" fontId="24" fillId="4" borderId="0" xfId="0" applyFont="1" applyFill="1" applyAlignment="1">
      <alignment horizontal="justify" vertical="center"/>
    </xf>
    <xf numFmtId="7" fontId="52" fillId="4" borderId="4" xfId="0" applyNumberFormat="1" applyFont="1" applyFill="1" applyBorder="1" applyAlignment="1">
      <alignment horizontal="right" vertical="top" wrapText="1"/>
    </xf>
    <xf numFmtId="0" fontId="28" fillId="4" borderId="5" xfId="0" applyFont="1" applyFill="1" applyBorder="1" applyAlignment="1">
      <alignment horizontal="left" vertical="center"/>
    </xf>
    <xf numFmtId="0" fontId="28" fillId="4" borderId="0" xfId="0" applyFont="1" applyFill="1" applyAlignment="1">
      <alignment horizontal="left" vertical="center"/>
    </xf>
    <xf numFmtId="7" fontId="52" fillId="0" borderId="4" xfId="0" applyNumberFormat="1" applyFont="1" applyBorder="1" applyAlignment="1">
      <alignment horizontal="right" vertical="top" wrapText="1"/>
    </xf>
    <xf numFmtId="0" fontId="28" fillId="4" borderId="5" xfId="0" applyFont="1" applyFill="1" applyBorder="1" applyAlignment="1">
      <alignment vertical="center"/>
    </xf>
    <xf numFmtId="0" fontId="28" fillId="4" borderId="0" xfId="0" applyFont="1" applyFill="1" applyAlignment="1">
      <alignment vertical="center"/>
    </xf>
    <xf numFmtId="0" fontId="24" fillId="0" borderId="11" xfId="0" applyFont="1" applyBorder="1"/>
    <xf numFmtId="0" fontId="28" fillId="0" borderId="9" xfId="0" applyFont="1" applyBorder="1" applyAlignment="1">
      <alignment horizontal="center" vertical="center" wrapText="1"/>
    </xf>
    <xf numFmtId="0" fontId="47" fillId="0" borderId="0" xfId="0" applyFont="1" applyAlignment="1">
      <alignment vertical="center" wrapText="1"/>
    </xf>
    <xf numFmtId="0" fontId="47" fillId="4" borderId="0" xfId="0" applyFont="1" applyFill="1" applyAlignment="1">
      <alignment vertical="center" wrapText="1"/>
    </xf>
    <xf numFmtId="0" fontId="24" fillId="0" borderId="16" xfId="0" applyFont="1" applyBorder="1" applyAlignment="1">
      <alignment vertical="center" wrapText="1"/>
    </xf>
    <xf numFmtId="0" fontId="53" fillId="0" borderId="13" xfId="0" applyFont="1" applyBorder="1" applyAlignment="1">
      <alignment horizontal="justify" vertical="center" wrapText="1"/>
    </xf>
    <xf numFmtId="3" fontId="53" fillId="0" borderId="7" xfId="0" applyNumberFormat="1" applyFont="1" applyBorder="1" applyAlignment="1">
      <alignment horizontal="right" vertical="center" wrapText="1"/>
    </xf>
    <xf numFmtId="0" fontId="24" fillId="0" borderId="5" xfId="0" applyFont="1" applyBorder="1" applyAlignment="1">
      <alignment vertical="center" wrapText="1"/>
    </xf>
    <xf numFmtId="0" fontId="54" fillId="0" borderId="6" xfId="0" applyFont="1" applyBorder="1" applyAlignment="1">
      <alignment horizontal="left" vertical="center" wrapText="1" indent="1"/>
    </xf>
    <xf numFmtId="3" fontId="53" fillId="0" borderId="2" xfId="0" applyNumberFormat="1" applyFont="1" applyBorder="1" applyAlignment="1" applyProtection="1">
      <alignment horizontal="right" vertical="center" wrapText="1"/>
      <protection locked="0"/>
    </xf>
    <xf numFmtId="3" fontId="53" fillId="0" borderId="2" xfId="0" applyNumberFormat="1" applyFont="1" applyBorder="1" applyAlignment="1">
      <alignment horizontal="right" vertical="center" wrapText="1"/>
    </xf>
    <xf numFmtId="0" fontId="53" fillId="0" borderId="6" xfId="0" applyFont="1" applyBorder="1" applyAlignment="1">
      <alignment horizontal="justify" vertical="center" wrapText="1"/>
    </xf>
    <xf numFmtId="0" fontId="24" fillId="0" borderId="15" xfId="0" applyFont="1" applyBorder="1" applyAlignment="1">
      <alignment vertical="center" wrapText="1"/>
    </xf>
    <xf numFmtId="0" fontId="54" fillId="0" borderId="17" xfId="0" applyFont="1" applyBorder="1" applyAlignment="1">
      <alignment horizontal="justify" vertical="center" wrapText="1"/>
    </xf>
    <xf numFmtId="3" fontId="53" fillId="0" borderId="8" xfId="0" applyNumberFormat="1" applyFont="1" applyBorder="1" applyAlignment="1">
      <alignment horizontal="right" vertical="center" wrapText="1"/>
    </xf>
    <xf numFmtId="0" fontId="24" fillId="0" borderId="11" xfId="0" applyFont="1" applyBorder="1" applyAlignment="1">
      <alignment vertical="center" wrapText="1"/>
    </xf>
    <xf numFmtId="0" fontId="54" fillId="4" borderId="14" xfId="0" applyFont="1" applyFill="1" applyBorder="1" applyAlignment="1">
      <alignment horizontal="center" vertical="center" wrapText="1"/>
    </xf>
    <xf numFmtId="3" fontId="54" fillId="4" borderId="8" xfId="0" applyNumberFormat="1" applyFont="1" applyFill="1" applyBorder="1" applyAlignment="1">
      <alignment horizontal="right" vertical="center" wrapText="1"/>
    </xf>
    <xf numFmtId="0" fontId="24" fillId="0" borderId="0" xfId="0" applyFont="1" applyAlignment="1">
      <alignment vertical="center" wrapText="1"/>
    </xf>
    <xf numFmtId="0" fontId="24" fillId="0" borderId="0" xfId="0" applyFont="1" applyAlignment="1">
      <alignment horizontal="justify" vertical="center" wrapText="1"/>
    </xf>
    <xf numFmtId="168" fontId="24" fillId="0" borderId="0" xfId="0" applyNumberFormat="1" applyFont="1"/>
    <xf numFmtId="0" fontId="55" fillId="4" borderId="0" xfId="0" applyFont="1" applyFill="1" applyAlignment="1">
      <alignment horizontal="center" vertical="center" wrapText="1"/>
    </xf>
    <xf numFmtId="0" fontId="56" fillId="4" borderId="0" xfId="0" applyFont="1" applyFill="1" applyAlignment="1">
      <alignment horizontal="center" vertical="center" wrapText="1"/>
    </xf>
    <xf numFmtId="0" fontId="55" fillId="4" borderId="0" xfId="0" quotePrefix="1" applyFont="1" applyFill="1" applyAlignment="1">
      <alignment horizontal="center" vertical="center" wrapText="1"/>
    </xf>
    <xf numFmtId="0" fontId="28" fillId="6" borderId="2" xfId="0" applyFont="1" applyFill="1" applyBorder="1" applyAlignment="1">
      <alignment horizontal="center" vertical="center" wrapText="1"/>
    </xf>
    <xf numFmtId="0" fontId="23" fillId="0" borderId="13" xfId="0" applyFont="1" applyBorder="1" applyAlignment="1">
      <alignment horizontal="justify" vertical="center" wrapText="1"/>
    </xf>
    <xf numFmtId="3" fontId="53" fillId="0" borderId="16" xfId="0" applyNumberFormat="1" applyFont="1" applyBorder="1" applyAlignment="1">
      <alignment horizontal="right" vertical="center" wrapText="1"/>
    </xf>
    <xf numFmtId="3" fontId="53" fillId="0" borderId="13" xfId="0" applyNumberFormat="1" applyFont="1" applyBorder="1" applyAlignment="1">
      <alignment horizontal="right" vertical="center" wrapText="1"/>
    </xf>
    <xf numFmtId="0" fontId="47" fillId="0" borderId="6" xfId="0" applyFont="1" applyBorder="1" applyAlignment="1" applyProtection="1">
      <alignment horizontal="justify" vertical="top" wrapText="1"/>
      <protection locked="0"/>
    </xf>
    <xf numFmtId="3" fontId="53" fillId="0" borderId="5" xfId="0" applyNumberFormat="1" applyFont="1" applyBorder="1" applyAlignment="1" applyProtection="1">
      <alignment horizontal="right" vertical="center" wrapText="1"/>
      <protection locked="0"/>
    </xf>
    <xf numFmtId="3" fontId="53" fillId="0" borderId="6" xfId="0" applyNumberFormat="1" applyFont="1" applyBorder="1" applyAlignment="1" applyProtection="1">
      <alignment horizontal="right" vertical="center" wrapText="1"/>
      <protection locked="0"/>
    </xf>
    <xf numFmtId="3" fontId="53" fillId="0" borderId="5" xfId="0" applyNumberFormat="1" applyFont="1" applyBorder="1" applyAlignment="1">
      <alignment horizontal="right" vertical="center" wrapText="1"/>
    </xf>
    <xf numFmtId="3" fontId="53" fillId="0" borderId="6" xfId="0" applyNumberFormat="1" applyFont="1" applyBorder="1" applyAlignment="1">
      <alignment horizontal="right" vertical="center" wrapText="1"/>
    </xf>
    <xf numFmtId="3" fontId="53" fillId="0" borderId="15" xfId="0" applyNumberFormat="1" applyFont="1" applyBorder="1" applyAlignment="1">
      <alignment horizontal="right" vertical="center" wrapText="1"/>
    </xf>
    <xf numFmtId="3" fontId="53" fillId="0" borderId="17" xfId="0" applyNumberFormat="1" applyFont="1" applyBorder="1" applyAlignment="1">
      <alignment horizontal="right" vertical="center" wrapText="1"/>
    </xf>
    <xf numFmtId="3" fontId="54" fillId="0" borderId="8" xfId="0" applyNumberFormat="1" applyFont="1" applyBorder="1" applyAlignment="1">
      <alignment horizontal="right" vertical="center" wrapText="1"/>
    </xf>
    <xf numFmtId="0" fontId="53" fillId="4" borderId="13" xfId="0" applyFont="1" applyFill="1" applyBorder="1" applyAlignment="1">
      <alignment horizontal="justify" vertical="center" wrapText="1"/>
    </xf>
    <xf numFmtId="3" fontId="53" fillId="4" borderId="7" xfId="0" applyNumberFormat="1" applyFont="1" applyFill="1" applyBorder="1" applyAlignment="1">
      <alignment horizontal="right" vertical="center" wrapText="1"/>
    </xf>
    <xf numFmtId="0" fontId="28" fillId="4" borderId="5" xfId="0" applyFont="1" applyFill="1" applyBorder="1" applyAlignment="1">
      <alignment horizontal="left" vertical="top" wrapText="1"/>
    </xf>
    <xf numFmtId="0" fontId="28" fillId="4" borderId="6" xfId="0" applyFont="1" applyFill="1" applyBorder="1" applyAlignment="1">
      <alignment horizontal="left" vertical="top" wrapText="1"/>
    </xf>
    <xf numFmtId="3" fontId="53" fillId="4" borderId="2" xfId="0" applyNumberFormat="1" applyFont="1" applyFill="1" applyBorder="1" applyAlignment="1" applyProtection="1">
      <alignment horizontal="right" vertical="center" wrapText="1"/>
      <protection locked="0"/>
    </xf>
    <xf numFmtId="3" fontId="53" fillId="4" borderId="2" xfId="0" applyNumberFormat="1" applyFont="1" applyFill="1" applyBorder="1" applyAlignment="1">
      <alignment horizontal="right" vertical="center" wrapText="1"/>
    </xf>
    <xf numFmtId="0" fontId="24" fillId="4" borderId="5" xfId="0" applyFont="1" applyFill="1" applyBorder="1" applyAlignment="1">
      <alignment horizontal="left" vertical="top" wrapText="1"/>
    </xf>
    <xf numFmtId="0" fontId="24" fillId="4" borderId="6" xfId="0" applyFont="1" applyFill="1" applyBorder="1" applyAlignment="1">
      <alignment horizontal="left" vertical="top" wrapText="1"/>
    </xf>
    <xf numFmtId="0" fontId="24" fillId="4" borderId="5" xfId="0" applyFont="1" applyFill="1" applyBorder="1" applyAlignment="1">
      <alignment horizontal="left" vertical="top" wrapText="1"/>
    </xf>
    <xf numFmtId="0" fontId="24" fillId="4" borderId="6" xfId="0" applyFont="1" applyFill="1" applyBorder="1" applyAlignment="1">
      <alignment horizontal="justify" vertical="top" wrapText="1"/>
    </xf>
    <xf numFmtId="3" fontId="54" fillId="4" borderId="2" xfId="0" applyNumberFormat="1" applyFont="1" applyFill="1" applyBorder="1" applyAlignment="1" applyProtection="1">
      <alignment horizontal="right" vertical="center" wrapText="1"/>
      <protection locked="0"/>
    </xf>
    <xf numFmtId="0" fontId="24" fillId="4" borderId="6" xfId="0" applyFont="1" applyFill="1" applyBorder="1" applyAlignment="1">
      <alignment horizontal="left" vertical="top" wrapText="1"/>
    </xf>
    <xf numFmtId="0" fontId="28" fillId="4" borderId="17" xfId="0" applyFont="1" applyFill="1" applyBorder="1" applyAlignment="1">
      <alignment horizontal="justify" vertical="center" wrapText="1"/>
    </xf>
    <xf numFmtId="3" fontId="53" fillId="4" borderId="8" xfId="0" applyNumberFormat="1" applyFont="1" applyFill="1" applyBorder="1" applyAlignment="1">
      <alignment horizontal="right" vertical="center" wrapText="1"/>
    </xf>
    <xf numFmtId="0" fontId="28" fillId="4" borderId="14" xfId="0" applyFont="1" applyFill="1" applyBorder="1" applyAlignment="1">
      <alignment horizontal="center" vertical="center" wrapText="1"/>
    </xf>
    <xf numFmtId="0" fontId="42" fillId="4" borderId="0" xfId="0" applyFont="1" applyFill="1" applyAlignment="1">
      <alignment horizontal="center" vertical="center" wrapText="1"/>
    </xf>
    <xf numFmtId="0" fontId="42" fillId="4" borderId="0" xfId="0" quotePrefix="1" applyFont="1" applyFill="1" applyAlignment="1">
      <alignment horizontal="center" vertical="center" wrapText="1"/>
    </xf>
    <xf numFmtId="0" fontId="28" fillId="6" borderId="4" xfId="0" applyFont="1" applyFill="1" applyBorder="1" applyAlignment="1">
      <alignment horizontal="center" vertical="center"/>
    </xf>
    <xf numFmtId="0" fontId="28" fillId="6" borderId="4" xfId="0" applyFont="1" applyFill="1" applyBorder="1" applyAlignment="1">
      <alignment horizontal="center" vertical="center"/>
    </xf>
    <xf numFmtId="0" fontId="24" fillId="11" borderId="4" xfId="0" applyFont="1" applyFill="1" applyBorder="1" applyAlignment="1">
      <alignment horizontal="justify" vertical="center"/>
    </xf>
    <xf numFmtId="0" fontId="24" fillId="11" borderId="4" xfId="0" applyFont="1" applyFill="1" applyBorder="1" applyAlignment="1">
      <alignment horizontal="center" vertical="center"/>
    </xf>
    <xf numFmtId="0" fontId="28" fillId="11" borderId="11" xfId="0" applyFont="1" applyFill="1" applyBorder="1" applyAlignment="1">
      <alignment horizontal="center" vertical="center"/>
    </xf>
    <xf numFmtId="0" fontId="28" fillId="11" borderId="9" xfId="0" applyFont="1" applyFill="1" applyBorder="1" applyAlignment="1">
      <alignment horizontal="center" vertical="center"/>
    </xf>
    <xf numFmtId="0" fontId="28" fillId="11" borderId="14" xfId="0" applyFont="1" applyFill="1" applyBorder="1" applyAlignment="1">
      <alignment horizontal="center" vertical="center"/>
    </xf>
    <xf numFmtId="0" fontId="28" fillId="4" borderId="0" xfId="0" applyFont="1" applyFill="1" applyAlignment="1">
      <alignment horizontal="center" vertical="center" wrapText="1"/>
    </xf>
    <xf numFmtId="0" fontId="28" fillId="4" borderId="0" xfId="0" quotePrefix="1" applyFont="1" applyFill="1" applyAlignment="1">
      <alignment horizontal="center" vertical="center" wrapText="1"/>
    </xf>
    <xf numFmtId="0" fontId="28" fillId="4" borderId="0" xfId="0" applyFont="1" applyFill="1" applyAlignment="1">
      <alignment horizontal="center"/>
    </xf>
    <xf numFmtId="0" fontId="28" fillId="4" borderId="0" xfId="0" quotePrefix="1" applyFont="1" applyFill="1" applyAlignment="1">
      <alignment horizontal="center"/>
    </xf>
    <xf numFmtId="0" fontId="28" fillId="6" borderId="4" xfId="0" applyFont="1" applyFill="1" applyBorder="1" applyAlignment="1">
      <alignment horizontal="center" vertical="center" wrapText="1"/>
    </xf>
    <xf numFmtId="0" fontId="24" fillId="0" borderId="4" xfId="0" applyFont="1" applyBorder="1"/>
    <xf numFmtId="168" fontId="24" fillId="0" borderId="4" xfId="0" applyNumberFormat="1" applyFont="1" applyBorder="1"/>
    <xf numFmtId="0" fontId="28" fillId="0" borderId="11" xfId="0" applyFont="1" applyBorder="1" applyAlignment="1">
      <alignment horizontal="center" vertical="center"/>
    </xf>
    <xf numFmtId="0" fontId="24" fillId="0" borderId="9" xfId="0" applyFont="1" applyBorder="1" applyAlignment="1">
      <alignment horizontal="center" vertical="center"/>
    </xf>
    <xf numFmtId="0" fontId="24" fillId="0" borderId="14" xfId="0" applyFont="1" applyBorder="1" applyAlignment="1">
      <alignment horizontal="center" vertical="center"/>
    </xf>
    <xf numFmtId="0" fontId="28" fillId="0" borderId="4" xfId="0" applyFont="1" applyBorder="1" applyAlignment="1">
      <alignment horizontal="right" vertical="center" wrapText="1" indent="1"/>
    </xf>
    <xf numFmtId="0" fontId="57" fillId="0" borderId="0" xfId="19" applyFont="1"/>
    <xf numFmtId="0" fontId="23" fillId="4" borderId="0" xfId="0" applyFont="1" applyFill="1" applyAlignment="1">
      <alignment horizontal="center"/>
    </xf>
    <xf numFmtId="0" fontId="23" fillId="4" borderId="0" xfId="0" quotePrefix="1" applyFont="1" applyFill="1" applyAlignment="1">
      <alignment horizontal="center"/>
    </xf>
    <xf numFmtId="0" fontId="37" fillId="4" borderId="5" xfId="0" quotePrefix="1" applyFont="1" applyFill="1" applyBorder="1" applyAlignment="1">
      <alignment horizontal="center"/>
    </xf>
    <xf numFmtId="0" fontId="37" fillId="4" borderId="0" xfId="0" quotePrefix="1" applyFont="1" applyFill="1" applyAlignment="1">
      <alignment horizontal="center"/>
    </xf>
    <xf numFmtId="0" fontId="28" fillId="0" borderId="4"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7" xfId="0" applyFont="1" applyBorder="1" applyAlignment="1">
      <alignment horizontal="center" vertical="center" wrapText="1"/>
    </xf>
    <xf numFmtId="0" fontId="28" fillId="0" borderId="8" xfId="0" applyFont="1" applyBorder="1" applyAlignment="1">
      <alignment horizontal="center" vertical="center" wrapText="1"/>
    </xf>
    <xf numFmtId="0" fontId="24" fillId="0" borderId="16" xfId="0" applyFont="1" applyBorder="1"/>
    <xf numFmtId="0" fontId="24" fillId="0" borderId="12" xfId="0" applyFont="1" applyBorder="1"/>
    <xf numFmtId="0" fontId="24" fillId="0" borderId="13" xfId="0" applyFont="1" applyBorder="1"/>
    <xf numFmtId="172" fontId="0" fillId="0" borderId="0" xfId="0" applyNumberFormat="1"/>
    <xf numFmtId="172" fontId="24" fillId="0" borderId="7" xfId="0" applyNumberFormat="1" applyFont="1" applyBorder="1"/>
    <xf numFmtId="0" fontId="24" fillId="0" borderId="5" xfId="0" applyFont="1" applyBorder="1" applyAlignment="1">
      <alignment wrapText="1"/>
    </xf>
    <xf numFmtId="0" fontId="0" fillId="0" borderId="0" xfId="0" applyAlignment="1">
      <alignment wrapText="1"/>
    </xf>
    <xf numFmtId="0" fontId="0" fillId="0" borderId="6" xfId="0" applyBorder="1" applyAlignment="1">
      <alignment wrapText="1"/>
    </xf>
    <xf numFmtId="172" fontId="24" fillId="0" borderId="2" xfId="0" applyNumberFormat="1" applyFont="1" applyBorder="1"/>
    <xf numFmtId="0" fontId="24" fillId="0" borderId="0" xfId="0" applyFont="1" applyAlignment="1">
      <alignment wrapText="1"/>
    </xf>
    <xf numFmtId="4" fontId="28" fillId="0" borderId="2" xfId="0" applyNumberFormat="1" applyFont="1" applyBorder="1"/>
    <xf numFmtId="0" fontId="24" fillId="0" borderId="6" xfId="0" applyFont="1" applyBorder="1" applyAlignment="1">
      <alignment wrapText="1"/>
    </xf>
    <xf numFmtId="4" fontId="24" fillId="0" borderId="2" xfId="0" applyNumberFormat="1" applyFont="1" applyBorder="1"/>
    <xf numFmtId="4" fontId="24" fillId="0" borderId="0" xfId="0" applyNumberFormat="1" applyFont="1"/>
    <xf numFmtId="172" fontId="24" fillId="0" borderId="5" xfId="0" applyNumberFormat="1" applyFont="1" applyBorder="1"/>
    <xf numFmtId="172" fontId="24" fillId="0" borderId="6" xfId="0" applyNumberFormat="1" applyFont="1" applyBorder="1"/>
    <xf numFmtId="0" fontId="24" fillId="0" borderId="6" xfId="0" applyFont="1" applyBorder="1"/>
    <xf numFmtId="0" fontId="28" fillId="0" borderId="9" xfId="0" applyFont="1" applyBorder="1"/>
    <xf numFmtId="0" fontId="24" fillId="0" borderId="14" xfId="0" applyFont="1" applyBorder="1"/>
    <xf numFmtId="172" fontId="28" fillId="0" borderId="4" xfId="0" applyNumberFormat="1" applyFont="1" applyBorder="1"/>
    <xf numFmtId="0" fontId="24" fillId="0" borderId="7" xfId="0" applyFont="1" applyBorder="1"/>
    <xf numFmtId="0" fontId="58" fillId="0" borderId="5" xfId="0" applyFont="1" applyBorder="1" applyAlignment="1">
      <alignment horizontal="center"/>
    </xf>
    <xf numFmtId="0" fontId="58" fillId="0" borderId="0" xfId="0" applyFont="1" applyAlignment="1">
      <alignment horizontal="center"/>
    </xf>
    <xf numFmtId="0" fontId="58" fillId="0" borderId="6" xfId="0" applyFont="1" applyBorder="1" applyAlignment="1">
      <alignment horizontal="center"/>
    </xf>
    <xf numFmtId="0" fontId="24" fillId="0" borderId="9" xfId="0" applyFont="1" applyBorder="1"/>
    <xf numFmtId="0" fontId="55" fillId="0" borderId="0" xfId="0" applyFont="1" applyAlignment="1">
      <alignment horizontal="center" vertical="center" wrapText="1"/>
    </xf>
    <xf numFmtId="0" fontId="23" fillId="0" borderId="0" xfId="0" applyFont="1" applyAlignment="1">
      <alignment horizontal="center" vertical="center" wrapText="1"/>
    </xf>
    <xf numFmtId="173" fontId="0" fillId="0" borderId="0" xfId="0" applyNumberFormat="1"/>
    <xf numFmtId="173" fontId="28" fillId="6" borderId="4" xfId="0" applyNumberFormat="1" applyFont="1" applyFill="1" applyBorder="1" applyAlignment="1">
      <alignment horizontal="center" vertical="center" wrapText="1"/>
    </xf>
    <xf numFmtId="173" fontId="28" fillId="6" borderId="7" xfId="0" applyNumberFormat="1" applyFont="1" applyFill="1" applyBorder="1" applyAlignment="1">
      <alignment horizontal="center" vertical="center" wrapText="1"/>
    </xf>
    <xf numFmtId="0" fontId="28" fillId="0" borderId="2" xfId="0" applyFont="1" applyBorder="1" applyAlignment="1">
      <alignment vertical="center" wrapText="1"/>
    </xf>
    <xf numFmtId="173" fontId="28" fillId="0" borderId="5" xfId="0" applyNumberFormat="1" applyFont="1" applyBorder="1"/>
    <xf numFmtId="173" fontId="28" fillId="0" borderId="7" xfId="0" applyNumberFormat="1" applyFont="1" applyBorder="1"/>
    <xf numFmtId="173" fontId="28" fillId="0" borderId="13" xfId="0" applyNumberFormat="1" applyFont="1" applyBorder="1"/>
    <xf numFmtId="0" fontId="24" fillId="0" borderId="2" xfId="0" applyFont="1" applyBorder="1" applyAlignment="1">
      <alignment horizontal="left" vertical="center" wrapText="1" indent="2"/>
    </xf>
    <xf numFmtId="171" fontId="24" fillId="0" borderId="5" xfId="0" applyNumberFormat="1" applyFont="1" applyBorder="1" applyAlignment="1">
      <alignment vertical="center" wrapText="1"/>
    </xf>
    <xf numFmtId="171" fontId="24" fillId="0" borderId="2" xfId="0" applyNumberFormat="1" applyFont="1" applyBorder="1" applyAlignment="1">
      <alignment vertical="center" wrapText="1"/>
    </xf>
    <xf numFmtId="171" fontId="24" fillId="0" borderId="6" xfId="0" applyNumberFormat="1" applyFont="1" applyBorder="1" applyAlignment="1">
      <alignment vertical="center" wrapText="1"/>
    </xf>
    <xf numFmtId="173" fontId="24" fillId="0" borderId="5" xfId="0" applyNumberFormat="1" applyFont="1" applyBorder="1"/>
    <xf numFmtId="173" fontId="24" fillId="0" borderId="2" xfId="0" applyNumberFormat="1" applyFont="1" applyBorder="1"/>
    <xf numFmtId="173" fontId="24" fillId="0" borderId="6" xfId="0" applyNumberFormat="1" applyFont="1" applyBorder="1"/>
    <xf numFmtId="173" fontId="28" fillId="0" borderId="2" xfId="0" applyNumberFormat="1" applyFont="1" applyBorder="1"/>
    <xf numFmtId="173" fontId="28" fillId="0" borderId="6" xfId="0" applyNumberFormat="1" applyFont="1" applyBorder="1"/>
    <xf numFmtId="171" fontId="28" fillId="0" borderId="2" xfId="0" applyNumberFormat="1" applyFont="1" applyBorder="1" applyAlignment="1">
      <alignment vertical="center" wrapText="1"/>
    </xf>
    <xf numFmtId="171" fontId="28" fillId="0" borderId="6" xfId="0" applyNumberFormat="1" applyFont="1" applyBorder="1" applyAlignment="1">
      <alignment vertical="center" wrapText="1"/>
    </xf>
    <xf numFmtId="0" fontId="28" fillId="0" borderId="8" xfId="0" applyFont="1" applyBorder="1" applyAlignment="1">
      <alignment vertical="center" wrapText="1"/>
    </xf>
    <xf numFmtId="173" fontId="28" fillId="0" borderId="15" xfId="0" applyNumberFormat="1" applyFont="1" applyBorder="1"/>
    <xf numFmtId="171" fontId="28" fillId="0" borderId="8" xfId="0" applyNumberFormat="1" applyFont="1" applyBorder="1" applyAlignment="1">
      <alignment vertical="center" wrapText="1"/>
    </xf>
    <xf numFmtId="171" fontId="28" fillId="0" borderId="17" xfId="0" applyNumberFormat="1" applyFont="1" applyBorder="1" applyAlignment="1">
      <alignment vertical="center" wrapText="1"/>
    </xf>
    <xf numFmtId="173" fontId="24" fillId="0" borderId="0" xfId="0" applyNumberFormat="1" applyFont="1"/>
    <xf numFmtId="0" fontId="28" fillId="0" borderId="16" xfId="0" applyFont="1" applyBorder="1" applyAlignment="1">
      <alignment vertical="center" wrapText="1"/>
    </xf>
    <xf numFmtId="0" fontId="24" fillId="0" borderId="5" xfId="0" applyFont="1" applyBorder="1" applyAlignment="1">
      <alignment horizontal="left" vertical="center" wrapText="1" indent="2"/>
    </xf>
    <xf numFmtId="0" fontId="28" fillId="0" borderId="15" xfId="0" applyFont="1" applyBorder="1" applyAlignment="1">
      <alignment vertical="center" wrapText="1"/>
    </xf>
    <xf numFmtId="173" fontId="28" fillId="0" borderId="8" xfId="0" applyNumberFormat="1" applyFont="1" applyBorder="1"/>
    <xf numFmtId="0" fontId="28" fillId="0" borderId="5" xfId="0" applyFont="1" applyBorder="1" applyAlignment="1">
      <alignment vertical="center" wrapText="1"/>
    </xf>
    <xf numFmtId="171" fontId="24" fillId="0" borderId="5" xfId="0" applyNumberFormat="1" applyFont="1" applyBorder="1" applyAlignment="1">
      <alignment vertical="center"/>
    </xf>
    <xf numFmtId="171" fontId="24" fillId="0" borderId="2" xfId="0" applyNumberFormat="1" applyFont="1" applyBorder="1" applyAlignment="1">
      <alignment vertical="center"/>
    </xf>
    <xf numFmtId="171" fontId="60" fillId="0" borderId="2" xfId="0" applyNumberFormat="1" applyFont="1" applyBorder="1" applyAlignment="1">
      <alignment vertical="center"/>
    </xf>
    <xf numFmtId="0" fontId="24" fillId="0" borderId="5" xfId="0" applyFont="1" applyBorder="1" applyAlignment="1">
      <alignment wrapText="1"/>
    </xf>
    <xf numFmtId="0" fontId="0" fillId="0" borderId="0" xfId="0" applyAlignment="1">
      <alignment horizontal="center" vertical="center" wrapText="1"/>
    </xf>
    <xf numFmtId="173" fontId="0" fillId="0" borderId="0" xfId="0" applyNumberFormat="1" applyAlignment="1">
      <alignment horizontal="center" vertical="center" wrapText="1"/>
    </xf>
    <xf numFmtId="0" fontId="0" fillId="0" borderId="4" xfId="0" applyBorder="1" applyAlignment="1">
      <alignment horizontal="center" vertical="center" wrapText="1"/>
    </xf>
    <xf numFmtId="173" fontId="45" fillId="6" borderId="11" xfId="0" applyNumberFormat="1" applyFont="1" applyFill="1" applyBorder="1" applyAlignment="1">
      <alignment horizontal="center" vertical="center" wrapText="1"/>
    </xf>
    <xf numFmtId="173" fontId="45" fillId="6" borderId="9" xfId="0" applyNumberFormat="1" applyFont="1" applyFill="1" applyBorder="1" applyAlignment="1">
      <alignment horizontal="center" vertical="center" wrapText="1"/>
    </xf>
    <xf numFmtId="173" fontId="45" fillId="6" borderId="7" xfId="0" applyNumberFormat="1" applyFont="1" applyFill="1" applyBorder="1" applyAlignment="1">
      <alignment horizontal="center" vertical="center" wrapText="1"/>
    </xf>
    <xf numFmtId="173" fontId="45" fillId="6" borderId="4" xfId="0" applyNumberFormat="1" applyFont="1" applyFill="1" applyBorder="1" applyAlignment="1">
      <alignment horizontal="center" vertical="center" wrapText="1"/>
    </xf>
    <xf numFmtId="173" fontId="45" fillId="6" borderId="11" xfId="0" applyNumberFormat="1" applyFont="1" applyFill="1" applyBorder="1" applyAlignment="1">
      <alignment horizontal="center" vertical="center" wrapText="1"/>
    </xf>
    <xf numFmtId="173" fontId="0" fillId="0" borderId="8" xfId="0" applyNumberFormat="1" applyBorder="1" applyAlignment="1">
      <alignment horizontal="center" vertical="center" wrapText="1"/>
    </xf>
    <xf numFmtId="0" fontId="45" fillId="0" borderId="16" xfId="0" applyFont="1" applyBorder="1" applyAlignment="1">
      <alignment wrapText="1"/>
    </xf>
    <xf numFmtId="0" fontId="0" fillId="0" borderId="12" xfId="0" applyBorder="1" applyAlignment="1">
      <alignment wrapText="1"/>
    </xf>
    <xf numFmtId="0" fontId="0" fillId="0" borderId="13" xfId="0" applyBorder="1" applyAlignment="1">
      <alignment wrapText="1"/>
    </xf>
    <xf numFmtId="173" fontId="47" fillId="0" borderId="2" xfId="0" applyNumberFormat="1" applyFont="1" applyBorder="1"/>
    <xf numFmtId="0" fontId="47" fillId="0" borderId="0" xfId="0" applyFont="1" applyAlignment="1">
      <alignment wrapText="1"/>
    </xf>
    <xf numFmtId="0" fontId="47" fillId="0" borderId="6" xfId="0" applyFont="1" applyBorder="1" applyAlignment="1">
      <alignment wrapText="1"/>
    </xf>
    <xf numFmtId="0" fontId="47" fillId="0" borderId="0" xfId="0" applyFont="1"/>
    <xf numFmtId="0" fontId="47" fillId="0" borderId="6" xfId="0" applyFont="1" applyBorder="1" applyAlignment="1">
      <alignment vertical="center" wrapText="1"/>
    </xf>
    <xf numFmtId="173" fontId="61" fillId="0" borderId="2" xfId="0" applyNumberFormat="1" applyFont="1" applyBorder="1"/>
    <xf numFmtId="0" fontId="47" fillId="0" borderId="6" xfId="0" applyFont="1" applyBorder="1"/>
    <xf numFmtId="0" fontId="45" fillId="0" borderId="5" xfId="0" applyFont="1" applyBorder="1" applyAlignment="1">
      <alignment wrapText="1"/>
    </xf>
    <xf numFmtId="173" fontId="45" fillId="0" borderId="2" xfId="0" applyNumberFormat="1" applyFont="1" applyBorder="1" applyAlignment="1">
      <alignment horizontal="right"/>
    </xf>
    <xf numFmtId="173" fontId="45" fillId="0" borderId="2" xfId="0" applyNumberFormat="1" applyFont="1" applyBorder="1"/>
    <xf numFmtId="0" fontId="45" fillId="0" borderId="0" xfId="0" applyFont="1" applyAlignment="1">
      <alignment wrapText="1"/>
    </xf>
    <xf numFmtId="0" fontId="45" fillId="0" borderId="10" xfId="0" applyFont="1" applyBorder="1" applyAlignment="1">
      <alignment wrapText="1"/>
    </xf>
    <xf numFmtId="0" fontId="47" fillId="0" borderId="17" xfId="0" applyFont="1" applyBorder="1" applyAlignment="1">
      <alignment wrapText="1"/>
    </xf>
    <xf numFmtId="173" fontId="45" fillId="0" borderId="8" xfId="0" applyNumberFormat="1" applyFont="1" applyBorder="1"/>
    <xf numFmtId="0" fontId="0" fillId="0" borderId="0" xfId="0" applyAlignment="1">
      <alignment horizontal="center" vertical="center" wrapText="1"/>
    </xf>
    <xf numFmtId="0" fontId="45" fillId="12" borderId="4" xfId="0" applyFont="1" applyFill="1" applyBorder="1" applyAlignment="1">
      <alignment horizontal="center" vertical="center" wrapText="1"/>
    </xf>
    <xf numFmtId="0" fontId="45" fillId="12" borderId="4" xfId="0" applyFont="1" applyFill="1" applyBorder="1" applyAlignment="1">
      <alignment horizontal="center" vertical="center" wrapText="1"/>
    </xf>
    <xf numFmtId="0" fontId="45" fillId="0" borderId="7" xfId="0" applyFont="1" applyBorder="1" applyAlignment="1">
      <alignment vertical="center" wrapText="1"/>
    </xf>
    <xf numFmtId="0" fontId="45" fillId="0" borderId="16" xfId="0" applyFont="1" applyBorder="1" applyAlignment="1">
      <alignment vertical="center" wrapText="1"/>
    </xf>
    <xf numFmtId="171" fontId="45" fillId="0" borderId="4" xfId="0" applyNumberFormat="1" applyFont="1" applyBorder="1" applyAlignment="1">
      <alignment horizontal="right" vertical="center"/>
    </xf>
    <xf numFmtId="0" fontId="47" fillId="0" borderId="2" xfId="0" applyFont="1" applyBorder="1" applyAlignment="1">
      <alignment vertical="center" wrapText="1"/>
    </xf>
    <xf numFmtId="0" fontId="47" fillId="0" borderId="5" xfId="0" applyFont="1" applyBorder="1" applyAlignment="1">
      <alignment vertical="center" wrapText="1"/>
    </xf>
    <xf numFmtId="171" fontId="47" fillId="0" borderId="4" xfId="0" applyNumberFormat="1" applyFont="1" applyBorder="1" applyAlignment="1">
      <alignment horizontal="right" vertical="center"/>
    </xf>
    <xf numFmtId="0" fontId="47" fillId="0" borderId="5" xfId="0" applyFont="1" applyBorder="1" applyAlignment="1">
      <alignment vertical="center" wrapText="1"/>
    </xf>
    <xf numFmtId="171" fontId="47" fillId="0" borderId="14" xfId="0" applyNumberFormat="1" applyFont="1" applyBorder="1" applyAlignment="1">
      <alignment horizontal="right" vertical="center"/>
    </xf>
    <xf numFmtId="0" fontId="47" fillId="0" borderId="0" xfId="0" applyFont="1" applyAlignment="1">
      <alignment vertical="center" wrapText="1"/>
    </xf>
    <xf numFmtId="0" fontId="47" fillId="0" borderId="4" xfId="0" applyFont="1" applyBorder="1"/>
    <xf numFmtId="0" fontId="47" fillId="0" borderId="14" xfId="0" applyFont="1" applyBorder="1"/>
    <xf numFmtId="0" fontId="47" fillId="0" borderId="12" xfId="0" applyFont="1" applyBorder="1" applyAlignment="1">
      <alignment vertical="center" wrapText="1"/>
    </xf>
    <xf numFmtId="171" fontId="45" fillId="0" borderId="14" xfId="0" applyNumberFormat="1" applyFont="1" applyBorder="1" applyAlignment="1">
      <alignment horizontal="right" vertical="center"/>
    </xf>
    <xf numFmtId="0" fontId="47" fillId="0" borderId="15" xfId="0" applyFont="1" applyBorder="1" applyAlignment="1">
      <alignment vertical="center" wrapText="1"/>
    </xf>
    <xf numFmtId="0" fontId="47" fillId="0" borderId="10" xfId="0" applyFont="1" applyBorder="1" applyAlignment="1">
      <alignment vertical="center" wrapText="1"/>
    </xf>
    <xf numFmtId="0" fontId="45" fillId="0" borderId="8" xfId="0" applyFont="1" applyBorder="1" applyAlignment="1">
      <alignment vertical="center" wrapText="1"/>
    </xf>
    <xf numFmtId="0" fontId="42" fillId="0" borderId="15" xfId="0" applyFont="1" applyBorder="1" applyAlignment="1">
      <alignment vertical="center" wrapText="1"/>
    </xf>
    <xf numFmtId="0" fontId="27" fillId="0" borderId="0" xfId="0" applyFont="1" applyAlignment="1">
      <alignment horizontal="center" vertical="center" wrapText="1"/>
    </xf>
    <xf numFmtId="0" fontId="55" fillId="0" borderId="0" xfId="0" applyFont="1" applyAlignment="1">
      <alignment horizontal="center"/>
    </xf>
    <xf numFmtId="173" fontId="55" fillId="0" borderId="0" xfId="0" applyNumberFormat="1" applyFont="1" applyAlignment="1">
      <alignment horizontal="center"/>
    </xf>
    <xf numFmtId="173" fontId="45" fillId="6" borderId="4" xfId="0" applyNumberFormat="1" applyFont="1" applyFill="1" applyBorder="1" applyAlignment="1">
      <alignment horizontal="center" vertical="center" wrapText="1"/>
    </xf>
    <xf numFmtId="0" fontId="45" fillId="0" borderId="7" xfId="0" applyFont="1" applyBorder="1"/>
    <xf numFmtId="173" fontId="45" fillId="0" borderId="7" xfId="0" applyNumberFormat="1" applyFont="1" applyBorder="1"/>
    <xf numFmtId="0" fontId="47" fillId="0" borderId="2" xfId="0" applyFont="1" applyBorder="1" applyAlignment="1">
      <alignment horizontal="left" wrapText="1"/>
    </xf>
    <xf numFmtId="0" fontId="45" fillId="0" borderId="2" xfId="0" applyFont="1" applyBorder="1"/>
    <xf numFmtId="0" fontId="45" fillId="0" borderId="8" xfId="0" applyFont="1" applyBorder="1"/>
    <xf numFmtId="173" fontId="47" fillId="0" borderId="0" xfId="0" applyNumberFormat="1" applyFont="1"/>
    <xf numFmtId="0" fontId="47" fillId="0" borderId="13" xfId="0" applyFont="1" applyBorder="1"/>
    <xf numFmtId="173" fontId="47" fillId="0" borderId="7" xfId="0" applyNumberFormat="1" applyFont="1" applyBorder="1"/>
    <xf numFmtId="0" fontId="45" fillId="0" borderId="5" xfId="0" applyFont="1" applyBorder="1" applyAlignment="1">
      <alignment vertical="center" wrapText="1"/>
    </xf>
    <xf numFmtId="0" fontId="42" fillId="0" borderId="6" xfId="0" applyFont="1" applyBorder="1" applyAlignment="1">
      <alignment vertical="center" wrapText="1"/>
    </xf>
    <xf numFmtId="173" fontId="62" fillId="0" borderId="4" xfId="0" applyNumberFormat="1" applyFont="1" applyBorder="1" applyAlignment="1">
      <alignment vertical="center"/>
    </xf>
    <xf numFmtId="0" fontId="0" fillId="0" borderId="6" xfId="0" applyBorder="1" applyAlignment="1">
      <alignment vertical="center" wrapText="1"/>
    </xf>
    <xf numFmtId="173" fontId="60" fillId="0" borderId="4" xfId="0" applyNumberFormat="1" applyFont="1" applyBorder="1" applyAlignment="1">
      <alignment vertical="center"/>
    </xf>
    <xf numFmtId="0" fontId="45" fillId="0" borderId="15" xfId="0" applyFont="1" applyBorder="1" applyAlignment="1">
      <alignment vertical="center" wrapText="1"/>
    </xf>
    <xf numFmtId="0" fontId="42" fillId="0" borderId="17" xfId="0" applyFont="1" applyBorder="1" applyAlignment="1">
      <alignment vertical="center" wrapText="1"/>
    </xf>
    <xf numFmtId="0" fontId="45" fillId="0" borderId="7" xfId="0" applyFont="1" applyBorder="1" applyAlignment="1">
      <alignment vertical="center" wrapText="1"/>
    </xf>
    <xf numFmtId="3" fontId="45" fillId="0" borderId="7" xfId="0" applyNumberFormat="1" applyFont="1" applyBorder="1"/>
    <xf numFmtId="0" fontId="47" fillId="0" borderId="2" xfId="0" applyFont="1" applyBorder="1" applyAlignment="1">
      <alignment vertical="center" wrapText="1"/>
    </xf>
    <xf numFmtId="0" fontId="47" fillId="0" borderId="2" xfId="0" applyFont="1" applyBorder="1" applyAlignment="1">
      <alignment horizontal="left" vertical="center" wrapText="1" indent="2"/>
    </xf>
    <xf numFmtId="0" fontId="45" fillId="0" borderId="2" xfId="0" applyFont="1" applyBorder="1" applyAlignment="1">
      <alignment vertical="center" wrapText="1"/>
    </xf>
    <xf numFmtId="3" fontId="45" fillId="0" borderId="2" xfId="0" applyNumberFormat="1" applyFont="1" applyBorder="1"/>
    <xf numFmtId="0" fontId="45" fillId="0" borderId="8" xfId="0" applyFont="1" applyBorder="1" applyAlignment="1">
      <alignment vertical="center" wrapText="1"/>
    </xf>
    <xf numFmtId="3" fontId="45" fillId="0" borderId="8" xfId="0" applyNumberFormat="1" applyFont="1" applyBorder="1"/>
    <xf numFmtId="0" fontId="55" fillId="4" borderId="12" xfId="21" applyFont="1" applyFill="1" applyBorder="1" applyAlignment="1">
      <alignment horizontal="center"/>
    </xf>
    <xf numFmtId="0" fontId="23" fillId="4" borderId="5" xfId="21" applyFont="1" applyFill="1" applyBorder="1" applyAlignment="1">
      <alignment horizontal="center"/>
    </xf>
    <xf numFmtId="0" fontId="55" fillId="4" borderId="13" xfId="21" applyFont="1" applyFill="1" applyBorder="1" applyAlignment="1">
      <alignment horizontal="center"/>
    </xf>
    <xf numFmtId="0" fontId="55" fillId="4" borderId="16" xfId="21" applyFont="1" applyFill="1" applyBorder="1" applyAlignment="1">
      <alignment horizontal="center"/>
    </xf>
    <xf numFmtId="0" fontId="28" fillId="12" borderId="4" xfId="21" applyFont="1" applyFill="1" applyBorder="1" applyAlignment="1">
      <alignment horizontal="center" vertical="center" wrapText="1"/>
    </xf>
    <xf numFmtId="0" fontId="47" fillId="0" borderId="0" xfId="21" applyFont="1" applyAlignment="1">
      <alignment horizontal="center" vertical="center" wrapText="1"/>
    </xf>
    <xf numFmtId="0" fontId="1" fillId="0" borderId="4" xfId="21" applyBorder="1" applyAlignment="1">
      <alignment horizontal="center" vertical="center" wrapText="1"/>
    </xf>
    <xf numFmtId="9" fontId="1" fillId="0" borderId="4" xfId="21" applyNumberFormat="1" applyBorder="1" applyAlignment="1">
      <alignment horizontal="center" vertical="center" wrapText="1"/>
    </xf>
    <xf numFmtId="10" fontId="1" fillId="0" borderId="4" xfId="21" applyNumberFormat="1" applyBorder="1" applyAlignment="1">
      <alignment horizontal="center" vertical="center" wrapText="1"/>
    </xf>
    <xf numFmtId="0" fontId="64" fillId="0" borderId="0" xfId="21" applyFont="1" applyAlignment="1">
      <alignment horizontal="left" vertical="center" wrapText="1"/>
    </xf>
    <xf numFmtId="0" fontId="1" fillId="0" borderId="4" xfId="21" applyBorder="1" applyAlignment="1">
      <alignment horizontal="justify" vertical="center" wrapText="1"/>
    </xf>
    <xf numFmtId="10" fontId="63" fillId="0" borderId="4" xfId="21" applyNumberFormat="1" applyFont="1" applyFill="1" applyBorder="1" applyAlignment="1">
      <alignment horizontal="center" vertical="center" wrapText="1"/>
    </xf>
    <xf numFmtId="0" fontId="1" fillId="0" borderId="4" xfId="21" applyFill="1" applyBorder="1" applyAlignment="1">
      <alignment horizontal="center" vertical="center" wrapText="1"/>
    </xf>
    <xf numFmtId="10" fontId="1" fillId="0" borderId="4" xfId="21" quotePrefix="1" applyNumberFormat="1" applyFill="1" applyBorder="1" applyAlignment="1">
      <alignment horizontal="right" vertical="center" wrapText="1"/>
    </xf>
    <xf numFmtId="178" fontId="63" fillId="0" borderId="4" xfId="21" applyNumberFormat="1" applyFont="1" applyFill="1" applyBorder="1" applyAlignment="1">
      <alignment horizontal="center" vertical="center" wrapText="1"/>
    </xf>
    <xf numFmtId="178" fontId="1" fillId="0" borderId="4" xfId="21" applyNumberFormat="1" applyFill="1" applyBorder="1" applyAlignment="1">
      <alignment vertical="center"/>
    </xf>
    <xf numFmtId="0" fontId="23" fillId="4" borderId="0" xfId="21" applyFont="1" applyFill="1" applyAlignment="1">
      <alignment horizontal="center"/>
    </xf>
    <xf numFmtId="0" fontId="23" fillId="4" borderId="6" xfId="21" applyFont="1" applyFill="1" applyBorder="1" applyAlignment="1">
      <alignment horizontal="center"/>
    </xf>
    <xf numFmtId="0" fontId="55" fillId="4" borderId="15" xfId="21" applyFont="1" applyFill="1" applyBorder="1" applyAlignment="1">
      <alignment horizontal="center"/>
    </xf>
    <xf numFmtId="0" fontId="55" fillId="4" borderId="10" xfId="21" applyFont="1" applyFill="1" applyBorder="1" applyAlignment="1">
      <alignment horizontal="center"/>
    </xf>
    <xf numFmtId="0" fontId="55" fillId="4" borderId="17" xfId="21" applyFont="1" applyFill="1" applyBorder="1" applyAlignment="1">
      <alignment horizontal="center"/>
    </xf>
    <xf numFmtId="0" fontId="47" fillId="0" borderId="12" xfId="21" applyFont="1" applyBorder="1" applyAlignment="1">
      <alignment horizontal="center" vertical="center" wrapText="1"/>
    </xf>
  </cellXfs>
  <cellStyles count="24">
    <cellStyle name="=C:\WINNT\SYSTEM32\COMMAND.COM" xfId="12" xr:uid="{00000000-0005-0000-0000-000000000000}"/>
    <cellStyle name="=C:\WINNT\SYSTEM32\COMMAND.COM 2" xfId="14" xr:uid="{00000000-0005-0000-0000-000001000000}"/>
    <cellStyle name="Millares" xfId="1" builtinId="3"/>
    <cellStyle name="Millares 2" xfId="2" xr:uid="{00000000-0005-0000-0000-000003000000}"/>
    <cellStyle name="Millares 3" xfId="7" xr:uid="{00000000-0005-0000-0000-000004000000}"/>
    <cellStyle name="Millares 4" xfId="9" xr:uid="{00000000-0005-0000-0000-000005000000}"/>
    <cellStyle name="Millares 5" xfId="11" xr:uid="{00000000-0005-0000-0000-000006000000}"/>
    <cellStyle name="Moneda 3" xfId="15" xr:uid="{00000000-0005-0000-0000-000007000000}"/>
    <cellStyle name="Moneda 3 2" xfId="22" xr:uid="{EB1E6CFF-9C00-41DC-A755-EC7B84599C22}"/>
    <cellStyle name="Normal" xfId="0" builtinId="0"/>
    <cellStyle name="Normal 2" xfId="3" xr:uid="{00000000-0005-0000-0000-000009000000}"/>
    <cellStyle name="Normal 2 2" xfId="16" xr:uid="{00000000-0005-0000-0000-00000A000000}"/>
    <cellStyle name="Normal 3" xfId="6" xr:uid="{00000000-0005-0000-0000-00000B000000}"/>
    <cellStyle name="Normal 3 2" xfId="17" xr:uid="{00000000-0005-0000-0000-00000C000000}"/>
    <cellStyle name="Normal 3 3" xfId="23" xr:uid="{107F193A-2268-4CA9-8FA5-2E182E505527}"/>
    <cellStyle name="Normal 4" xfId="8" xr:uid="{00000000-0005-0000-0000-00000D000000}"/>
    <cellStyle name="Normal 4 2" xfId="19" xr:uid="{00000000-0005-0000-0000-00000E000000}"/>
    <cellStyle name="Normal 4 3" xfId="18" xr:uid="{00000000-0005-0000-0000-00000F000000}"/>
    <cellStyle name="Normal 5" xfId="10" xr:uid="{00000000-0005-0000-0000-000010000000}"/>
    <cellStyle name="Normal 6" xfId="13" xr:uid="{00000000-0005-0000-0000-000011000000}"/>
    <cellStyle name="Normal 7" xfId="21" xr:uid="{F9725AA4-00BB-4E40-8917-1DAB8A27A14A}"/>
    <cellStyle name="Normal 9" xfId="20" xr:uid="{00000000-0005-0000-0000-000012000000}"/>
    <cellStyle name="Normal_Hoja1" xfId="4" xr:uid="{00000000-0005-0000-0000-000013000000}"/>
    <cellStyle name="Normal_trimestre deud" xfId="5"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3.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externalLink" Target="externalLinks/externalLink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4.xml"/><Relationship Id="rId48"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7.xml"/><Relationship Id="rId20" Type="http://schemas.openxmlformats.org/officeDocument/2006/relationships/worksheet" Target="worksheets/sheet20.xml"/><Relationship Id="rId41"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g"/></Relationships>
</file>

<file path=xl/drawings/_rels/drawing15.xml.rels><?xml version="1.0" encoding="UTF-8" standalone="yes"?>
<Relationships xmlns="http://schemas.openxmlformats.org/package/2006/relationships"><Relationship Id="rId3" Type="http://schemas.openxmlformats.org/officeDocument/2006/relationships/image" Target="../media/image19.jpeg"/><Relationship Id="rId2" Type="http://schemas.openxmlformats.org/officeDocument/2006/relationships/image" Target="../media/image18.png"/><Relationship Id="rId1" Type="http://schemas.openxmlformats.org/officeDocument/2006/relationships/image" Target="../media/image17.png"/><Relationship Id="rId5" Type="http://schemas.openxmlformats.org/officeDocument/2006/relationships/image" Target="../media/image21.png"/><Relationship Id="rId4" Type="http://schemas.openxmlformats.org/officeDocument/2006/relationships/image" Target="../media/image20.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g"/></Relationships>
</file>

<file path=xl/drawings/_rels/drawing27.xml.rels><?xml version="1.0" encoding="UTF-8" standalone="yes"?>
<Relationships xmlns="http://schemas.openxmlformats.org/package/2006/relationships"><Relationship Id="rId2" Type="http://schemas.openxmlformats.org/officeDocument/2006/relationships/image" Target="../media/image23.png"/><Relationship Id="rId1" Type="http://schemas.openxmlformats.org/officeDocument/2006/relationships/image" Target="../media/image22.pn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1" Type="http://schemas.openxmlformats.org/officeDocument/2006/relationships/image" Target="../media/image1.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1" Type="http://schemas.openxmlformats.org/officeDocument/2006/relationships/image" Target="../media/image1.jpg"/></Relationships>
</file>

<file path=xl/drawings/_rels/drawing9.xml.rels><?xml version="1.0" encoding="UTF-8" standalone="yes"?>
<Relationships xmlns="http://schemas.openxmlformats.org/package/2006/relationships"><Relationship Id="rId1" Type="http://schemas.openxmlformats.org/officeDocument/2006/relationships/image" Target="../media/image1.jpg"/></Relationships>
</file>

<file path=xl/drawings/_rels/vmlDrawing2.vml.rels><?xml version="1.0" encoding="UTF-8" standalone="yes"?>
<Relationships xmlns="http://schemas.openxmlformats.org/package/2006/relationships"><Relationship Id="rId8" Type="http://schemas.openxmlformats.org/officeDocument/2006/relationships/image" Target="../media/image9.emf"/><Relationship Id="rId13" Type="http://schemas.openxmlformats.org/officeDocument/2006/relationships/image" Target="../media/image14.emf"/><Relationship Id="rId3" Type="http://schemas.openxmlformats.org/officeDocument/2006/relationships/image" Target="../media/image4.emf"/><Relationship Id="rId7" Type="http://schemas.openxmlformats.org/officeDocument/2006/relationships/image" Target="../media/image8.emf"/><Relationship Id="rId12" Type="http://schemas.openxmlformats.org/officeDocument/2006/relationships/image" Target="../media/image13.emf"/><Relationship Id="rId2" Type="http://schemas.openxmlformats.org/officeDocument/2006/relationships/image" Target="../media/image3.emf"/><Relationship Id="rId1" Type="http://schemas.openxmlformats.org/officeDocument/2006/relationships/image" Target="../media/image2.emf"/><Relationship Id="rId6" Type="http://schemas.openxmlformats.org/officeDocument/2006/relationships/image" Target="../media/image7.emf"/><Relationship Id="rId11" Type="http://schemas.openxmlformats.org/officeDocument/2006/relationships/image" Target="../media/image12.emf"/><Relationship Id="rId5" Type="http://schemas.openxmlformats.org/officeDocument/2006/relationships/image" Target="../media/image6.emf"/><Relationship Id="rId15" Type="http://schemas.openxmlformats.org/officeDocument/2006/relationships/image" Target="../media/image16.emf"/><Relationship Id="rId10" Type="http://schemas.openxmlformats.org/officeDocument/2006/relationships/image" Target="../media/image11.emf"/><Relationship Id="rId4" Type="http://schemas.openxmlformats.org/officeDocument/2006/relationships/image" Target="../media/image5.emf"/><Relationship Id="rId9" Type="http://schemas.openxmlformats.org/officeDocument/2006/relationships/image" Target="../media/image10.emf"/><Relationship Id="rId14" Type="http://schemas.openxmlformats.org/officeDocument/2006/relationships/image" Target="../media/image15.emf"/></Relationships>
</file>

<file path=xl/drawings/drawing1.xml><?xml version="1.0" encoding="utf-8"?>
<xdr:wsDr xmlns:xdr="http://schemas.openxmlformats.org/drawingml/2006/spreadsheetDrawing" xmlns:a="http://schemas.openxmlformats.org/drawingml/2006/main">
  <xdr:twoCellAnchor>
    <xdr:from>
      <xdr:col>4</xdr:col>
      <xdr:colOff>561975</xdr:colOff>
      <xdr:row>65</xdr:row>
      <xdr:rowOff>152400</xdr:rowOff>
    </xdr:from>
    <xdr:to>
      <xdr:col>6</xdr:col>
      <xdr:colOff>0</xdr:colOff>
      <xdr:row>66</xdr:row>
      <xdr:rowOff>0</xdr:rowOff>
    </xdr:to>
    <xdr:sp macro="" textlink="">
      <xdr:nvSpPr>
        <xdr:cNvPr id="4" name="Text Box 5">
          <a:extLst>
            <a:ext uri="{FF2B5EF4-FFF2-40B4-BE49-F238E27FC236}">
              <a16:creationId xmlns:a16="http://schemas.microsoft.com/office/drawing/2014/main" id="{00000000-0008-0000-0000-000004000000}"/>
            </a:ext>
          </a:extLst>
        </xdr:cNvPr>
        <xdr:cNvSpPr txBox="1">
          <a:spLocks noChangeArrowheads="1"/>
        </xdr:cNvSpPr>
      </xdr:nvSpPr>
      <xdr:spPr bwMode="auto">
        <a:xfrm>
          <a:off x="6134100" y="12839700"/>
          <a:ext cx="2419350"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67</xdr:row>
      <xdr:rowOff>38100</xdr:rowOff>
    </xdr:from>
    <xdr:to>
      <xdr:col>11</xdr:col>
      <xdr:colOff>590550</xdr:colOff>
      <xdr:row>71</xdr:row>
      <xdr:rowOff>88900</xdr:rowOff>
    </xdr:to>
    <xdr:sp macro="" textlink="">
      <xdr:nvSpPr>
        <xdr:cNvPr id="8" name="Text Box 5">
          <a:extLst>
            <a:ext uri="{FF2B5EF4-FFF2-40B4-BE49-F238E27FC236}">
              <a16:creationId xmlns:a16="http://schemas.microsoft.com/office/drawing/2014/main" id="{00000000-0008-0000-0000-000008000000}"/>
            </a:ext>
          </a:extLst>
        </xdr:cNvPr>
        <xdr:cNvSpPr txBox="1">
          <a:spLocks noChangeArrowheads="1"/>
        </xdr:cNvSpPr>
      </xdr:nvSpPr>
      <xdr:spPr bwMode="auto">
        <a:xfrm>
          <a:off x="9121775" y="11391900"/>
          <a:ext cx="2949575" cy="711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70</xdr:row>
      <xdr:rowOff>12700</xdr:rowOff>
    </xdr:from>
    <xdr:to>
      <xdr:col>8</xdr:col>
      <xdr:colOff>838200</xdr:colOff>
      <xdr:row>73</xdr:row>
      <xdr:rowOff>152400</xdr:rowOff>
    </xdr:to>
    <xdr:sp macro="" textlink="">
      <xdr:nvSpPr>
        <xdr:cNvPr id="11" name="Text Box 5">
          <a:extLst>
            <a:ext uri="{FF2B5EF4-FFF2-40B4-BE49-F238E27FC236}">
              <a16:creationId xmlns:a16="http://schemas.microsoft.com/office/drawing/2014/main" id="{00000000-0008-0000-0000-00000B000000}"/>
            </a:ext>
          </a:extLst>
        </xdr:cNvPr>
        <xdr:cNvSpPr txBox="1">
          <a:spLocks noChangeArrowheads="1"/>
        </xdr:cNvSpPr>
      </xdr:nvSpPr>
      <xdr:spPr bwMode="auto">
        <a:xfrm>
          <a:off x="4984750" y="11861800"/>
          <a:ext cx="3613150" cy="6350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67</xdr:row>
      <xdr:rowOff>38100</xdr:rowOff>
    </xdr:from>
    <xdr:to>
      <xdr:col>4</xdr:col>
      <xdr:colOff>28575</xdr:colOff>
      <xdr:row>72</xdr:row>
      <xdr:rowOff>50800</xdr:rowOff>
    </xdr:to>
    <xdr:sp macro="" textlink="">
      <xdr:nvSpPr>
        <xdr:cNvPr id="12" name="Text Box 5">
          <a:extLst>
            <a:ext uri="{FF2B5EF4-FFF2-40B4-BE49-F238E27FC236}">
              <a16:creationId xmlns:a16="http://schemas.microsoft.com/office/drawing/2014/main" id="{00000000-0008-0000-0000-00000C000000}"/>
            </a:ext>
          </a:extLst>
        </xdr:cNvPr>
        <xdr:cNvSpPr txBox="1">
          <a:spLocks noChangeArrowheads="1"/>
        </xdr:cNvSpPr>
      </xdr:nvSpPr>
      <xdr:spPr bwMode="auto">
        <a:xfrm>
          <a:off x="1647825" y="11391900"/>
          <a:ext cx="2851150" cy="8382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101600</xdr:colOff>
      <xdr:row>0</xdr:row>
      <xdr:rowOff>127000</xdr:rowOff>
    </xdr:from>
    <xdr:to>
      <xdr:col>10</xdr:col>
      <xdr:colOff>419100</xdr:colOff>
      <xdr:row>5</xdr:row>
      <xdr:rowOff>0</xdr:rowOff>
    </xdr:to>
    <xdr:pic>
      <xdr:nvPicPr>
        <xdr:cNvPr id="10" name="Imagen 9">
          <a:extLst>
            <a:ext uri="{FF2B5EF4-FFF2-40B4-BE49-F238E27FC236}">
              <a16:creationId xmlns:a16="http://schemas.microsoft.com/office/drawing/2014/main" id="{00000000-0008-0000-00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67000" y="127000"/>
          <a:ext cx="8318500" cy="698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1028700</xdr:colOff>
      <xdr:row>21</xdr:row>
      <xdr:rowOff>0</xdr:rowOff>
    </xdr:from>
    <xdr:to>
      <xdr:col>2</xdr:col>
      <xdr:colOff>666750</xdr:colOff>
      <xdr:row>24</xdr:row>
      <xdr:rowOff>128587</xdr:rowOff>
    </xdr:to>
    <xdr:sp macro="" textlink="">
      <xdr:nvSpPr>
        <xdr:cNvPr id="8" name="Text Box 5">
          <a:extLst>
            <a:ext uri="{FF2B5EF4-FFF2-40B4-BE49-F238E27FC236}">
              <a16:creationId xmlns:a16="http://schemas.microsoft.com/office/drawing/2014/main" id="{00000000-0008-0000-0900-000008000000}"/>
            </a:ext>
          </a:extLst>
        </xdr:cNvPr>
        <xdr:cNvSpPr txBox="1">
          <a:spLocks noChangeArrowheads="1"/>
        </xdr:cNvSpPr>
      </xdr:nvSpPr>
      <xdr:spPr bwMode="auto">
        <a:xfrm>
          <a:off x="1028700" y="4229100"/>
          <a:ext cx="30003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1676400</xdr:colOff>
      <xdr:row>21</xdr:row>
      <xdr:rowOff>0</xdr:rowOff>
    </xdr:from>
    <xdr:to>
      <xdr:col>8</xdr:col>
      <xdr:colOff>457200</xdr:colOff>
      <xdr:row>24</xdr:row>
      <xdr:rowOff>157163</xdr:rowOff>
    </xdr:to>
    <xdr:sp macro="" textlink="">
      <xdr:nvSpPr>
        <xdr:cNvPr id="9" name="Text Box 5">
          <a:extLst>
            <a:ext uri="{FF2B5EF4-FFF2-40B4-BE49-F238E27FC236}">
              <a16:creationId xmlns:a16="http://schemas.microsoft.com/office/drawing/2014/main" id="{00000000-0008-0000-0900-000009000000}"/>
            </a:ext>
          </a:extLst>
        </xdr:cNvPr>
        <xdr:cNvSpPr txBox="1">
          <a:spLocks noChangeArrowheads="1"/>
        </xdr:cNvSpPr>
      </xdr:nvSpPr>
      <xdr:spPr bwMode="auto">
        <a:xfrm>
          <a:off x="8286750" y="4229100"/>
          <a:ext cx="2876550"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400050</xdr:colOff>
      <xdr:row>24</xdr:row>
      <xdr:rowOff>154782</xdr:rowOff>
    </xdr:from>
    <xdr:to>
      <xdr:col>5</xdr:col>
      <xdr:colOff>1266825</xdr:colOff>
      <xdr:row>28</xdr:row>
      <xdr:rowOff>142875</xdr:rowOff>
    </xdr:to>
    <xdr:sp macro="" textlink="">
      <xdr:nvSpPr>
        <xdr:cNvPr id="10" name="Text Box 5">
          <a:extLst>
            <a:ext uri="{FF2B5EF4-FFF2-40B4-BE49-F238E27FC236}">
              <a16:creationId xmlns:a16="http://schemas.microsoft.com/office/drawing/2014/main" id="{00000000-0008-0000-0900-00000A000000}"/>
            </a:ext>
          </a:extLst>
        </xdr:cNvPr>
        <xdr:cNvSpPr txBox="1">
          <a:spLocks noChangeArrowheads="1"/>
        </xdr:cNvSpPr>
      </xdr:nvSpPr>
      <xdr:spPr bwMode="auto">
        <a:xfrm>
          <a:off x="4448175" y="4869657"/>
          <a:ext cx="3429000"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828675</xdr:colOff>
      <xdr:row>0</xdr:row>
      <xdr:rowOff>76200</xdr:rowOff>
    </xdr:from>
    <xdr:to>
      <xdr:col>7</xdr:col>
      <xdr:colOff>152400</xdr:colOff>
      <xdr:row>3</xdr:row>
      <xdr:rowOff>125412</xdr:rowOff>
    </xdr:to>
    <xdr:pic>
      <xdr:nvPicPr>
        <xdr:cNvPr id="12" name="Imagen 11">
          <a:extLst>
            <a:ext uri="{FF2B5EF4-FFF2-40B4-BE49-F238E27FC236}">
              <a16:creationId xmlns:a16="http://schemas.microsoft.com/office/drawing/2014/main" id="{00000000-0008-0000-09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19375" y="76200"/>
          <a:ext cx="7334250" cy="53498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95250</xdr:colOff>
      <xdr:row>46</xdr:row>
      <xdr:rowOff>0</xdr:rowOff>
    </xdr:from>
    <xdr:to>
      <xdr:col>0</xdr:col>
      <xdr:colOff>2914650</xdr:colOff>
      <xdr:row>49</xdr:row>
      <xdr:rowOff>128587</xdr:rowOff>
    </xdr:to>
    <xdr:sp macro="" textlink="">
      <xdr:nvSpPr>
        <xdr:cNvPr id="8" name="Text Box 5">
          <a:extLst>
            <a:ext uri="{FF2B5EF4-FFF2-40B4-BE49-F238E27FC236}">
              <a16:creationId xmlns:a16="http://schemas.microsoft.com/office/drawing/2014/main" id="{00000000-0008-0000-0A00-000008000000}"/>
            </a:ext>
          </a:extLst>
        </xdr:cNvPr>
        <xdr:cNvSpPr txBox="1">
          <a:spLocks noChangeArrowheads="1"/>
        </xdr:cNvSpPr>
      </xdr:nvSpPr>
      <xdr:spPr bwMode="auto">
        <a:xfrm>
          <a:off x="95250" y="7296150"/>
          <a:ext cx="2819400"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733426</xdr:colOff>
      <xdr:row>46</xdr:row>
      <xdr:rowOff>0</xdr:rowOff>
    </xdr:from>
    <xdr:to>
      <xdr:col>4</xdr:col>
      <xdr:colOff>1009650</xdr:colOff>
      <xdr:row>49</xdr:row>
      <xdr:rowOff>157163</xdr:rowOff>
    </xdr:to>
    <xdr:sp macro="" textlink="">
      <xdr:nvSpPr>
        <xdr:cNvPr id="11" name="Text Box 5">
          <a:extLst>
            <a:ext uri="{FF2B5EF4-FFF2-40B4-BE49-F238E27FC236}">
              <a16:creationId xmlns:a16="http://schemas.microsoft.com/office/drawing/2014/main" id="{00000000-0008-0000-0A00-00000B000000}"/>
            </a:ext>
          </a:extLst>
        </xdr:cNvPr>
        <xdr:cNvSpPr txBox="1">
          <a:spLocks noChangeArrowheads="1"/>
        </xdr:cNvSpPr>
      </xdr:nvSpPr>
      <xdr:spPr bwMode="auto">
        <a:xfrm>
          <a:off x="4819651" y="7296150"/>
          <a:ext cx="237172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2314575</xdr:colOff>
      <xdr:row>51</xdr:row>
      <xdr:rowOff>0</xdr:rowOff>
    </xdr:from>
    <xdr:to>
      <xdr:col>2</xdr:col>
      <xdr:colOff>990601</xdr:colOff>
      <xdr:row>54</xdr:row>
      <xdr:rowOff>152400</xdr:rowOff>
    </xdr:to>
    <xdr:sp macro="" textlink="">
      <xdr:nvSpPr>
        <xdr:cNvPr id="12" name="Text Box 5">
          <a:extLst>
            <a:ext uri="{FF2B5EF4-FFF2-40B4-BE49-F238E27FC236}">
              <a16:creationId xmlns:a16="http://schemas.microsoft.com/office/drawing/2014/main" id="{00000000-0008-0000-0A00-00000C000000}"/>
            </a:ext>
          </a:extLst>
        </xdr:cNvPr>
        <xdr:cNvSpPr txBox="1">
          <a:spLocks noChangeArrowheads="1"/>
        </xdr:cNvSpPr>
      </xdr:nvSpPr>
      <xdr:spPr bwMode="auto">
        <a:xfrm>
          <a:off x="2314575" y="8105775"/>
          <a:ext cx="2762251" cy="6381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0</xdr:col>
      <xdr:colOff>1095375</xdr:colOff>
      <xdr:row>0</xdr:row>
      <xdr:rowOff>104775</xdr:rowOff>
    </xdr:from>
    <xdr:to>
      <xdr:col>4</xdr:col>
      <xdr:colOff>133350</xdr:colOff>
      <xdr:row>3</xdr:row>
      <xdr:rowOff>87312</xdr:rowOff>
    </xdr:to>
    <xdr:pic>
      <xdr:nvPicPr>
        <xdr:cNvPr id="10" name="Imagen 9">
          <a:extLst>
            <a:ext uri="{FF2B5EF4-FFF2-40B4-BE49-F238E27FC236}">
              <a16:creationId xmlns:a16="http://schemas.microsoft.com/office/drawing/2014/main" id="{00000000-0008-0000-0A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95375" y="104775"/>
          <a:ext cx="5219700" cy="468312"/>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2</xdr:col>
      <xdr:colOff>392906</xdr:colOff>
      <xdr:row>87</xdr:row>
      <xdr:rowOff>0</xdr:rowOff>
    </xdr:from>
    <xdr:to>
      <xdr:col>3</xdr:col>
      <xdr:colOff>3048001</xdr:colOff>
      <xdr:row>90</xdr:row>
      <xdr:rowOff>128587</xdr:rowOff>
    </xdr:to>
    <xdr:sp macro="" textlink="">
      <xdr:nvSpPr>
        <xdr:cNvPr id="8" name="Text Box 5">
          <a:extLst>
            <a:ext uri="{FF2B5EF4-FFF2-40B4-BE49-F238E27FC236}">
              <a16:creationId xmlns:a16="http://schemas.microsoft.com/office/drawing/2014/main" id="{00000000-0008-0000-0B00-000008000000}"/>
            </a:ext>
          </a:extLst>
        </xdr:cNvPr>
        <xdr:cNvSpPr txBox="1">
          <a:spLocks noChangeArrowheads="1"/>
        </xdr:cNvSpPr>
      </xdr:nvSpPr>
      <xdr:spPr bwMode="auto">
        <a:xfrm>
          <a:off x="1916906" y="16668750"/>
          <a:ext cx="3155158" cy="6286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6</xdr:col>
      <xdr:colOff>-1</xdr:colOff>
      <xdr:row>87</xdr:row>
      <xdr:rowOff>0</xdr:rowOff>
    </xdr:from>
    <xdr:to>
      <xdr:col>8</xdr:col>
      <xdr:colOff>619124</xdr:colOff>
      <xdr:row>90</xdr:row>
      <xdr:rowOff>157163</xdr:rowOff>
    </xdr:to>
    <xdr:sp macro="" textlink="">
      <xdr:nvSpPr>
        <xdr:cNvPr id="9" name="Text Box 5">
          <a:extLst>
            <a:ext uri="{FF2B5EF4-FFF2-40B4-BE49-F238E27FC236}">
              <a16:creationId xmlns:a16="http://schemas.microsoft.com/office/drawing/2014/main" id="{00000000-0008-0000-0B00-000009000000}"/>
            </a:ext>
          </a:extLst>
        </xdr:cNvPr>
        <xdr:cNvSpPr txBox="1">
          <a:spLocks noChangeArrowheads="1"/>
        </xdr:cNvSpPr>
      </xdr:nvSpPr>
      <xdr:spPr bwMode="auto">
        <a:xfrm>
          <a:off x="8215312" y="9120188"/>
          <a:ext cx="27146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3369468</xdr:colOff>
      <xdr:row>90</xdr:row>
      <xdr:rowOff>142875</xdr:rowOff>
    </xdr:from>
    <xdr:to>
      <xdr:col>5</xdr:col>
      <xdr:colOff>666750</xdr:colOff>
      <xdr:row>94</xdr:row>
      <xdr:rowOff>119063</xdr:rowOff>
    </xdr:to>
    <xdr:sp macro="" textlink="">
      <xdr:nvSpPr>
        <xdr:cNvPr id="10" name="Text Box 5">
          <a:extLst>
            <a:ext uri="{FF2B5EF4-FFF2-40B4-BE49-F238E27FC236}">
              <a16:creationId xmlns:a16="http://schemas.microsoft.com/office/drawing/2014/main" id="{00000000-0008-0000-0B00-00000A000000}"/>
            </a:ext>
          </a:extLst>
        </xdr:cNvPr>
        <xdr:cNvSpPr txBox="1">
          <a:spLocks noChangeArrowheads="1"/>
        </xdr:cNvSpPr>
      </xdr:nvSpPr>
      <xdr:spPr bwMode="auto">
        <a:xfrm>
          <a:off x="5393531" y="9953625"/>
          <a:ext cx="3202782"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1142999</xdr:colOff>
      <xdr:row>0</xdr:row>
      <xdr:rowOff>71437</xdr:rowOff>
    </xdr:from>
    <xdr:to>
      <xdr:col>7</xdr:col>
      <xdr:colOff>35718</xdr:colOff>
      <xdr:row>3</xdr:row>
      <xdr:rowOff>130967</xdr:rowOff>
    </xdr:to>
    <xdr:pic>
      <xdr:nvPicPr>
        <xdr:cNvPr id="12" name="Imagen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67062" y="71437"/>
          <a:ext cx="6893719" cy="55959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416720</xdr:colOff>
      <xdr:row>49</xdr:row>
      <xdr:rowOff>154782</xdr:rowOff>
    </xdr:from>
    <xdr:to>
      <xdr:col>2</xdr:col>
      <xdr:colOff>1762126</xdr:colOff>
      <xdr:row>53</xdr:row>
      <xdr:rowOff>95250</xdr:rowOff>
    </xdr:to>
    <xdr:sp macro="" textlink="">
      <xdr:nvSpPr>
        <xdr:cNvPr id="8" name="Text Box 5">
          <a:extLst>
            <a:ext uri="{FF2B5EF4-FFF2-40B4-BE49-F238E27FC236}">
              <a16:creationId xmlns:a16="http://schemas.microsoft.com/office/drawing/2014/main" id="{00000000-0008-0000-0C00-000008000000}"/>
            </a:ext>
          </a:extLst>
        </xdr:cNvPr>
        <xdr:cNvSpPr txBox="1">
          <a:spLocks noChangeArrowheads="1"/>
        </xdr:cNvSpPr>
      </xdr:nvSpPr>
      <xdr:spPr bwMode="auto">
        <a:xfrm>
          <a:off x="416720" y="12430126"/>
          <a:ext cx="3143250" cy="60721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559594</xdr:colOff>
      <xdr:row>49</xdr:row>
      <xdr:rowOff>154782</xdr:rowOff>
    </xdr:from>
    <xdr:to>
      <xdr:col>6</xdr:col>
      <xdr:colOff>654843</xdr:colOff>
      <xdr:row>53</xdr:row>
      <xdr:rowOff>71437</xdr:rowOff>
    </xdr:to>
    <xdr:sp macro="" textlink="">
      <xdr:nvSpPr>
        <xdr:cNvPr id="9" name="Text Box 5">
          <a:extLst>
            <a:ext uri="{FF2B5EF4-FFF2-40B4-BE49-F238E27FC236}">
              <a16:creationId xmlns:a16="http://schemas.microsoft.com/office/drawing/2014/main" id="{00000000-0008-0000-0C00-000009000000}"/>
            </a:ext>
          </a:extLst>
        </xdr:cNvPr>
        <xdr:cNvSpPr txBox="1">
          <a:spLocks noChangeArrowheads="1"/>
        </xdr:cNvSpPr>
      </xdr:nvSpPr>
      <xdr:spPr bwMode="auto">
        <a:xfrm>
          <a:off x="8501063" y="12430126"/>
          <a:ext cx="2940843" cy="58340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2702718</xdr:colOff>
      <xdr:row>51</xdr:row>
      <xdr:rowOff>107157</xdr:rowOff>
    </xdr:from>
    <xdr:to>
      <xdr:col>4</xdr:col>
      <xdr:colOff>2380</xdr:colOff>
      <xdr:row>54</xdr:row>
      <xdr:rowOff>159543</xdr:rowOff>
    </xdr:to>
    <xdr:sp macro="" textlink="">
      <xdr:nvSpPr>
        <xdr:cNvPr id="10" name="Text Box 5">
          <a:extLst>
            <a:ext uri="{FF2B5EF4-FFF2-40B4-BE49-F238E27FC236}">
              <a16:creationId xmlns:a16="http://schemas.microsoft.com/office/drawing/2014/main" id="{00000000-0008-0000-0C00-00000A000000}"/>
            </a:ext>
          </a:extLst>
        </xdr:cNvPr>
        <xdr:cNvSpPr txBox="1">
          <a:spLocks noChangeArrowheads="1"/>
        </xdr:cNvSpPr>
      </xdr:nvSpPr>
      <xdr:spPr bwMode="auto">
        <a:xfrm>
          <a:off x="4500562" y="12715876"/>
          <a:ext cx="3443287" cy="55244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678656</xdr:colOff>
      <xdr:row>0</xdr:row>
      <xdr:rowOff>71437</xdr:rowOff>
    </xdr:from>
    <xdr:to>
      <xdr:col>4</xdr:col>
      <xdr:colOff>1797843</xdr:colOff>
      <xdr:row>3</xdr:row>
      <xdr:rowOff>130967</xdr:rowOff>
    </xdr:to>
    <xdr:pic>
      <xdr:nvPicPr>
        <xdr:cNvPr id="12" name="Imagen 11">
          <a:extLst>
            <a:ext uri="{FF2B5EF4-FFF2-40B4-BE49-F238E27FC236}">
              <a16:creationId xmlns:a16="http://schemas.microsoft.com/office/drawing/2014/main" id="{00000000-0008-0000-0C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71437"/>
          <a:ext cx="7262812" cy="559593"/>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114300</xdr:colOff>
      <xdr:row>22</xdr:row>
      <xdr:rowOff>9525</xdr:rowOff>
    </xdr:from>
    <xdr:to>
      <xdr:col>3</xdr:col>
      <xdr:colOff>523875</xdr:colOff>
      <xdr:row>26</xdr:row>
      <xdr:rowOff>28575</xdr:rowOff>
    </xdr:to>
    <xdr:sp macro="" textlink="">
      <xdr:nvSpPr>
        <xdr:cNvPr id="4" name="Text Box 5">
          <a:extLst>
            <a:ext uri="{FF2B5EF4-FFF2-40B4-BE49-F238E27FC236}">
              <a16:creationId xmlns:a16="http://schemas.microsoft.com/office/drawing/2014/main" id="{00000000-0008-0000-0D00-000004000000}"/>
            </a:ext>
          </a:extLst>
        </xdr:cNvPr>
        <xdr:cNvSpPr txBox="1">
          <a:spLocks noChangeArrowheads="1"/>
        </xdr:cNvSpPr>
      </xdr:nvSpPr>
      <xdr:spPr bwMode="auto">
        <a:xfrm>
          <a:off x="600075" y="3352800"/>
          <a:ext cx="2857500" cy="6762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1476375</xdr:colOff>
      <xdr:row>22</xdr:row>
      <xdr:rowOff>9525</xdr:rowOff>
    </xdr:from>
    <xdr:to>
      <xdr:col>6</xdr:col>
      <xdr:colOff>895350</xdr:colOff>
      <xdr:row>26</xdr:row>
      <xdr:rowOff>66675</xdr:rowOff>
    </xdr:to>
    <xdr:sp macro="" textlink="">
      <xdr:nvSpPr>
        <xdr:cNvPr id="5" name="Text Box 5">
          <a:extLst>
            <a:ext uri="{FF2B5EF4-FFF2-40B4-BE49-F238E27FC236}">
              <a16:creationId xmlns:a16="http://schemas.microsoft.com/office/drawing/2014/main" id="{00000000-0008-0000-0D00-000005000000}"/>
            </a:ext>
          </a:extLst>
        </xdr:cNvPr>
        <xdr:cNvSpPr txBox="1">
          <a:spLocks noChangeArrowheads="1"/>
        </xdr:cNvSpPr>
      </xdr:nvSpPr>
      <xdr:spPr bwMode="auto">
        <a:xfrm>
          <a:off x="6067425" y="3352800"/>
          <a:ext cx="2505075"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285751</xdr:colOff>
      <xdr:row>28</xdr:row>
      <xdr:rowOff>130968</xdr:rowOff>
    </xdr:from>
    <xdr:to>
      <xdr:col>4</xdr:col>
      <xdr:colOff>1428751</xdr:colOff>
      <xdr:row>33</xdr:row>
      <xdr:rowOff>0</xdr:rowOff>
    </xdr:to>
    <xdr:sp macro="" textlink="">
      <xdr:nvSpPr>
        <xdr:cNvPr id="6" name="Text Box 5">
          <a:extLst>
            <a:ext uri="{FF2B5EF4-FFF2-40B4-BE49-F238E27FC236}">
              <a16:creationId xmlns:a16="http://schemas.microsoft.com/office/drawing/2014/main" id="{00000000-0008-0000-0D00-000006000000}"/>
            </a:ext>
          </a:extLst>
        </xdr:cNvPr>
        <xdr:cNvSpPr txBox="1">
          <a:spLocks noChangeArrowheads="1"/>
        </xdr:cNvSpPr>
      </xdr:nvSpPr>
      <xdr:spPr bwMode="auto">
        <a:xfrm>
          <a:off x="2733676" y="4293393"/>
          <a:ext cx="2800350"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904874</xdr:colOff>
      <xdr:row>0</xdr:row>
      <xdr:rowOff>47624</xdr:rowOff>
    </xdr:from>
    <xdr:to>
      <xdr:col>5</xdr:col>
      <xdr:colOff>971549</xdr:colOff>
      <xdr:row>3</xdr:row>
      <xdr:rowOff>142874</xdr:rowOff>
    </xdr:to>
    <xdr:pic>
      <xdr:nvPicPr>
        <xdr:cNvPr id="10" name="Imagen 9">
          <a:extLst>
            <a:ext uri="{FF2B5EF4-FFF2-40B4-BE49-F238E27FC236}">
              <a16:creationId xmlns:a16="http://schemas.microsoft.com/office/drawing/2014/main" id="{00000000-0008-0000-0D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90649" y="47624"/>
          <a:ext cx="5838825" cy="581025"/>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142875</xdr:rowOff>
    </xdr:from>
    <xdr:to>
      <xdr:col>0</xdr:col>
      <xdr:colOff>0</xdr:colOff>
      <xdr:row>5</xdr:row>
      <xdr:rowOff>64770</xdr:rowOff>
    </xdr:to>
    <xdr:sp macro="" textlink="">
      <xdr:nvSpPr>
        <xdr:cNvPr id="4" name="Text Box 1">
          <a:extLst>
            <a:ext uri="{FF2B5EF4-FFF2-40B4-BE49-F238E27FC236}">
              <a16:creationId xmlns:a16="http://schemas.microsoft.com/office/drawing/2014/main" id="{00000000-0008-0000-0E00-000004000000}"/>
            </a:ext>
          </a:extLst>
        </xdr:cNvPr>
        <xdr:cNvSpPr txBox="1">
          <a:spLocks noChangeArrowheads="1"/>
        </xdr:cNvSpPr>
      </xdr:nvSpPr>
      <xdr:spPr bwMode="auto">
        <a:xfrm>
          <a:off x="171450" y="14287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47625</xdr:rowOff>
    </xdr:from>
    <xdr:to>
      <xdr:col>0</xdr:col>
      <xdr:colOff>0</xdr:colOff>
      <xdr:row>4</xdr:row>
      <xdr:rowOff>158115</xdr:rowOff>
    </xdr:to>
    <xdr:sp macro="" textlink="">
      <xdr:nvSpPr>
        <xdr:cNvPr id="6" name="Text Box 2">
          <a:extLst>
            <a:ext uri="{FF2B5EF4-FFF2-40B4-BE49-F238E27FC236}">
              <a16:creationId xmlns:a16="http://schemas.microsoft.com/office/drawing/2014/main" id="{00000000-0008-0000-0E00-000006000000}"/>
            </a:ext>
          </a:extLst>
        </xdr:cNvPr>
        <xdr:cNvSpPr txBox="1">
          <a:spLocks noChangeArrowheads="1"/>
        </xdr:cNvSpPr>
      </xdr:nvSpPr>
      <xdr:spPr bwMode="auto">
        <a:xfrm>
          <a:off x="2133600" y="209550"/>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0</xdr:rowOff>
    </xdr:from>
    <xdr:to>
      <xdr:col>0</xdr:col>
      <xdr:colOff>0</xdr:colOff>
      <xdr:row>53</xdr:row>
      <xdr:rowOff>83820</xdr:rowOff>
    </xdr:to>
    <xdr:sp macro="" textlink="">
      <xdr:nvSpPr>
        <xdr:cNvPr id="8" name="Text Box 1">
          <a:extLst>
            <a:ext uri="{FF2B5EF4-FFF2-40B4-BE49-F238E27FC236}">
              <a16:creationId xmlns:a16="http://schemas.microsoft.com/office/drawing/2014/main" id="{00000000-0008-0000-0E00-000008000000}"/>
            </a:ext>
          </a:extLst>
        </xdr:cNvPr>
        <xdr:cNvSpPr txBox="1">
          <a:spLocks noChangeArrowheads="1"/>
        </xdr:cNvSpPr>
      </xdr:nvSpPr>
      <xdr:spPr bwMode="auto">
        <a:xfrm>
          <a:off x="161925" y="7934325"/>
          <a:ext cx="70866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49</xdr:row>
      <xdr:rowOff>57150</xdr:rowOff>
    </xdr:from>
    <xdr:to>
      <xdr:col>0</xdr:col>
      <xdr:colOff>0</xdr:colOff>
      <xdr:row>53</xdr:row>
      <xdr:rowOff>5715</xdr:rowOff>
    </xdr:to>
    <xdr:sp macro="" textlink="">
      <xdr:nvSpPr>
        <xdr:cNvPr id="59" name="Text Box 2">
          <a:extLst>
            <a:ext uri="{FF2B5EF4-FFF2-40B4-BE49-F238E27FC236}">
              <a16:creationId xmlns:a16="http://schemas.microsoft.com/office/drawing/2014/main" id="{00000000-0008-0000-0E00-00003B000000}"/>
            </a:ext>
          </a:extLst>
        </xdr:cNvPr>
        <xdr:cNvSpPr txBox="1">
          <a:spLocks noChangeArrowheads="1"/>
        </xdr:cNvSpPr>
      </xdr:nvSpPr>
      <xdr:spPr bwMode="auto">
        <a:xfrm>
          <a:off x="1943100" y="7991475"/>
          <a:ext cx="3524250"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JUNIO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152400</xdr:rowOff>
    </xdr:from>
    <xdr:to>
      <xdr:col>0</xdr:col>
      <xdr:colOff>0</xdr:colOff>
      <xdr:row>5</xdr:row>
      <xdr:rowOff>74295</xdr:rowOff>
    </xdr:to>
    <xdr:sp macro="" textlink="">
      <xdr:nvSpPr>
        <xdr:cNvPr id="7" name="Text Box 1">
          <a:extLst>
            <a:ext uri="{FF2B5EF4-FFF2-40B4-BE49-F238E27FC236}">
              <a16:creationId xmlns:a16="http://schemas.microsoft.com/office/drawing/2014/main" id="{00000000-0008-0000-0E00-000007000000}"/>
            </a:ext>
          </a:extLst>
        </xdr:cNvPr>
        <xdr:cNvSpPr txBox="1">
          <a:spLocks noChangeArrowheads="1"/>
        </xdr:cNvSpPr>
      </xdr:nvSpPr>
      <xdr:spPr bwMode="auto">
        <a:xfrm>
          <a:off x="200025" y="152400"/>
          <a:ext cx="6515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4</xdr:row>
      <xdr:rowOff>133350</xdr:rowOff>
    </xdr:to>
    <xdr:sp macro="" textlink="">
      <xdr:nvSpPr>
        <xdr:cNvPr id="11" name="Text Box 2">
          <a:extLst>
            <a:ext uri="{FF2B5EF4-FFF2-40B4-BE49-F238E27FC236}">
              <a16:creationId xmlns:a16="http://schemas.microsoft.com/office/drawing/2014/main" id="{00000000-0008-0000-0E00-00000B000000}"/>
            </a:ext>
          </a:extLst>
        </xdr:cNvPr>
        <xdr:cNvSpPr txBox="1">
          <a:spLocks noChangeArrowheads="1"/>
        </xdr:cNvSpPr>
      </xdr:nvSpPr>
      <xdr:spPr bwMode="auto">
        <a:xfrm>
          <a:off x="1628775" y="2571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51</xdr:row>
      <xdr:rowOff>104775</xdr:rowOff>
    </xdr:from>
    <xdr:to>
      <xdr:col>0</xdr:col>
      <xdr:colOff>0</xdr:colOff>
      <xdr:row>56</xdr:row>
      <xdr:rowOff>26670</xdr:rowOff>
    </xdr:to>
    <xdr:sp macro="" textlink="">
      <xdr:nvSpPr>
        <xdr:cNvPr id="12" name="Text Box 1">
          <a:extLst>
            <a:ext uri="{FF2B5EF4-FFF2-40B4-BE49-F238E27FC236}">
              <a16:creationId xmlns:a16="http://schemas.microsoft.com/office/drawing/2014/main" id="{00000000-0008-0000-0E00-00000C000000}"/>
            </a:ext>
          </a:extLst>
        </xdr:cNvPr>
        <xdr:cNvSpPr txBox="1">
          <a:spLocks noChangeArrowheads="1"/>
        </xdr:cNvSpPr>
      </xdr:nvSpPr>
      <xdr:spPr bwMode="auto">
        <a:xfrm>
          <a:off x="180975" y="8362950"/>
          <a:ext cx="6543675"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52</xdr:row>
      <xdr:rowOff>28575</xdr:rowOff>
    </xdr:from>
    <xdr:to>
      <xdr:col>0</xdr:col>
      <xdr:colOff>0</xdr:colOff>
      <xdr:row>55</xdr:row>
      <xdr:rowOff>66675</xdr:rowOff>
    </xdr:to>
    <xdr:sp macro="" textlink="">
      <xdr:nvSpPr>
        <xdr:cNvPr id="60" name="Text Box 2">
          <a:extLst>
            <a:ext uri="{FF2B5EF4-FFF2-40B4-BE49-F238E27FC236}">
              <a16:creationId xmlns:a16="http://schemas.microsoft.com/office/drawing/2014/main" id="{00000000-0008-0000-0E00-00003C000000}"/>
            </a:ext>
          </a:extLst>
        </xdr:cNvPr>
        <xdr:cNvSpPr txBox="1">
          <a:spLocks noChangeArrowheads="1"/>
        </xdr:cNvSpPr>
      </xdr:nvSpPr>
      <xdr:spPr bwMode="auto">
        <a:xfrm>
          <a:off x="1704975" y="8448675"/>
          <a:ext cx="3467100" cy="52387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3</xdr:row>
      <xdr:rowOff>114300</xdr:rowOff>
    </xdr:from>
    <xdr:to>
      <xdr:col>0</xdr:col>
      <xdr:colOff>0</xdr:colOff>
      <xdr:row>8</xdr:row>
      <xdr:rowOff>36195</xdr:rowOff>
    </xdr:to>
    <xdr:sp macro="" textlink="">
      <xdr:nvSpPr>
        <xdr:cNvPr id="10" name="Text Box 1">
          <a:extLst>
            <a:ext uri="{FF2B5EF4-FFF2-40B4-BE49-F238E27FC236}">
              <a16:creationId xmlns:a16="http://schemas.microsoft.com/office/drawing/2014/main" id="{00000000-0008-0000-0E00-00000A000000}"/>
            </a:ext>
          </a:extLst>
        </xdr:cNvPr>
        <xdr:cNvSpPr txBox="1">
          <a:spLocks noChangeArrowheads="1"/>
        </xdr:cNvSpPr>
      </xdr:nvSpPr>
      <xdr:spPr bwMode="auto">
        <a:xfrm>
          <a:off x="171450" y="600075"/>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38100</xdr:rowOff>
    </xdr:from>
    <xdr:to>
      <xdr:col>0</xdr:col>
      <xdr:colOff>0</xdr:colOff>
      <xdr:row>7</xdr:row>
      <xdr:rowOff>148590</xdr:rowOff>
    </xdr:to>
    <xdr:sp macro="" textlink="">
      <xdr:nvSpPr>
        <xdr:cNvPr id="14" name="Text Box 2">
          <a:extLst>
            <a:ext uri="{FF2B5EF4-FFF2-40B4-BE49-F238E27FC236}">
              <a16:creationId xmlns:a16="http://schemas.microsoft.com/office/drawing/2014/main" id="{00000000-0008-0000-0E00-00000E000000}"/>
            </a:ext>
          </a:extLst>
        </xdr:cNvPr>
        <xdr:cNvSpPr txBox="1">
          <a:spLocks noChangeArrowheads="1"/>
        </xdr:cNvSpPr>
      </xdr:nvSpPr>
      <xdr:spPr bwMode="auto">
        <a:xfrm>
          <a:off x="2000250" y="68580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0</xdr:rowOff>
    </xdr:from>
    <xdr:to>
      <xdr:col>0</xdr:col>
      <xdr:colOff>0</xdr:colOff>
      <xdr:row>60</xdr:row>
      <xdr:rowOff>83820</xdr:rowOff>
    </xdr:to>
    <xdr:sp macro="" textlink="">
      <xdr:nvSpPr>
        <xdr:cNvPr id="16" name="Text Box 1">
          <a:extLst>
            <a:ext uri="{FF2B5EF4-FFF2-40B4-BE49-F238E27FC236}">
              <a16:creationId xmlns:a16="http://schemas.microsoft.com/office/drawing/2014/main" id="{00000000-0008-0000-0E00-000010000000}"/>
            </a:ext>
          </a:extLst>
        </xdr:cNvPr>
        <xdr:cNvSpPr txBox="1">
          <a:spLocks noChangeArrowheads="1"/>
        </xdr:cNvSpPr>
      </xdr:nvSpPr>
      <xdr:spPr bwMode="auto">
        <a:xfrm>
          <a:off x="190500" y="9067800"/>
          <a:ext cx="689610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95250</xdr:rowOff>
    </xdr:from>
    <xdr:to>
      <xdr:col>0</xdr:col>
      <xdr:colOff>0</xdr:colOff>
      <xdr:row>60</xdr:row>
      <xdr:rowOff>43815</xdr:rowOff>
    </xdr:to>
    <xdr:sp macro="" textlink="">
      <xdr:nvSpPr>
        <xdr:cNvPr id="68" name="Text Box 2">
          <a:extLst>
            <a:ext uri="{FF2B5EF4-FFF2-40B4-BE49-F238E27FC236}">
              <a16:creationId xmlns:a16="http://schemas.microsoft.com/office/drawing/2014/main" id="{00000000-0008-0000-0E00-000044000000}"/>
            </a:ext>
          </a:extLst>
        </xdr:cNvPr>
        <xdr:cNvSpPr txBox="1">
          <a:spLocks noChangeArrowheads="1"/>
        </xdr:cNvSpPr>
      </xdr:nvSpPr>
      <xdr:spPr bwMode="auto">
        <a:xfrm>
          <a:off x="2038350" y="91630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142875</xdr:rowOff>
    </xdr:from>
    <xdr:to>
      <xdr:col>0</xdr:col>
      <xdr:colOff>0</xdr:colOff>
      <xdr:row>5</xdr:row>
      <xdr:rowOff>64770</xdr:rowOff>
    </xdr:to>
    <xdr:sp macro="" textlink="">
      <xdr:nvSpPr>
        <xdr:cNvPr id="17" name="Text Box 1">
          <a:extLst>
            <a:ext uri="{FF2B5EF4-FFF2-40B4-BE49-F238E27FC236}">
              <a16:creationId xmlns:a16="http://schemas.microsoft.com/office/drawing/2014/main" id="{00000000-0008-0000-0E00-000011000000}"/>
            </a:ext>
          </a:extLst>
        </xdr:cNvPr>
        <xdr:cNvSpPr txBox="1">
          <a:spLocks noChangeArrowheads="1"/>
        </xdr:cNvSpPr>
      </xdr:nvSpPr>
      <xdr:spPr bwMode="auto">
        <a:xfrm>
          <a:off x="152400" y="142875"/>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76200</xdr:rowOff>
    </xdr:from>
    <xdr:to>
      <xdr:col>0</xdr:col>
      <xdr:colOff>0</xdr:colOff>
      <xdr:row>5</xdr:row>
      <xdr:rowOff>24765</xdr:rowOff>
    </xdr:to>
    <xdr:sp macro="" textlink="">
      <xdr:nvSpPr>
        <xdr:cNvPr id="20" name="Text Box 2">
          <a:extLst>
            <a:ext uri="{FF2B5EF4-FFF2-40B4-BE49-F238E27FC236}">
              <a16:creationId xmlns:a16="http://schemas.microsoft.com/office/drawing/2014/main" id="{00000000-0008-0000-0E00-000014000000}"/>
            </a:ext>
          </a:extLst>
        </xdr:cNvPr>
        <xdr:cNvSpPr txBox="1">
          <a:spLocks noChangeArrowheads="1"/>
        </xdr:cNvSpPr>
      </xdr:nvSpPr>
      <xdr:spPr bwMode="auto">
        <a:xfrm>
          <a:off x="1981200" y="238125"/>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53</xdr:row>
      <xdr:rowOff>85725</xdr:rowOff>
    </xdr:from>
    <xdr:to>
      <xdr:col>0</xdr:col>
      <xdr:colOff>0</xdr:colOff>
      <xdr:row>58</xdr:row>
      <xdr:rowOff>7620</xdr:rowOff>
    </xdr:to>
    <xdr:sp macro="" textlink="">
      <xdr:nvSpPr>
        <xdr:cNvPr id="22" name="Text Box 1">
          <a:extLst>
            <a:ext uri="{FF2B5EF4-FFF2-40B4-BE49-F238E27FC236}">
              <a16:creationId xmlns:a16="http://schemas.microsoft.com/office/drawing/2014/main" id="{00000000-0008-0000-0E00-000016000000}"/>
            </a:ext>
          </a:extLst>
        </xdr:cNvPr>
        <xdr:cNvSpPr txBox="1">
          <a:spLocks noChangeArrowheads="1"/>
        </xdr:cNvSpPr>
      </xdr:nvSpPr>
      <xdr:spPr bwMode="auto">
        <a:xfrm>
          <a:off x="142875" y="8667750"/>
          <a:ext cx="6854190" cy="731520"/>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54</xdr:row>
      <xdr:rowOff>0</xdr:rowOff>
    </xdr:from>
    <xdr:to>
      <xdr:col>0</xdr:col>
      <xdr:colOff>0</xdr:colOff>
      <xdr:row>57</xdr:row>
      <xdr:rowOff>110490</xdr:rowOff>
    </xdr:to>
    <xdr:sp macro="" textlink="">
      <xdr:nvSpPr>
        <xdr:cNvPr id="77" name="Text Box 2">
          <a:extLst>
            <a:ext uri="{FF2B5EF4-FFF2-40B4-BE49-F238E27FC236}">
              <a16:creationId xmlns:a16="http://schemas.microsoft.com/office/drawing/2014/main" id="{00000000-0008-0000-0E00-00004D000000}"/>
            </a:ext>
          </a:extLst>
        </xdr:cNvPr>
        <xdr:cNvSpPr txBox="1">
          <a:spLocks noChangeArrowheads="1"/>
        </xdr:cNvSpPr>
      </xdr:nvSpPr>
      <xdr:spPr bwMode="auto">
        <a:xfrm>
          <a:off x="1895475" y="8743950"/>
          <a:ext cx="3546475" cy="596265"/>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DICIEMBRE  DEL 2020</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0</xdr:row>
      <xdr:rowOff>133349</xdr:rowOff>
    </xdr:from>
    <xdr:to>
      <xdr:col>0</xdr:col>
      <xdr:colOff>0</xdr:colOff>
      <xdr:row>5</xdr:row>
      <xdr:rowOff>123825</xdr:rowOff>
    </xdr:to>
    <xdr:sp macro="" textlink="">
      <xdr:nvSpPr>
        <xdr:cNvPr id="18" name="Text Box 1">
          <a:extLst>
            <a:ext uri="{FF2B5EF4-FFF2-40B4-BE49-F238E27FC236}">
              <a16:creationId xmlns:a16="http://schemas.microsoft.com/office/drawing/2014/main" id="{00000000-0008-0000-0E00-000012000000}"/>
            </a:ext>
          </a:extLst>
        </xdr:cNvPr>
        <xdr:cNvSpPr txBox="1">
          <a:spLocks noChangeArrowheads="1"/>
        </xdr:cNvSpPr>
      </xdr:nvSpPr>
      <xdr:spPr bwMode="auto">
        <a:xfrm>
          <a:off x="295275" y="133349"/>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1</xdr:row>
      <xdr:rowOff>95250</xdr:rowOff>
    </xdr:from>
    <xdr:to>
      <xdr:col>0</xdr:col>
      <xdr:colOff>0</xdr:colOff>
      <xdr:row>5</xdr:row>
      <xdr:rowOff>19050</xdr:rowOff>
    </xdr:to>
    <xdr:sp macro="" textlink="">
      <xdr:nvSpPr>
        <xdr:cNvPr id="19" name="Text Box 2">
          <a:extLst>
            <a:ext uri="{FF2B5EF4-FFF2-40B4-BE49-F238E27FC236}">
              <a16:creationId xmlns:a16="http://schemas.microsoft.com/office/drawing/2014/main" id="{00000000-0008-0000-0E00-000013000000}"/>
            </a:ext>
          </a:extLst>
        </xdr:cNvPr>
        <xdr:cNvSpPr txBox="1">
          <a:spLocks noChangeArrowheads="1"/>
        </xdr:cNvSpPr>
      </xdr:nvSpPr>
      <xdr:spPr bwMode="auto">
        <a:xfrm>
          <a:off x="2076450" y="257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56</xdr:row>
      <xdr:rowOff>133350</xdr:rowOff>
    </xdr:from>
    <xdr:to>
      <xdr:col>0</xdr:col>
      <xdr:colOff>0</xdr:colOff>
      <xdr:row>61</xdr:row>
      <xdr:rowOff>123826</xdr:rowOff>
    </xdr:to>
    <xdr:sp macro="" textlink="">
      <xdr:nvSpPr>
        <xdr:cNvPr id="26" name="Text Box 1">
          <a:extLst>
            <a:ext uri="{FF2B5EF4-FFF2-40B4-BE49-F238E27FC236}">
              <a16:creationId xmlns:a16="http://schemas.microsoft.com/office/drawing/2014/main" id="{00000000-0008-0000-0E00-00001A000000}"/>
            </a:ext>
          </a:extLst>
        </xdr:cNvPr>
        <xdr:cNvSpPr txBox="1">
          <a:spLocks noChangeArrowheads="1"/>
        </xdr:cNvSpPr>
      </xdr:nvSpPr>
      <xdr:spPr bwMode="auto">
        <a:xfrm>
          <a:off x="276225" y="9201150"/>
          <a:ext cx="7105650" cy="800101"/>
        </a:xfrm>
        <a:prstGeom prst="rect">
          <a:avLst/>
        </a:prstGeom>
        <a:solidFill>
          <a:srgbClr val="FFFFFF"/>
        </a:solidFill>
        <a:ln w="9525">
          <a:solidFill>
            <a:srgbClr val="000000"/>
          </a:solidFill>
          <a:miter lim="800000"/>
          <a:headEnd/>
          <a:tailEnd/>
        </a:ln>
      </xdr:spPr>
      <xdr:txBody>
        <a:bodyPr rot="0" vert="horz" wrap="square" lIns="91440" tIns="45720" rIns="91440" bIns="45720" anchor="t" anchorCtr="0" upright="1">
          <a:noAutofit/>
        </a:bodyPr>
        <a:lstStyle/>
        <a:p>
          <a:pPr>
            <a:lnSpc>
              <a:spcPct val="115000"/>
            </a:lnSpc>
            <a:spcAft>
              <a:spcPts val="1000"/>
            </a:spcAft>
          </a:pPr>
          <a:r>
            <a:rPr lang="es-MX" sz="1100">
              <a:effectLst/>
              <a:latin typeface="Calibri" panose="020F050202020403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57</xdr:row>
      <xdr:rowOff>85725</xdr:rowOff>
    </xdr:from>
    <xdr:to>
      <xdr:col>0</xdr:col>
      <xdr:colOff>0</xdr:colOff>
      <xdr:row>61</xdr:row>
      <xdr:rowOff>9525</xdr:rowOff>
    </xdr:to>
    <xdr:sp macro="" textlink="">
      <xdr:nvSpPr>
        <xdr:cNvPr id="58" name="Text Box 2">
          <a:extLst>
            <a:ext uri="{FF2B5EF4-FFF2-40B4-BE49-F238E27FC236}">
              <a16:creationId xmlns:a16="http://schemas.microsoft.com/office/drawing/2014/main" id="{00000000-0008-0000-0E00-00003A000000}"/>
            </a:ext>
          </a:extLst>
        </xdr:cNvPr>
        <xdr:cNvSpPr txBox="1">
          <a:spLocks noChangeArrowheads="1"/>
        </xdr:cNvSpPr>
      </xdr:nvSpPr>
      <xdr:spPr bwMode="auto">
        <a:xfrm>
          <a:off x="2133600" y="93154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2022</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4</xdr:row>
      <xdr:rowOff>66675</xdr:rowOff>
    </xdr:from>
    <xdr:to>
      <xdr:col>0</xdr:col>
      <xdr:colOff>0</xdr:colOff>
      <xdr:row>7</xdr:row>
      <xdr:rowOff>152400</xdr:rowOff>
    </xdr:to>
    <xdr:sp macro="" textlink="">
      <xdr:nvSpPr>
        <xdr:cNvPr id="30" name="Text Box 2">
          <a:extLst>
            <a:ext uri="{FF2B5EF4-FFF2-40B4-BE49-F238E27FC236}">
              <a16:creationId xmlns:a16="http://schemas.microsoft.com/office/drawing/2014/main" id="{00000000-0008-0000-0E00-00001E000000}"/>
            </a:ext>
          </a:extLst>
        </xdr:cNvPr>
        <xdr:cNvSpPr txBox="1">
          <a:spLocks noChangeArrowheads="1"/>
        </xdr:cNvSpPr>
      </xdr:nvSpPr>
      <xdr:spPr bwMode="auto">
        <a:xfrm>
          <a:off x="2162175" y="7143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0</xdr:col>
      <xdr:colOff>0</xdr:colOff>
      <xdr:row>58</xdr:row>
      <xdr:rowOff>19050</xdr:rowOff>
    </xdr:from>
    <xdr:to>
      <xdr:col>0</xdr:col>
      <xdr:colOff>0</xdr:colOff>
      <xdr:row>61</xdr:row>
      <xdr:rowOff>104775</xdr:rowOff>
    </xdr:to>
    <xdr:sp macro="" textlink="">
      <xdr:nvSpPr>
        <xdr:cNvPr id="31" name="Text Box 2">
          <a:extLst>
            <a:ext uri="{FF2B5EF4-FFF2-40B4-BE49-F238E27FC236}">
              <a16:creationId xmlns:a16="http://schemas.microsoft.com/office/drawing/2014/main" id="{00000000-0008-0000-0E00-00001F000000}"/>
            </a:ext>
          </a:extLst>
        </xdr:cNvPr>
        <xdr:cNvSpPr txBox="1">
          <a:spLocks noChangeArrowheads="1"/>
        </xdr:cNvSpPr>
      </xdr:nvSpPr>
      <xdr:spPr bwMode="auto">
        <a:xfrm>
          <a:off x="2352675" y="94107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31 DE MARZO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361950</xdr:colOff>
      <xdr:row>2</xdr:row>
      <xdr:rowOff>28574</xdr:rowOff>
    </xdr:from>
    <xdr:to>
      <xdr:col>9</xdr:col>
      <xdr:colOff>78105</xdr:colOff>
      <xdr:row>5</xdr:row>
      <xdr:rowOff>161924</xdr:rowOff>
    </xdr:to>
    <xdr:pic>
      <xdr:nvPicPr>
        <xdr:cNvPr id="24" name="Imagen 23">
          <a:extLst>
            <a:ext uri="{FF2B5EF4-FFF2-40B4-BE49-F238E27FC236}">
              <a16:creationId xmlns:a16="http://schemas.microsoft.com/office/drawing/2014/main" id="{00000000-0008-0000-0E00-00001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23950" y="352424"/>
          <a:ext cx="5812155" cy="619125"/>
        </a:xfrm>
        <a:prstGeom prst="rect">
          <a:avLst/>
        </a:prstGeom>
      </xdr:spPr>
    </xdr:pic>
    <xdr:clientData/>
  </xdr:twoCellAnchor>
  <xdr:twoCellAnchor>
    <xdr:from>
      <xdr:col>3</xdr:col>
      <xdr:colOff>142875</xdr:colOff>
      <xdr:row>6</xdr:row>
      <xdr:rowOff>142875</xdr:rowOff>
    </xdr:from>
    <xdr:to>
      <xdr:col>7</xdr:col>
      <xdr:colOff>641350</xdr:colOff>
      <xdr:row>10</xdr:row>
      <xdr:rowOff>66675</xdr:rowOff>
    </xdr:to>
    <xdr:sp macro="" textlink="">
      <xdr:nvSpPr>
        <xdr:cNvPr id="25" name="Text Box 2">
          <a:extLst>
            <a:ext uri="{FF2B5EF4-FFF2-40B4-BE49-F238E27FC236}">
              <a16:creationId xmlns:a16="http://schemas.microsoft.com/office/drawing/2014/main" id="{00000000-0008-0000-0E00-000019000000}"/>
            </a:ext>
          </a:extLst>
        </xdr:cNvPr>
        <xdr:cNvSpPr txBox="1">
          <a:spLocks noChangeArrowheads="1"/>
        </xdr:cNvSpPr>
      </xdr:nvSpPr>
      <xdr:spPr bwMode="auto">
        <a:xfrm>
          <a:off x="2428875" y="11144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314325</xdr:colOff>
      <xdr:row>68</xdr:row>
      <xdr:rowOff>0</xdr:rowOff>
    </xdr:from>
    <xdr:to>
      <xdr:col>9</xdr:col>
      <xdr:colOff>30480</xdr:colOff>
      <xdr:row>71</xdr:row>
      <xdr:rowOff>133350</xdr:rowOff>
    </xdr:to>
    <xdr:pic>
      <xdr:nvPicPr>
        <xdr:cNvPr id="27" name="Imagen 26">
          <a:extLst>
            <a:ext uri="{FF2B5EF4-FFF2-40B4-BE49-F238E27FC236}">
              <a16:creationId xmlns:a16="http://schemas.microsoft.com/office/drawing/2014/main" id="{00000000-0008-0000-0E00-00001B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76325" y="11010900"/>
          <a:ext cx="5812155" cy="619125"/>
        </a:xfrm>
        <a:prstGeom prst="rect">
          <a:avLst/>
        </a:prstGeom>
      </xdr:spPr>
    </xdr:pic>
    <xdr:clientData/>
  </xdr:twoCellAnchor>
  <xdr:twoCellAnchor>
    <xdr:from>
      <xdr:col>2</xdr:col>
      <xdr:colOff>476250</xdr:colOff>
      <xdr:row>73</xdr:row>
      <xdr:rowOff>28575</xdr:rowOff>
    </xdr:from>
    <xdr:to>
      <xdr:col>7</xdr:col>
      <xdr:colOff>212725</xdr:colOff>
      <xdr:row>76</xdr:row>
      <xdr:rowOff>114300</xdr:rowOff>
    </xdr:to>
    <xdr:sp macro="" textlink="">
      <xdr:nvSpPr>
        <xdr:cNvPr id="28" name="Text Box 2">
          <a:extLst>
            <a:ext uri="{FF2B5EF4-FFF2-40B4-BE49-F238E27FC236}">
              <a16:creationId xmlns:a16="http://schemas.microsoft.com/office/drawing/2014/main" id="{00000000-0008-0000-0E00-00001C000000}"/>
            </a:ext>
          </a:extLst>
        </xdr:cNvPr>
        <xdr:cNvSpPr txBox="1">
          <a:spLocks noChangeArrowheads="1"/>
        </xdr:cNvSpPr>
      </xdr:nvSpPr>
      <xdr:spPr bwMode="auto">
        <a:xfrm>
          <a:off x="2000250" y="118491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247650</xdr:colOff>
          <xdr:row>11</xdr:row>
          <xdr:rowOff>66675</xdr:rowOff>
        </xdr:from>
        <xdr:to>
          <xdr:col>10</xdr:col>
          <xdr:colOff>228600</xdr:colOff>
          <xdr:row>64</xdr:row>
          <xdr:rowOff>142875</xdr:rowOff>
        </xdr:to>
        <xdr:sp macro="" textlink="">
          <xdr:nvSpPr>
            <xdr:cNvPr id="15362" name="Object 2" hidden="1">
              <a:extLst>
                <a:ext uri="{63B3BB69-23CF-44E3-9099-C40C66FF867C}">
                  <a14:compatExt spid="_x0000_s15362"/>
                </a:ext>
                <a:ext uri="{FF2B5EF4-FFF2-40B4-BE49-F238E27FC236}">
                  <a16:creationId xmlns:a16="http://schemas.microsoft.com/office/drawing/2014/main" id="{00000000-0008-0000-0E00-000002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333375</xdr:colOff>
          <xdr:row>78</xdr:row>
          <xdr:rowOff>47625</xdr:rowOff>
        </xdr:from>
        <xdr:to>
          <xdr:col>10</xdr:col>
          <xdr:colOff>123825</xdr:colOff>
          <xdr:row>119</xdr:row>
          <xdr:rowOff>85725</xdr:rowOff>
        </xdr:to>
        <xdr:sp macro="" textlink="">
          <xdr:nvSpPr>
            <xdr:cNvPr id="15363" name="Object 3" hidden="1">
              <a:extLst>
                <a:ext uri="{63B3BB69-23CF-44E3-9099-C40C66FF867C}">
                  <a14:compatExt spid="_x0000_s15363"/>
                </a:ext>
                <a:ext uri="{FF2B5EF4-FFF2-40B4-BE49-F238E27FC236}">
                  <a16:creationId xmlns:a16="http://schemas.microsoft.com/office/drawing/2014/main" id="{00000000-0008-0000-0E00-000003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409575</xdr:colOff>
      <xdr:row>122</xdr:row>
      <xdr:rowOff>28575</xdr:rowOff>
    </xdr:from>
    <xdr:to>
      <xdr:col>9</xdr:col>
      <xdr:colOff>125730</xdr:colOff>
      <xdr:row>126</xdr:row>
      <xdr:rowOff>0</xdr:rowOff>
    </xdr:to>
    <xdr:pic>
      <xdr:nvPicPr>
        <xdr:cNvPr id="33" name="Imagen 32">
          <a:extLst>
            <a:ext uri="{FF2B5EF4-FFF2-40B4-BE49-F238E27FC236}">
              <a16:creationId xmlns:a16="http://schemas.microsoft.com/office/drawing/2014/main" id="{00000000-0008-0000-0E00-000021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71575" y="19773900"/>
          <a:ext cx="5812155" cy="619125"/>
        </a:xfrm>
        <a:prstGeom prst="rect">
          <a:avLst/>
        </a:prstGeom>
      </xdr:spPr>
    </xdr:pic>
    <xdr:clientData/>
  </xdr:twoCellAnchor>
  <xdr:twoCellAnchor>
    <xdr:from>
      <xdr:col>2</xdr:col>
      <xdr:colOff>609600</xdr:colOff>
      <xdr:row>127</xdr:row>
      <xdr:rowOff>47625</xdr:rowOff>
    </xdr:from>
    <xdr:to>
      <xdr:col>7</xdr:col>
      <xdr:colOff>346075</xdr:colOff>
      <xdr:row>130</xdr:row>
      <xdr:rowOff>133350</xdr:rowOff>
    </xdr:to>
    <xdr:sp macro="" textlink="">
      <xdr:nvSpPr>
        <xdr:cNvPr id="35" name="Text Box 2">
          <a:extLst>
            <a:ext uri="{FF2B5EF4-FFF2-40B4-BE49-F238E27FC236}">
              <a16:creationId xmlns:a16="http://schemas.microsoft.com/office/drawing/2014/main" id="{00000000-0008-0000-0E00-000023000000}"/>
            </a:ext>
          </a:extLst>
        </xdr:cNvPr>
        <xdr:cNvSpPr txBox="1">
          <a:spLocks noChangeArrowheads="1"/>
        </xdr:cNvSpPr>
      </xdr:nvSpPr>
      <xdr:spPr bwMode="auto">
        <a:xfrm>
          <a:off x="2133600" y="206025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428625</xdr:colOff>
          <xdr:row>132</xdr:row>
          <xdr:rowOff>38100</xdr:rowOff>
        </xdr:from>
        <xdr:to>
          <xdr:col>10</xdr:col>
          <xdr:colOff>266700</xdr:colOff>
          <xdr:row>178</xdr:row>
          <xdr:rowOff>9525</xdr:rowOff>
        </xdr:to>
        <xdr:sp macro="" textlink="">
          <xdr:nvSpPr>
            <xdr:cNvPr id="15364" name="Object 4" hidden="1">
              <a:extLst>
                <a:ext uri="{63B3BB69-23CF-44E3-9099-C40C66FF867C}">
                  <a14:compatExt spid="_x0000_s15364"/>
                </a:ext>
                <a:ext uri="{FF2B5EF4-FFF2-40B4-BE49-F238E27FC236}">
                  <a16:creationId xmlns:a16="http://schemas.microsoft.com/office/drawing/2014/main" id="{00000000-0008-0000-0E00-000004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257175</xdr:colOff>
      <xdr:row>182</xdr:row>
      <xdr:rowOff>57150</xdr:rowOff>
    </xdr:from>
    <xdr:to>
      <xdr:col>8</xdr:col>
      <xdr:colOff>735330</xdr:colOff>
      <xdr:row>186</xdr:row>
      <xdr:rowOff>28575</xdr:rowOff>
    </xdr:to>
    <xdr:pic>
      <xdr:nvPicPr>
        <xdr:cNvPr id="36" name="Imagen 35">
          <a:extLst>
            <a:ext uri="{FF2B5EF4-FFF2-40B4-BE49-F238E27FC236}">
              <a16:creationId xmlns:a16="http://schemas.microsoft.com/office/drawing/2014/main" id="{00000000-0008-0000-0E00-00002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19175" y="29517975"/>
          <a:ext cx="5812155" cy="619125"/>
        </a:xfrm>
        <a:prstGeom prst="rect">
          <a:avLst/>
        </a:prstGeom>
      </xdr:spPr>
    </xdr:pic>
    <xdr:clientData/>
  </xdr:twoCellAnchor>
  <xdr:twoCellAnchor>
    <xdr:from>
      <xdr:col>2</xdr:col>
      <xdr:colOff>628650</xdr:colOff>
      <xdr:row>187</xdr:row>
      <xdr:rowOff>85725</xdr:rowOff>
    </xdr:from>
    <xdr:to>
      <xdr:col>7</xdr:col>
      <xdr:colOff>365125</xdr:colOff>
      <xdr:row>191</xdr:row>
      <xdr:rowOff>9525</xdr:rowOff>
    </xdr:to>
    <xdr:sp macro="" textlink="">
      <xdr:nvSpPr>
        <xdr:cNvPr id="39" name="Text Box 2">
          <a:extLst>
            <a:ext uri="{FF2B5EF4-FFF2-40B4-BE49-F238E27FC236}">
              <a16:creationId xmlns:a16="http://schemas.microsoft.com/office/drawing/2014/main" id="{00000000-0008-0000-0E00-000027000000}"/>
            </a:ext>
          </a:extLst>
        </xdr:cNvPr>
        <xdr:cNvSpPr txBox="1">
          <a:spLocks noChangeArrowheads="1"/>
        </xdr:cNvSpPr>
      </xdr:nvSpPr>
      <xdr:spPr bwMode="auto">
        <a:xfrm>
          <a:off x="2152650" y="30356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333375</xdr:colOff>
          <xdr:row>193</xdr:row>
          <xdr:rowOff>9525</xdr:rowOff>
        </xdr:from>
        <xdr:to>
          <xdr:col>10</xdr:col>
          <xdr:colOff>0</xdr:colOff>
          <xdr:row>239</xdr:row>
          <xdr:rowOff>19050</xdr:rowOff>
        </xdr:to>
        <xdr:sp macro="" textlink="">
          <xdr:nvSpPr>
            <xdr:cNvPr id="15365" name="Object 5" hidden="1">
              <a:extLst>
                <a:ext uri="{63B3BB69-23CF-44E3-9099-C40C66FF867C}">
                  <a14:compatExt spid="_x0000_s15365"/>
                </a:ext>
                <a:ext uri="{FF2B5EF4-FFF2-40B4-BE49-F238E27FC236}">
                  <a16:creationId xmlns:a16="http://schemas.microsoft.com/office/drawing/2014/main" id="{00000000-0008-0000-0E00-000005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428625</xdr:colOff>
      <xdr:row>241</xdr:row>
      <xdr:rowOff>114300</xdr:rowOff>
    </xdr:from>
    <xdr:to>
      <xdr:col>9</xdr:col>
      <xdr:colOff>144780</xdr:colOff>
      <xdr:row>245</xdr:row>
      <xdr:rowOff>85725</xdr:rowOff>
    </xdr:to>
    <xdr:pic>
      <xdr:nvPicPr>
        <xdr:cNvPr id="41" name="Imagen 40">
          <a:extLst>
            <a:ext uri="{FF2B5EF4-FFF2-40B4-BE49-F238E27FC236}">
              <a16:creationId xmlns:a16="http://schemas.microsoft.com/office/drawing/2014/main" id="{00000000-0008-0000-0E00-000029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90625" y="39128700"/>
          <a:ext cx="5812155" cy="619125"/>
        </a:xfrm>
        <a:prstGeom prst="rect">
          <a:avLst/>
        </a:prstGeom>
      </xdr:spPr>
    </xdr:pic>
    <xdr:clientData/>
  </xdr:twoCellAnchor>
  <xdr:twoCellAnchor>
    <xdr:from>
      <xdr:col>2</xdr:col>
      <xdr:colOff>704850</xdr:colOff>
      <xdr:row>247</xdr:row>
      <xdr:rowOff>9525</xdr:rowOff>
    </xdr:from>
    <xdr:to>
      <xdr:col>7</xdr:col>
      <xdr:colOff>441325</xdr:colOff>
      <xdr:row>250</xdr:row>
      <xdr:rowOff>95250</xdr:rowOff>
    </xdr:to>
    <xdr:sp macro="" textlink="">
      <xdr:nvSpPr>
        <xdr:cNvPr id="42" name="Text Box 2">
          <a:extLst>
            <a:ext uri="{FF2B5EF4-FFF2-40B4-BE49-F238E27FC236}">
              <a16:creationId xmlns:a16="http://schemas.microsoft.com/office/drawing/2014/main" id="{00000000-0008-0000-0E00-00002A000000}"/>
            </a:ext>
          </a:extLst>
        </xdr:cNvPr>
        <xdr:cNvSpPr txBox="1">
          <a:spLocks noChangeArrowheads="1"/>
        </xdr:cNvSpPr>
      </xdr:nvSpPr>
      <xdr:spPr bwMode="auto">
        <a:xfrm>
          <a:off x="2228850" y="399954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333375</xdr:colOff>
          <xdr:row>251</xdr:row>
          <xdr:rowOff>142875</xdr:rowOff>
        </xdr:from>
        <xdr:to>
          <xdr:col>9</xdr:col>
          <xdr:colOff>600075</xdr:colOff>
          <xdr:row>292</xdr:row>
          <xdr:rowOff>123825</xdr:rowOff>
        </xdr:to>
        <xdr:sp macro="" textlink="">
          <xdr:nvSpPr>
            <xdr:cNvPr id="15366" name="Object 6" hidden="1">
              <a:extLst>
                <a:ext uri="{63B3BB69-23CF-44E3-9099-C40C66FF867C}">
                  <a14:compatExt spid="_x0000_s15366"/>
                </a:ext>
                <a:ext uri="{FF2B5EF4-FFF2-40B4-BE49-F238E27FC236}">
                  <a16:creationId xmlns:a16="http://schemas.microsoft.com/office/drawing/2014/main" id="{00000000-0008-0000-0E00-000006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333375</xdr:colOff>
      <xdr:row>294</xdr:row>
      <xdr:rowOff>133350</xdr:rowOff>
    </xdr:from>
    <xdr:to>
      <xdr:col>9</xdr:col>
      <xdr:colOff>49530</xdr:colOff>
      <xdr:row>298</xdr:row>
      <xdr:rowOff>104775</xdr:rowOff>
    </xdr:to>
    <xdr:pic>
      <xdr:nvPicPr>
        <xdr:cNvPr id="40" name="Imagen 39">
          <a:extLst>
            <a:ext uri="{FF2B5EF4-FFF2-40B4-BE49-F238E27FC236}">
              <a16:creationId xmlns:a16="http://schemas.microsoft.com/office/drawing/2014/main" id="{00000000-0008-0000-0E00-000028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95375" y="47729775"/>
          <a:ext cx="5812155" cy="619125"/>
        </a:xfrm>
        <a:prstGeom prst="rect">
          <a:avLst/>
        </a:prstGeom>
      </xdr:spPr>
    </xdr:pic>
    <xdr:clientData/>
  </xdr:twoCellAnchor>
  <xdr:twoCellAnchor>
    <xdr:from>
      <xdr:col>2</xdr:col>
      <xdr:colOff>561975</xdr:colOff>
      <xdr:row>300</xdr:row>
      <xdr:rowOff>66675</xdr:rowOff>
    </xdr:from>
    <xdr:to>
      <xdr:col>7</xdr:col>
      <xdr:colOff>298450</xdr:colOff>
      <xdr:row>303</xdr:row>
      <xdr:rowOff>152400</xdr:rowOff>
    </xdr:to>
    <xdr:sp macro="" textlink="">
      <xdr:nvSpPr>
        <xdr:cNvPr id="44" name="Text Box 2">
          <a:extLst>
            <a:ext uri="{FF2B5EF4-FFF2-40B4-BE49-F238E27FC236}">
              <a16:creationId xmlns:a16="http://schemas.microsoft.com/office/drawing/2014/main" id="{00000000-0008-0000-0E00-00002C000000}"/>
            </a:ext>
          </a:extLst>
        </xdr:cNvPr>
        <xdr:cNvSpPr txBox="1">
          <a:spLocks noChangeArrowheads="1"/>
        </xdr:cNvSpPr>
      </xdr:nvSpPr>
      <xdr:spPr bwMode="auto">
        <a:xfrm>
          <a:off x="2085975" y="486346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323850</xdr:colOff>
          <xdr:row>304</xdr:row>
          <xdr:rowOff>76200</xdr:rowOff>
        </xdr:from>
        <xdr:to>
          <xdr:col>9</xdr:col>
          <xdr:colOff>676275</xdr:colOff>
          <xdr:row>339</xdr:row>
          <xdr:rowOff>152400</xdr:rowOff>
        </xdr:to>
        <xdr:sp macro="" textlink="">
          <xdr:nvSpPr>
            <xdr:cNvPr id="15367" name="Object 7" hidden="1">
              <a:extLst>
                <a:ext uri="{63B3BB69-23CF-44E3-9099-C40C66FF867C}">
                  <a14:compatExt spid="_x0000_s15367"/>
                </a:ext>
                <a:ext uri="{FF2B5EF4-FFF2-40B4-BE49-F238E27FC236}">
                  <a16:creationId xmlns:a16="http://schemas.microsoft.com/office/drawing/2014/main" id="{00000000-0008-0000-0E00-000007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323850</xdr:colOff>
      <xdr:row>344</xdr:row>
      <xdr:rowOff>57150</xdr:rowOff>
    </xdr:from>
    <xdr:to>
      <xdr:col>9</xdr:col>
      <xdr:colOff>40005</xdr:colOff>
      <xdr:row>348</xdr:row>
      <xdr:rowOff>28575</xdr:rowOff>
    </xdr:to>
    <xdr:pic>
      <xdr:nvPicPr>
        <xdr:cNvPr id="46" name="Imagen 45">
          <a:extLst>
            <a:ext uri="{FF2B5EF4-FFF2-40B4-BE49-F238E27FC236}">
              <a16:creationId xmlns:a16="http://schemas.microsoft.com/office/drawing/2014/main" id="{00000000-0008-0000-0E00-00002E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85850" y="55749825"/>
          <a:ext cx="5812155" cy="619125"/>
        </a:xfrm>
        <a:prstGeom prst="rect">
          <a:avLst/>
        </a:prstGeom>
      </xdr:spPr>
    </xdr:pic>
    <xdr:clientData/>
  </xdr:twoCellAnchor>
  <xdr:twoCellAnchor>
    <xdr:from>
      <xdr:col>3</xdr:col>
      <xdr:colOff>152400</xdr:colOff>
      <xdr:row>349</xdr:row>
      <xdr:rowOff>104775</xdr:rowOff>
    </xdr:from>
    <xdr:to>
      <xdr:col>7</xdr:col>
      <xdr:colOff>650875</xdr:colOff>
      <xdr:row>353</xdr:row>
      <xdr:rowOff>28575</xdr:rowOff>
    </xdr:to>
    <xdr:sp macro="" textlink="">
      <xdr:nvSpPr>
        <xdr:cNvPr id="48" name="Text Box 2">
          <a:extLst>
            <a:ext uri="{FF2B5EF4-FFF2-40B4-BE49-F238E27FC236}">
              <a16:creationId xmlns:a16="http://schemas.microsoft.com/office/drawing/2014/main" id="{00000000-0008-0000-0E00-000030000000}"/>
            </a:ext>
          </a:extLst>
        </xdr:cNvPr>
        <xdr:cNvSpPr txBox="1">
          <a:spLocks noChangeArrowheads="1"/>
        </xdr:cNvSpPr>
      </xdr:nvSpPr>
      <xdr:spPr bwMode="auto">
        <a:xfrm>
          <a:off x="2438400" y="566070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523875</xdr:colOff>
          <xdr:row>353</xdr:row>
          <xdr:rowOff>142875</xdr:rowOff>
        </xdr:from>
        <xdr:to>
          <xdr:col>9</xdr:col>
          <xdr:colOff>752475</xdr:colOff>
          <xdr:row>394</xdr:row>
          <xdr:rowOff>133350</xdr:rowOff>
        </xdr:to>
        <xdr:sp macro="" textlink="">
          <xdr:nvSpPr>
            <xdr:cNvPr id="15368" name="Object 8" hidden="1">
              <a:extLst>
                <a:ext uri="{63B3BB69-23CF-44E3-9099-C40C66FF867C}">
                  <a14:compatExt spid="_x0000_s15368"/>
                </a:ext>
                <a:ext uri="{FF2B5EF4-FFF2-40B4-BE49-F238E27FC236}">
                  <a16:creationId xmlns:a16="http://schemas.microsoft.com/office/drawing/2014/main" id="{00000000-0008-0000-0E00-000008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381000</xdr:colOff>
      <xdr:row>397</xdr:row>
      <xdr:rowOff>57150</xdr:rowOff>
    </xdr:from>
    <xdr:to>
      <xdr:col>9</xdr:col>
      <xdr:colOff>101088</xdr:colOff>
      <xdr:row>401</xdr:row>
      <xdr:rowOff>31296</xdr:rowOff>
    </xdr:to>
    <xdr:pic>
      <xdr:nvPicPr>
        <xdr:cNvPr id="2" name="Imagen 1">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2"/>
        <a:stretch>
          <a:fillRect/>
        </a:stretch>
      </xdr:blipFill>
      <xdr:spPr>
        <a:xfrm>
          <a:off x="1143000" y="64331850"/>
          <a:ext cx="5816088" cy="621846"/>
        </a:xfrm>
        <a:prstGeom prst="rect">
          <a:avLst/>
        </a:prstGeom>
      </xdr:spPr>
    </xdr:pic>
    <xdr:clientData/>
  </xdr:twoCellAnchor>
  <xdr:twoCellAnchor>
    <xdr:from>
      <xdr:col>2</xdr:col>
      <xdr:colOff>600075</xdr:colOff>
      <xdr:row>402</xdr:row>
      <xdr:rowOff>66675</xdr:rowOff>
    </xdr:from>
    <xdr:to>
      <xdr:col>7</xdr:col>
      <xdr:colOff>336550</xdr:colOff>
      <xdr:row>405</xdr:row>
      <xdr:rowOff>152400</xdr:rowOff>
    </xdr:to>
    <xdr:sp macro="" textlink="">
      <xdr:nvSpPr>
        <xdr:cNvPr id="50" name="Text Box 2">
          <a:extLst>
            <a:ext uri="{FF2B5EF4-FFF2-40B4-BE49-F238E27FC236}">
              <a16:creationId xmlns:a16="http://schemas.microsoft.com/office/drawing/2014/main" id="{00000000-0008-0000-0E00-000032000000}"/>
            </a:ext>
          </a:extLst>
        </xdr:cNvPr>
        <xdr:cNvSpPr txBox="1">
          <a:spLocks noChangeArrowheads="1"/>
        </xdr:cNvSpPr>
      </xdr:nvSpPr>
      <xdr:spPr bwMode="auto">
        <a:xfrm>
          <a:off x="2124075" y="651510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571500</xdr:colOff>
          <xdr:row>407</xdr:row>
          <xdr:rowOff>38100</xdr:rowOff>
        </xdr:from>
        <xdr:to>
          <xdr:col>9</xdr:col>
          <xdr:colOff>666750</xdr:colOff>
          <xdr:row>452</xdr:row>
          <xdr:rowOff>142875</xdr:rowOff>
        </xdr:to>
        <xdr:sp macro="" textlink="">
          <xdr:nvSpPr>
            <xdr:cNvPr id="15369" name="Object 9" hidden="1">
              <a:extLst>
                <a:ext uri="{63B3BB69-23CF-44E3-9099-C40C66FF867C}">
                  <a14:compatExt spid="_x0000_s15369"/>
                </a:ext>
                <a:ext uri="{FF2B5EF4-FFF2-40B4-BE49-F238E27FC236}">
                  <a16:creationId xmlns:a16="http://schemas.microsoft.com/office/drawing/2014/main" id="{00000000-0008-0000-0E00-000009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276225</xdr:colOff>
      <xdr:row>456</xdr:row>
      <xdr:rowOff>28575</xdr:rowOff>
    </xdr:from>
    <xdr:to>
      <xdr:col>8</xdr:col>
      <xdr:colOff>758313</xdr:colOff>
      <xdr:row>460</xdr:row>
      <xdr:rowOff>2721</xdr:rowOff>
    </xdr:to>
    <xdr:pic>
      <xdr:nvPicPr>
        <xdr:cNvPr id="53" name="Imagen 52">
          <a:extLst>
            <a:ext uri="{FF2B5EF4-FFF2-40B4-BE49-F238E27FC236}">
              <a16:creationId xmlns:a16="http://schemas.microsoft.com/office/drawing/2014/main" id="{00000000-0008-0000-0E00-000035000000}"/>
            </a:ext>
          </a:extLst>
        </xdr:cNvPr>
        <xdr:cNvPicPr>
          <a:picLocks noChangeAspect="1"/>
        </xdr:cNvPicPr>
      </xdr:nvPicPr>
      <xdr:blipFill>
        <a:blip xmlns:r="http://schemas.openxmlformats.org/officeDocument/2006/relationships" r:embed="rId2"/>
        <a:stretch>
          <a:fillRect/>
        </a:stretch>
      </xdr:blipFill>
      <xdr:spPr>
        <a:xfrm>
          <a:off x="1038225" y="73856850"/>
          <a:ext cx="5816088" cy="621846"/>
        </a:xfrm>
        <a:prstGeom prst="rect">
          <a:avLst/>
        </a:prstGeom>
      </xdr:spPr>
    </xdr:pic>
    <xdr:clientData/>
  </xdr:twoCellAnchor>
  <xdr:twoCellAnchor>
    <xdr:from>
      <xdr:col>2</xdr:col>
      <xdr:colOff>590550</xdr:colOff>
      <xdr:row>461</xdr:row>
      <xdr:rowOff>0</xdr:rowOff>
    </xdr:from>
    <xdr:to>
      <xdr:col>7</xdr:col>
      <xdr:colOff>327025</xdr:colOff>
      <xdr:row>464</xdr:row>
      <xdr:rowOff>85725</xdr:rowOff>
    </xdr:to>
    <xdr:sp macro="" textlink="">
      <xdr:nvSpPr>
        <xdr:cNvPr id="55" name="Text Box 2">
          <a:extLst>
            <a:ext uri="{FF2B5EF4-FFF2-40B4-BE49-F238E27FC236}">
              <a16:creationId xmlns:a16="http://schemas.microsoft.com/office/drawing/2014/main" id="{00000000-0008-0000-0E00-000037000000}"/>
            </a:ext>
          </a:extLst>
        </xdr:cNvPr>
        <xdr:cNvSpPr txBox="1">
          <a:spLocks noChangeArrowheads="1"/>
        </xdr:cNvSpPr>
      </xdr:nvSpPr>
      <xdr:spPr bwMode="auto">
        <a:xfrm>
          <a:off x="2114550" y="746379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523875</xdr:colOff>
          <xdr:row>466</xdr:row>
          <xdr:rowOff>152400</xdr:rowOff>
        </xdr:from>
        <xdr:to>
          <xdr:col>10</xdr:col>
          <xdr:colOff>133350</xdr:colOff>
          <xdr:row>522</xdr:row>
          <xdr:rowOff>57150</xdr:rowOff>
        </xdr:to>
        <xdr:sp macro="" textlink="">
          <xdr:nvSpPr>
            <xdr:cNvPr id="15370" name="Object 10" hidden="1">
              <a:extLst>
                <a:ext uri="{63B3BB69-23CF-44E3-9099-C40C66FF867C}">
                  <a14:compatExt spid="_x0000_s15370"/>
                </a:ext>
                <a:ext uri="{FF2B5EF4-FFF2-40B4-BE49-F238E27FC236}">
                  <a16:creationId xmlns:a16="http://schemas.microsoft.com/office/drawing/2014/main" id="{00000000-0008-0000-0E00-00000A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266700</xdr:colOff>
      <xdr:row>525</xdr:row>
      <xdr:rowOff>104775</xdr:rowOff>
    </xdr:from>
    <xdr:to>
      <xdr:col>8</xdr:col>
      <xdr:colOff>748788</xdr:colOff>
      <xdr:row>529</xdr:row>
      <xdr:rowOff>78921</xdr:rowOff>
    </xdr:to>
    <xdr:pic>
      <xdr:nvPicPr>
        <xdr:cNvPr id="57" name="Imagen 56">
          <a:extLst>
            <a:ext uri="{FF2B5EF4-FFF2-40B4-BE49-F238E27FC236}">
              <a16:creationId xmlns:a16="http://schemas.microsoft.com/office/drawing/2014/main" id="{00000000-0008-0000-0E00-000039000000}"/>
            </a:ext>
          </a:extLst>
        </xdr:cNvPr>
        <xdr:cNvPicPr>
          <a:picLocks noChangeAspect="1"/>
        </xdr:cNvPicPr>
      </xdr:nvPicPr>
      <xdr:blipFill>
        <a:blip xmlns:r="http://schemas.openxmlformats.org/officeDocument/2006/relationships" r:embed="rId2"/>
        <a:stretch>
          <a:fillRect/>
        </a:stretch>
      </xdr:blipFill>
      <xdr:spPr>
        <a:xfrm>
          <a:off x="1028700" y="85105875"/>
          <a:ext cx="5816088" cy="621846"/>
        </a:xfrm>
        <a:prstGeom prst="rect">
          <a:avLst/>
        </a:prstGeom>
      </xdr:spPr>
    </xdr:pic>
    <xdr:clientData/>
  </xdr:twoCellAnchor>
  <xdr:twoCellAnchor>
    <xdr:from>
      <xdr:col>2</xdr:col>
      <xdr:colOff>742950</xdr:colOff>
      <xdr:row>530</xdr:row>
      <xdr:rowOff>152400</xdr:rowOff>
    </xdr:from>
    <xdr:to>
      <xdr:col>7</xdr:col>
      <xdr:colOff>479425</xdr:colOff>
      <xdr:row>534</xdr:row>
      <xdr:rowOff>76200</xdr:rowOff>
    </xdr:to>
    <xdr:sp macro="" textlink="">
      <xdr:nvSpPr>
        <xdr:cNvPr id="62" name="Text Box 2">
          <a:extLst>
            <a:ext uri="{FF2B5EF4-FFF2-40B4-BE49-F238E27FC236}">
              <a16:creationId xmlns:a16="http://schemas.microsoft.com/office/drawing/2014/main" id="{00000000-0008-0000-0E00-00003E000000}"/>
            </a:ext>
          </a:extLst>
        </xdr:cNvPr>
        <xdr:cNvSpPr txBox="1">
          <a:spLocks noChangeArrowheads="1"/>
        </xdr:cNvSpPr>
      </xdr:nvSpPr>
      <xdr:spPr bwMode="auto">
        <a:xfrm>
          <a:off x="2266950" y="8596312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666750</xdr:colOff>
          <xdr:row>536</xdr:row>
          <xdr:rowOff>142875</xdr:rowOff>
        </xdr:from>
        <xdr:to>
          <xdr:col>10</xdr:col>
          <xdr:colOff>152400</xdr:colOff>
          <xdr:row>576</xdr:row>
          <xdr:rowOff>85725</xdr:rowOff>
        </xdr:to>
        <xdr:sp macro="" textlink="">
          <xdr:nvSpPr>
            <xdr:cNvPr id="15371" name="Object 11" hidden="1">
              <a:extLst>
                <a:ext uri="{63B3BB69-23CF-44E3-9099-C40C66FF867C}">
                  <a14:compatExt spid="_x0000_s15371"/>
                </a:ext>
                <a:ext uri="{FF2B5EF4-FFF2-40B4-BE49-F238E27FC236}">
                  <a16:creationId xmlns:a16="http://schemas.microsoft.com/office/drawing/2014/main" id="{00000000-0008-0000-0E00-00000B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371475</xdr:colOff>
      <xdr:row>579</xdr:row>
      <xdr:rowOff>123825</xdr:rowOff>
    </xdr:from>
    <xdr:to>
      <xdr:col>9</xdr:col>
      <xdr:colOff>91563</xdr:colOff>
      <xdr:row>583</xdr:row>
      <xdr:rowOff>97971</xdr:rowOff>
    </xdr:to>
    <xdr:pic>
      <xdr:nvPicPr>
        <xdr:cNvPr id="63" name="Imagen 62">
          <a:extLst>
            <a:ext uri="{FF2B5EF4-FFF2-40B4-BE49-F238E27FC236}">
              <a16:creationId xmlns:a16="http://schemas.microsoft.com/office/drawing/2014/main" id="{00000000-0008-0000-0E00-00003F000000}"/>
            </a:ext>
          </a:extLst>
        </xdr:cNvPr>
        <xdr:cNvPicPr>
          <a:picLocks noChangeAspect="1"/>
        </xdr:cNvPicPr>
      </xdr:nvPicPr>
      <xdr:blipFill>
        <a:blip xmlns:r="http://schemas.openxmlformats.org/officeDocument/2006/relationships" r:embed="rId2"/>
        <a:stretch>
          <a:fillRect/>
        </a:stretch>
      </xdr:blipFill>
      <xdr:spPr>
        <a:xfrm>
          <a:off x="1133475" y="93868875"/>
          <a:ext cx="5816088" cy="621846"/>
        </a:xfrm>
        <a:prstGeom prst="rect">
          <a:avLst/>
        </a:prstGeom>
      </xdr:spPr>
    </xdr:pic>
    <xdr:clientData/>
  </xdr:twoCellAnchor>
  <xdr:twoCellAnchor>
    <xdr:from>
      <xdr:col>2</xdr:col>
      <xdr:colOff>733425</xdr:colOff>
      <xdr:row>585</xdr:row>
      <xdr:rowOff>28575</xdr:rowOff>
    </xdr:from>
    <xdr:to>
      <xdr:col>7</xdr:col>
      <xdr:colOff>469900</xdr:colOff>
      <xdr:row>588</xdr:row>
      <xdr:rowOff>114300</xdr:rowOff>
    </xdr:to>
    <xdr:sp macro="" textlink="">
      <xdr:nvSpPr>
        <xdr:cNvPr id="65" name="Text Box 2">
          <a:extLst>
            <a:ext uri="{FF2B5EF4-FFF2-40B4-BE49-F238E27FC236}">
              <a16:creationId xmlns:a16="http://schemas.microsoft.com/office/drawing/2014/main" id="{00000000-0008-0000-0E00-000041000000}"/>
            </a:ext>
          </a:extLst>
        </xdr:cNvPr>
        <xdr:cNvSpPr txBox="1">
          <a:spLocks noChangeArrowheads="1"/>
        </xdr:cNvSpPr>
      </xdr:nvSpPr>
      <xdr:spPr bwMode="auto">
        <a:xfrm>
          <a:off x="2257425" y="94745175"/>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638175</xdr:colOff>
          <xdr:row>590</xdr:row>
          <xdr:rowOff>133350</xdr:rowOff>
        </xdr:from>
        <xdr:to>
          <xdr:col>10</xdr:col>
          <xdr:colOff>161925</xdr:colOff>
          <xdr:row>641</xdr:row>
          <xdr:rowOff>57150</xdr:rowOff>
        </xdr:to>
        <xdr:sp macro="" textlink="">
          <xdr:nvSpPr>
            <xdr:cNvPr id="15372" name="Object 12" hidden="1">
              <a:extLst>
                <a:ext uri="{63B3BB69-23CF-44E3-9099-C40C66FF867C}">
                  <a14:compatExt spid="_x0000_s15372"/>
                </a:ext>
                <a:ext uri="{FF2B5EF4-FFF2-40B4-BE49-F238E27FC236}">
                  <a16:creationId xmlns:a16="http://schemas.microsoft.com/office/drawing/2014/main" id="{00000000-0008-0000-0E00-00000C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133350</xdr:colOff>
      <xdr:row>645</xdr:row>
      <xdr:rowOff>9525</xdr:rowOff>
    </xdr:from>
    <xdr:to>
      <xdr:col>8</xdr:col>
      <xdr:colOff>615438</xdr:colOff>
      <xdr:row>648</xdr:row>
      <xdr:rowOff>145596</xdr:rowOff>
    </xdr:to>
    <xdr:pic>
      <xdr:nvPicPr>
        <xdr:cNvPr id="67" name="Imagen 66">
          <a:extLst>
            <a:ext uri="{FF2B5EF4-FFF2-40B4-BE49-F238E27FC236}">
              <a16:creationId xmlns:a16="http://schemas.microsoft.com/office/drawing/2014/main" id="{00000000-0008-0000-0E00-000043000000}"/>
            </a:ext>
          </a:extLst>
        </xdr:cNvPr>
        <xdr:cNvPicPr>
          <a:picLocks noChangeAspect="1"/>
        </xdr:cNvPicPr>
      </xdr:nvPicPr>
      <xdr:blipFill>
        <a:blip xmlns:r="http://schemas.openxmlformats.org/officeDocument/2006/relationships" r:embed="rId2"/>
        <a:stretch>
          <a:fillRect/>
        </a:stretch>
      </xdr:blipFill>
      <xdr:spPr>
        <a:xfrm>
          <a:off x="895350" y="104441625"/>
          <a:ext cx="5816088" cy="621846"/>
        </a:xfrm>
        <a:prstGeom prst="rect">
          <a:avLst/>
        </a:prstGeom>
      </xdr:spPr>
    </xdr:pic>
    <xdr:clientData/>
  </xdr:twoCellAnchor>
  <xdr:twoCellAnchor>
    <xdr:from>
      <xdr:col>3</xdr:col>
      <xdr:colOff>0</xdr:colOff>
      <xdr:row>651</xdr:row>
      <xdr:rowOff>0</xdr:rowOff>
    </xdr:from>
    <xdr:to>
      <xdr:col>7</xdr:col>
      <xdr:colOff>498475</xdr:colOff>
      <xdr:row>654</xdr:row>
      <xdr:rowOff>85725</xdr:rowOff>
    </xdr:to>
    <xdr:sp macro="" textlink="">
      <xdr:nvSpPr>
        <xdr:cNvPr id="71" name="Text Box 2">
          <a:extLst>
            <a:ext uri="{FF2B5EF4-FFF2-40B4-BE49-F238E27FC236}">
              <a16:creationId xmlns:a16="http://schemas.microsoft.com/office/drawing/2014/main" id="{00000000-0008-0000-0E00-000047000000}"/>
            </a:ext>
          </a:extLst>
        </xdr:cNvPr>
        <xdr:cNvSpPr txBox="1">
          <a:spLocks noChangeArrowheads="1"/>
        </xdr:cNvSpPr>
      </xdr:nvSpPr>
      <xdr:spPr bwMode="auto">
        <a:xfrm>
          <a:off x="2286000" y="10540365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mc:AlternateContent xmlns:mc="http://schemas.openxmlformats.org/markup-compatibility/2006">
    <mc:Choice xmlns:a14="http://schemas.microsoft.com/office/drawing/2010/main" Requires="a14">
      <xdr:twoCellAnchor editAs="oneCell">
        <xdr:from>
          <xdr:col>0</xdr:col>
          <xdr:colOff>628650</xdr:colOff>
          <xdr:row>656</xdr:row>
          <xdr:rowOff>9525</xdr:rowOff>
        </xdr:from>
        <xdr:to>
          <xdr:col>10</xdr:col>
          <xdr:colOff>28575</xdr:colOff>
          <xdr:row>692</xdr:row>
          <xdr:rowOff>19050</xdr:rowOff>
        </xdr:to>
        <xdr:sp macro="" textlink="">
          <xdr:nvSpPr>
            <xdr:cNvPr id="15373" name="Object 13" hidden="1">
              <a:extLst>
                <a:ext uri="{63B3BB69-23CF-44E3-9099-C40C66FF867C}">
                  <a14:compatExt spid="_x0000_s15373"/>
                </a:ext>
                <a:ext uri="{FF2B5EF4-FFF2-40B4-BE49-F238E27FC236}">
                  <a16:creationId xmlns:a16="http://schemas.microsoft.com/office/drawing/2014/main" id="{00000000-0008-0000-0E00-00000D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219075</xdr:colOff>
      <xdr:row>695</xdr:row>
      <xdr:rowOff>104775</xdr:rowOff>
    </xdr:from>
    <xdr:to>
      <xdr:col>8</xdr:col>
      <xdr:colOff>701163</xdr:colOff>
      <xdr:row>699</xdr:row>
      <xdr:rowOff>78921</xdr:rowOff>
    </xdr:to>
    <xdr:pic>
      <xdr:nvPicPr>
        <xdr:cNvPr id="73" name="Imagen 72">
          <a:extLst>
            <a:ext uri="{FF2B5EF4-FFF2-40B4-BE49-F238E27FC236}">
              <a16:creationId xmlns:a16="http://schemas.microsoft.com/office/drawing/2014/main" id="{00000000-0008-0000-0E00-000049000000}"/>
            </a:ext>
          </a:extLst>
        </xdr:cNvPr>
        <xdr:cNvPicPr>
          <a:picLocks noChangeAspect="1"/>
        </xdr:cNvPicPr>
      </xdr:nvPicPr>
      <xdr:blipFill>
        <a:blip xmlns:r="http://schemas.openxmlformats.org/officeDocument/2006/relationships" r:embed="rId2"/>
        <a:stretch>
          <a:fillRect/>
        </a:stretch>
      </xdr:blipFill>
      <xdr:spPr>
        <a:xfrm>
          <a:off x="981075" y="112633125"/>
          <a:ext cx="5816088" cy="621846"/>
        </a:xfrm>
        <a:prstGeom prst="rect">
          <a:avLst/>
        </a:prstGeom>
      </xdr:spPr>
    </xdr:pic>
    <xdr:clientData/>
  </xdr:twoCellAnchor>
  <xdr:twoCellAnchor>
    <xdr:from>
      <xdr:col>3</xdr:col>
      <xdr:colOff>0</xdr:colOff>
      <xdr:row>701</xdr:row>
      <xdr:rowOff>0</xdr:rowOff>
    </xdr:from>
    <xdr:to>
      <xdr:col>7</xdr:col>
      <xdr:colOff>498475</xdr:colOff>
      <xdr:row>704</xdr:row>
      <xdr:rowOff>85725</xdr:rowOff>
    </xdr:to>
    <xdr:sp macro="" textlink="">
      <xdr:nvSpPr>
        <xdr:cNvPr id="78" name="Text Box 2">
          <a:extLst>
            <a:ext uri="{FF2B5EF4-FFF2-40B4-BE49-F238E27FC236}">
              <a16:creationId xmlns:a16="http://schemas.microsoft.com/office/drawing/2014/main" id="{00000000-0008-0000-0E00-00004E000000}"/>
            </a:ext>
          </a:extLst>
        </xdr:cNvPr>
        <xdr:cNvSpPr txBox="1">
          <a:spLocks noChangeArrowheads="1"/>
        </xdr:cNvSpPr>
      </xdr:nvSpPr>
      <xdr:spPr bwMode="auto">
        <a:xfrm>
          <a:off x="2286000" y="113499900"/>
          <a:ext cx="3546475" cy="5715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txBody>
        <a:bodyPr rot="0" vert="horz" wrap="square" lIns="91440" tIns="45720" rIns="91440" bIns="45720" anchor="t" anchorCtr="0" upright="1">
          <a:noAutofit/>
        </a:bodyPr>
        <a:lstStyle/>
        <a:p>
          <a:pP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INSTITUTO TAMAULIPECO DE EDUCACION PARA ADULTOS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NOTAS A LOS ESTADOS CONTABLES</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AL 30 DE SEPTIEMBRE DEL 2023</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9</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gn="ctr">
            <a:lnSpc>
              <a:spcPct val="115000"/>
            </a:lnSpc>
            <a:spcAft>
              <a:spcPts val="0"/>
            </a:spcAft>
          </a:pPr>
          <a:r>
            <a:rPr lang="es-MX" sz="800" b="1">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a:p>
          <a:pPr>
            <a:lnSpc>
              <a:spcPct val="115000"/>
            </a:lnSpc>
            <a:spcAft>
              <a:spcPts val="0"/>
            </a:spcAft>
          </a:pPr>
          <a:r>
            <a:rPr lang="es-MX" sz="800">
              <a:effectLst/>
              <a:latin typeface="Arial" panose="020B0604020202020204" pitchFamily="34" charset="0"/>
              <a:ea typeface="Calibri" panose="020F0502020204030204" pitchFamily="34" charset="0"/>
              <a:cs typeface="Times New Roman" panose="02020603050405020304" pitchFamily="18" charset="0"/>
            </a:rPr>
            <a:t> </a:t>
          </a:r>
          <a:endParaRPr lang="es-419" sz="1100">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1</xdr:col>
      <xdr:colOff>381000</xdr:colOff>
      <xdr:row>707</xdr:row>
      <xdr:rowOff>0</xdr:rowOff>
    </xdr:from>
    <xdr:to>
      <xdr:col>9</xdr:col>
      <xdr:colOff>381000</xdr:colOff>
      <xdr:row>736</xdr:row>
      <xdr:rowOff>123825</xdr:rowOff>
    </xdr:to>
    <xdr:pic>
      <xdr:nvPicPr>
        <xdr:cNvPr id="80" name="Imagen 79">
          <a:extLst>
            <a:ext uri="{FF2B5EF4-FFF2-40B4-BE49-F238E27FC236}">
              <a16:creationId xmlns:a16="http://schemas.microsoft.com/office/drawing/2014/main" id="{00000000-0008-0000-0E00-000050000000}"/>
            </a:ext>
          </a:extLst>
        </xdr:cNvPr>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143000" y="114471450"/>
          <a:ext cx="6096000" cy="4819650"/>
        </a:xfrm>
        <a:prstGeom prst="rect">
          <a:avLst/>
        </a:prstGeom>
        <a:noFill/>
        <a:ln>
          <a:noFill/>
        </a:ln>
      </xdr:spPr>
    </xdr:pic>
    <xdr:clientData/>
  </xdr:twoCellAnchor>
  <xdr:twoCellAnchor editAs="oneCell">
    <xdr:from>
      <xdr:col>1</xdr:col>
      <xdr:colOff>514350</xdr:colOff>
      <xdr:row>741</xdr:row>
      <xdr:rowOff>9525</xdr:rowOff>
    </xdr:from>
    <xdr:to>
      <xdr:col>9</xdr:col>
      <xdr:colOff>114300</xdr:colOff>
      <xdr:row>768</xdr:row>
      <xdr:rowOff>38100</xdr:rowOff>
    </xdr:to>
    <xdr:pic>
      <xdr:nvPicPr>
        <xdr:cNvPr id="81" name="Imagen 80">
          <a:extLst>
            <a:ext uri="{FF2B5EF4-FFF2-40B4-BE49-F238E27FC236}">
              <a16:creationId xmlns:a16="http://schemas.microsoft.com/office/drawing/2014/main" id="{00000000-0008-0000-0E00-000051000000}"/>
            </a:ext>
          </a:extLst>
        </xdr:cNvPr>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276350" y="119986425"/>
          <a:ext cx="5695950" cy="4400550"/>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editAs="oneCell">
        <xdr:from>
          <xdr:col>0</xdr:col>
          <xdr:colOff>457200</xdr:colOff>
          <xdr:row>770</xdr:row>
          <xdr:rowOff>152400</xdr:rowOff>
        </xdr:from>
        <xdr:to>
          <xdr:col>9</xdr:col>
          <xdr:colOff>533400</xdr:colOff>
          <xdr:row>787</xdr:row>
          <xdr:rowOff>0</xdr:rowOff>
        </xdr:to>
        <xdr:sp macro="" textlink="">
          <xdr:nvSpPr>
            <xdr:cNvPr id="15374" name="Object 14" hidden="1">
              <a:extLst>
                <a:ext uri="{63B3BB69-23CF-44E3-9099-C40C66FF867C}">
                  <a14:compatExt spid="_x0000_s15374"/>
                </a:ext>
                <a:ext uri="{FF2B5EF4-FFF2-40B4-BE49-F238E27FC236}">
                  <a16:creationId xmlns:a16="http://schemas.microsoft.com/office/drawing/2014/main" id="{00000000-0008-0000-0E00-00000E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342900</xdr:colOff>
      <xdr:row>790</xdr:row>
      <xdr:rowOff>38100</xdr:rowOff>
    </xdr:from>
    <xdr:to>
      <xdr:col>9</xdr:col>
      <xdr:colOff>62988</xdr:colOff>
      <xdr:row>794</xdr:row>
      <xdr:rowOff>12246</xdr:rowOff>
    </xdr:to>
    <xdr:pic>
      <xdr:nvPicPr>
        <xdr:cNvPr id="82" name="Imagen 81">
          <a:extLst>
            <a:ext uri="{FF2B5EF4-FFF2-40B4-BE49-F238E27FC236}">
              <a16:creationId xmlns:a16="http://schemas.microsoft.com/office/drawing/2014/main" id="{00000000-0008-0000-0E00-000052000000}"/>
            </a:ext>
          </a:extLst>
        </xdr:cNvPr>
        <xdr:cNvPicPr>
          <a:picLocks noChangeAspect="1"/>
        </xdr:cNvPicPr>
      </xdr:nvPicPr>
      <xdr:blipFill>
        <a:blip xmlns:r="http://schemas.openxmlformats.org/officeDocument/2006/relationships" r:embed="rId2"/>
        <a:stretch>
          <a:fillRect/>
        </a:stretch>
      </xdr:blipFill>
      <xdr:spPr>
        <a:xfrm>
          <a:off x="1104900" y="127949325"/>
          <a:ext cx="5816088" cy="621846"/>
        </a:xfrm>
        <a:prstGeom prst="rect">
          <a:avLst/>
        </a:prstGeom>
      </xdr:spPr>
    </xdr:pic>
    <xdr:clientData/>
  </xdr:twoCellAnchor>
  <xdr:twoCellAnchor editAs="oneCell">
    <xdr:from>
      <xdr:col>2</xdr:col>
      <xdr:colOff>704850</xdr:colOff>
      <xdr:row>796</xdr:row>
      <xdr:rowOff>76200</xdr:rowOff>
    </xdr:from>
    <xdr:to>
      <xdr:col>7</xdr:col>
      <xdr:colOff>443030</xdr:colOff>
      <xdr:row>800</xdr:row>
      <xdr:rowOff>99118</xdr:rowOff>
    </xdr:to>
    <xdr:pic>
      <xdr:nvPicPr>
        <xdr:cNvPr id="3" name="Imagen 2">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5"/>
        <a:stretch>
          <a:fillRect/>
        </a:stretch>
      </xdr:blipFill>
      <xdr:spPr>
        <a:xfrm>
          <a:off x="2228850" y="128958975"/>
          <a:ext cx="3548180" cy="6706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495300</xdr:colOff>
          <xdr:row>801</xdr:row>
          <xdr:rowOff>66675</xdr:rowOff>
        </xdr:from>
        <xdr:to>
          <xdr:col>9</xdr:col>
          <xdr:colOff>495300</xdr:colOff>
          <xdr:row>851</xdr:row>
          <xdr:rowOff>76200</xdr:rowOff>
        </xdr:to>
        <xdr:sp macro="" textlink="">
          <xdr:nvSpPr>
            <xdr:cNvPr id="15375" name="Object 15" hidden="1">
              <a:extLst>
                <a:ext uri="{63B3BB69-23CF-44E3-9099-C40C66FF867C}">
                  <a14:compatExt spid="_x0000_s15375"/>
                </a:ext>
                <a:ext uri="{FF2B5EF4-FFF2-40B4-BE49-F238E27FC236}">
                  <a16:creationId xmlns:a16="http://schemas.microsoft.com/office/drawing/2014/main" id="{00000000-0008-0000-0E00-00000F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editAs="oneCell">
    <xdr:from>
      <xdr:col>1</xdr:col>
      <xdr:colOff>123825</xdr:colOff>
      <xdr:row>854</xdr:row>
      <xdr:rowOff>47625</xdr:rowOff>
    </xdr:from>
    <xdr:to>
      <xdr:col>8</xdr:col>
      <xdr:colOff>605913</xdr:colOff>
      <xdr:row>858</xdr:row>
      <xdr:rowOff>21771</xdr:rowOff>
    </xdr:to>
    <xdr:pic>
      <xdr:nvPicPr>
        <xdr:cNvPr id="85" name="Imagen 84">
          <a:extLst>
            <a:ext uri="{FF2B5EF4-FFF2-40B4-BE49-F238E27FC236}">
              <a16:creationId xmlns:a16="http://schemas.microsoft.com/office/drawing/2014/main" id="{00000000-0008-0000-0E00-000055000000}"/>
            </a:ext>
          </a:extLst>
        </xdr:cNvPr>
        <xdr:cNvPicPr>
          <a:picLocks noChangeAspect="1"/>
        </xdr:cNvPicPr>
      </xdr:nvPicPr>
      <xdr:blipFill>
        <a:blip xmlns:r="http://schemas.openxmlformats.org/officeDocument/2006/relationships" r:embed="rId2"/>
        <a:stretch>
          <a:fillRect/>
        </a:stretch>
      </xdr:blipFill>
      <xdr:spPr>
        <a:xfrm>
          <a:off x="885825" y="138322050"/>
          <a:ext cx="5816088" cy="621846"/>
        </a:xfrm>
        <a:prstGeom prst="rect">
          <a:avLst/>
        </a:prstGeom>
      </xdr:spPr>
    </xdr:pic>
    <xdr:clientData/>
  </xdr:twoCellAnchor>
  <xdr:twoCellAnchor editAs="oneCell">
    <xdr:from>
      <xdr:col>2</xdr:col>
      <xdr:colOff>657225</xdr:colOff>
      <xdr:row>859</xdr:row>
      <xdr:rowOff>95250</xdr:rowOff>
    </xdr:from>
    <xdr:to>
      <xdr:col>7</xdr:col>
      <xdr:colOff>395405</xdr:colOff>
      <xdr:row>863</xdr:row>
      <xdr:rowOff>118168</xdr:rowOff>
    </xdr:to>
    <xdr:pic>
      <xdr:nvPicPr>
        <xdr:cNvPr id="88" name="Imagen 87">
          <a:extLst>
            <a:ext uri="{FF2B5EF4-FFF2-40B4-BE49-F238E27FC236}">
              <a16:creationId xmlns:a16="http://schemas.microsoft.com/office/drawing/2014/main" id="{00000000-0008-0000-0E00-000058000000}"/>
            </a:ext>
          </a:extLst>
        </xdr:cNvPr>
        <xdr:cNvPicPr>
          <a:picLocks noChangeAspect="1"/>
        </xdr:cNvPicPr>
      </xdr:nvPicPr>
      <xdr:blipFill>
        <a:blip xmlns:r="http://schemas.openxmlformats.org/officeDocument/2006/relationships" r:embed="rId5"/>
        <a:stretch>
          <a:fillRect/>
        </a:stretch>
      </xdr:blipFill>
      <xdr:spPr>
        <a:xfrm>
          <a:off x="2181225" y="139179300"/>
          <a:ext cx="3548180" cy="67061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0</xdr:col>
          <xdr:colOff>476250</xdr:colOff>
          <xdr:row>864</xdr:row>
          <xdr:rowOff>85725</xdr:rowOff>
        </xdr:from>
        <xdr:to>
          <xdr:col>9</xdr:col>
          <xdr:colOff>742950</xdr:colOff>
          <xdr:row>904</xdr:row>
          <xdr:rowOff>47625</xdr:rowOff>
        </xdr:to>
        <xdr:sp macro="" textlink="">
          <xdr:nvSpPr>
            <xdr:cNvPr id="15377" name="Object 17" hidden="1">
              <a:extLst>
                <a:ext uri="{63B3BB69-23CF-44E3-9099-C40C66FF867C}">
                  <a14:compatExt spid="_x0000_s15377"/>
                </a:ext>
                <a:ext uri="{FF2B5EF4-FFF2-40B4-BE49-F238E27FC236}">
                  <a16:creationId xmlns:a16="http://schemas.microsoft.com/office/drawing/2014/main" id="{00000000-0008-0000-0E00-0000113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oneCellAnchor>
    <xdr:from>
      <xdr:col>0</xdr:col>
      <xdr:colOff>0</xdr:colOff>
      <xdr:row>28</xdr:row>
      <xdr:rowOff>200025</xdr:rowOff>
    </xdr:from>
    <xdr:ext cx="3048000" cy="876300"/>
    <xdr:sp macro="" textlink="">
      <xdr:nvSpPr>
        <xdr:cNvPr id="2" name="1 CuadroTexto">
          <a:extLst>
            <a:ext uri="{FF2B5EF4-FFF2-40B4-BE49-F238E27FC236}">
              <a16:creationId xmlns:a16="http://schemas.microsoft.com/office/drawing/2014/main" id="{00000000-0008-0000-0F00-000002000000}"/>
            </a:ext>
          </a:extLst>
        </xdr:cNvPr>
        <xdr:cNvSpPr txBox="1"/>
      </xdr:nvSpPr>
      <xdr:spPr>
        <a:xfrm>
          <a:off x="0" y="60483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3" name="2 CuadroTexto">
          <a:extLst>
            <a:ext uri="{FF2B5EF4-FFF2-40B4-BE49-F238E27FC236}">
              <a16:creationId xmlns:a16="http://schemas.microsoft.com/office/drawing/2014/main" id="{00000000-0008-0000-0F00-000003000000}"/>
            </a:ext>
          </a:extLst>
        </xdr:cNvPr>
        <xdr:cNvSpPr txBox="1"/>
      </xdr:nvSpPr>
      <xdr:spPr>
        <a:xfrm>
          <a:off x="1524004" y="42862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4" name="3 CuadroTexto">
          <a:extLst>
            <a:ext uri="{FF2B5EF4-FFF2-40B4-BE49-F238E27FC236}">
              <a16:creationId xmlns:a16="http://schemas.microsoft.com/office/drawing/2014/main" id="{00000000-0008-0000-0F00-000004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5" name="4 CuadroTexto">
          <a:extLst>
            <a:ext uri="{FF2B5EF4-FFF2-40B4-BE49-F238E27FC236}">
              <a16:creationId xmlns:a16="http://schemas.microsoft.com/office/drawing/2014/main" id="{00000000-0008-0000-0F00-000005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6" name="5 CuadroTexto">
          <a:extLst>
            <a:ext uri="{FF2B5EF4-FFF2-40B4-BE49-F238E27FC236}">
              <a16:creationId xmlns:a16="http://schemas.microsoft.com/office/drawing/2014/main" id="{00000000-0008-0000-0F00-000006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7" name="6 CuadroTexto">
          <a:extLst>
            <a:ext uri="{FF2B5EF4-FFF2-40B4-BE49-F238E27FC236}">
              <a16:creationId xmlns:a16="http://schemas.microsoft.com/office/drawing/2014/main" id="{00000000-0008-0000-0F00-000007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8" name="7 CuadroTexto">
          <a:extLst>
            <a:ext uri="{FF2B5EF4-FFF2-40B4-BE49-F238E27FC236}">
              <a16:creationId xmlns:a16="http://schemas.microsoft.com/office/drawing/2014/main" id="{00000000-0008-0000-0F00-00000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9" name="8 CuadroTexto">
          <a:extLst>
            <a:ext uri="{FF2B5EF4-FFF2-40B4-BE49-F238E27FC236}">
              <a16:creationId xmlns:a16="http://schemas.microsoft.com/office/drawing/2014/main" id="{00000000-0008-0000-0F00-00000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10" name="9 CuadroTexto">
          <a:extLst>
            <a:ext uri="{FF2B5EF4-FFF2-40B4-BE49-F238E27FC236}">
              <a16:creationId xmlns:a16="http://schemas.microsoft.com/office/drawing/2014/main" id="{00000000-0008-0000-0F00-00000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11" name="10 CuadroTexto">
          <a:extLst>
            <a:ext uri="{FF2B5EF4-FFF2-40B4-BE49-F238E27FC236}">
              <a16:creationId xmlns:a16="http://schemas.microsoft.com/office/drawing/2014/main" id="{00000000-0008-0000-0F00-00000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12" name="11 CuadroTexto">
          <a:extLst>
            <a:ext uri="{FF2B5EF4-FFF2-40B4-BE49-F238E27FC236}">
              <a16:creationId xmlns:a16="http://schemas.microsoft.com/office/drawing/2014/main" id="{00000000-0008-0000-0F00-00000C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13" name="12 CuadroTexto">
          <a:extLst>
            <a:ext uri="{FF2B5EF4-FFF2-40B4-BE49-F238E27FC236}">
              <a16:creationId xmlns:a16="http://schemas.microsoft.com/office/drawing/2014/main" id="{00000000-0008-0000-0F00-00000D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14" name="13 CuadroTexto">
          <a:extLst>
            <a:ext uri="{FF2B5EF4-FFF2-40B4-BE49-F238E27FC236}">
              <a16:creationId xmlns:a16="http://schemas.microsoft.com/office/drawing/2014/main" id="{00000000-0008-0000-0F00-00000E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15" name="14 CuadroTexto">
          <a:extLst>
            <a:ext uri="{FF2B5EF4-FFF2-40B4-BE49-F238E27FC236}">
              <a16:creationId xmlns:a16="http://schemas.microsoft.com/office/drawing/2014/main" id="{00000000-0008-0000-0F00-00000F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16" name="15 CuadroTexto">
          <a:extLst>
            <a:ext uri="{FF2B5EF4-FFF2-40B4-BE49-F238E27FC236}">
              <a16:creationId xmlns:a16="http://schemas.microsoft.com/office/drawing/2014/main" id="{00000000-0008-0000-0F00-000010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17" name="16 CuadroTexto">
          <a:extLst>
            <a:ext uri="{FF2B5EF4-FFF2-40B4-BE49-F238E27FC236}">
              <a16:creationId xmlns:a16="http://schemas.microsoft.com/office/drawing/2014/main" id="{00000000-0008-0000-0F00-000011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28</xdr:row>
      <xdr:rowOff>200025</xdr:rowOff>
    </xdr:from>
    <xdr:ext cx="3048000" cy="876300"/>
    <xdr:sp macro="" textlink="">
      <xdr:nvSpPr>
        <xdr:cNvPr id="18" name="17 CuadroTexto">
          <a:extLst>
            <a:ext uri="{FF2B5EF4-FFF2-40B4-BE49-F238E27FC236}">
              <a16:creationId xmlns:a16="http://schemas.microsoft.com/office/drawing/2014/main" id="{00000000-0008-0000-0F00-000012000000}"/>
            </a:ext>
          </a:extLst>
        </xdr:cNvPr>
        <xdr:cNvSpPr txBox="1"/>
      </xdr:nvSpPr>
      <xdr:spPr>
        <a:xfrm>
          <a:off x="0" y="5095875"/>
          <a:ext cx="3048000" cy="8763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sz="1100" b="1"/>
        </a:p>
      </xdr:txBody>
    </xdr:sp>
    <xdr:clientData/>
  </xdr:oneCellAnchor>
  <xdr:oneCellAnchor>
    <xdr:from>
      <xdr:col>0</xdr:col>
      <xdr:colOff>0</xdr:colOff>
      <xdr:row>29</xdr:row>
      <xdr:rowOff>0</xdr:rowOff>
    </xdr:from>
    <xdr:ext cx="2695571" cy="264560"/>
    <xdr:sp macro="" textlink="">
      <xdr:nvSpPr>
        <xdr:cNvPr id="19" name="18 CuadroTexto">
          <a:extLst>
            <a:ext uri="{FF2B5EF4-FFF2-40B4-BE49-F238E27FC236}">
              <a16:creationId xmlns:a16="http://schemas.microsoft.com/office/drawing/2014/main" id="{00000000-0008-0000-0F00-000013000000}"/>
            </a:ext>
          </a:extLst>
        </xdr:cNvPr>
        <xdr:cNvSpPr txBox="1"/>
      </xdr:nvSpPr>
      <xdr:spPr>
        <a:xfrm>
          <a:off x="1190629" y="5200650"/>
          <a:ext cx="269557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20" name="19 CuadroTexto">
          <a:extLst>
            <a:ext uri="{FF2B5EF4-FFF2-40B4-BE49-F238E27FC236}">
              <a16:creationId xmlns:a16="http://schemas.microsoft.com/office/drawing/2014/main" id="{00000000-0008-0000-0F00-000014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21" name="20 CuadroTexto">
          <a:extLst>
            <a:ext uri="{FF2B5EF4-FFF2-40B4-BE49-F238E27FC236}">
              <a16:creationId xmlns:a16="http://schemas.microsoft.com/office/drawing/2014/main" id="{00000000-0008-0000-0F00-000015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0</xdr:rowOff>
    </xdr:from>
    <xdr:ext cx="2238375" cy="723901"/>
    <xdr:sp macro="" textlink="">
      <xdr:nvSpPr>
        <xdr:cNvPr id="22" name="21 CuadroTexto">
          <a:extLst>
            <a:ext uri="{FF2B5EF4-FFF2-40B4-BE49-F238E27FC236}">
              <a16:creationId xmlns:a16="http://schemas.microsoft.com/office/drawing/2014/main" id="{00000000-0008-0000-0F00-000016000000}"/>
            </a:ext>
          </a:extLst>
        </xdr:cNvPr>
        <xdr:cNvSpPr txBox="1"/>
      </xdr:nvSpPr>
      <xdr:spPr>
        <a:xfrm>
          <a:off x="971549" y="5200650"/>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0</xdr:rowOff>
    </xdr:from>
    <xdr:ext cx="2695571" cy="752475"/>
    <xdr:sp macro="" textlink="">
      <xdr:nvSpPr>
        <xdr:cNvPr id="23" name="22 CuadroTexto">
          <a:extLst>
            <a:ext uri="{FF2B5EF4-FFF2-40B4-BE49-F238E27FC236}">
              <a16:creationId xmlns:a16="http://schemas.microsoft.com/office/drawing/2014/main" id="{00000000-0008-0000-0F00-000017000000}"/>
            </a:ext>
          </a:extLst>
        </xdr:cNvPr>
        <xdr:cNvSpPr txBox="1"/>
      </xdr:nvSpPr>
      <xdr:spPr>
        <a:xfrm>
          <a:off x="5019679" y="5200650"/>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4" name="23 CuadroTexto">
          <a:extLst>
            <a:ext uri="{FF2B5EF4-FFF2-40B4-BE49-F238E27FC236}">
              <a16:creationId xmlns:a16="http://schemas.microsoft.com/office/drawing/2014/main" id="{00000000-0008-0000-0F00-000018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25" name="24 CuadroTexto">
          <a:extLst>
            <a:ext uri="{FF2B5EF4-FFF2-40B4-BE49-F238E27FC236}">
              <a16:creationId xmlns:a16="http://schemas.microsoft.com/office/drawing/2014/main" id="{00000000-0008-0000-0F00-000019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6" name="25 CuadroTexto">
          <a:extLst>
            <a:ext uri="{FF2B5EF4-FFF2-40B4-BE49-F238E27FC236}">
              <a16:creationId xmlns:a16="http://schemas.microsoft.com/office/drawing/2014/main" id="{00000000-0008-0000-0F00-00001A000000}"/>
            </a:ext>
          </a:extLst>
        </xdr:cNvPr>
        <xdr:cNvSpPr txBox="1"/>
      </xdr:nvSpPr>
      <xdr:spPr>
        <a:xfrm>
          <a:off x="971549" y="52768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27" name="26 CuadroTexto">
          <a:extLst>
            <a:ext uri="{FF2B5EF4-FFF2-40B4-BE49-F238E27FC236}">
              <a16:creationId xmlns:a16="http://schemas.microsoft.com/office/drawing/2014/main" id="{00000000-0008-0000-0F00-00001B000000}"/>
            </a:ext>
          </a:extLst>
        </xdr:cNvPr>
        <xdr:cNvSpPr txBox="1"/>
      </xdr:nvSpPr>
      <xdr:spPr>
        <a:xfrm>
          <a:off x="5019679" y="52863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29" name="28 CuadroTexto">
          <a:extLst>
            <a:ext uri="{FF2B5EF4-FFF2-40B4-BE49-F238E27FC236}">
              <a16:creationId xmlns:a16="http://schemas.microsoft.com/office/drawing/2014/main" id="{00000000-0008-0000-0F00-00001D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0" name="29 CuadroTexto">
          <a:extLst>
            <a:ext uri="{FF2B5EF4-FFF2-40B4-BE49-F238E27FC236}">
              <a16:creationId xmlns:a16="http://schemas.microsoft.com/office/drawing/2014/main" id="{00000000-0008-0000-0F00-00001E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2" name="31 CuadroTexto">
          <a:extLst>
            <a:ext uri="{FF2B5EF4-FFF2-40B4-BE49-F238E27FC236}">
              <a16:creationId xmlns:a16="http://schemas.microsoft.com/office/drawing/2014/main" id="{00000000-0008-0000-0F00-000020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3" name="32 CuadroTexto">
          <a:extLst>
            <a:ext uri="{FF2B5EF4-FFF2-40B4-BE49-F238E27FC236}">
              <a16:creationId xmlns:a16="http://schemas.microsoft.com/office/drawing/2014/main" id="{00000000-0008-0000-0F00-000021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5" name="34 CuadroTexto">
          <a:extLst>
            <a:ext uri="{FF2B5EF4-FFF2-40B4-BE49-F238E27FC236}">
              <a16:creationId xmlns:a16="http://schemas.microsoft.com/office/drawing/2014/main" id="{00000000-0008-0000-0F00-000023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6" name="35 CuadroTexto">
          <a:extLst>
            <a:ext uri="{FF2B5EF4-FFF2-40B4-BE49-F238E27FC236}">
              <a16:creationId xmlns:a16="http://schemas.microsoft.com/office/drawing/2014/main" id="{00000000-0008-0000-0F00-000024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37" name="36 CuadroTexto">
          <a:extLst>
            <a:ext uri="{FF2B5EF4-FFF2-40B4-BE49-F238E27FC236}">
              <a16:creationId xmlns:a16="http://schemas.microsoft.com/office/drawing/2014/main" id="{00000000-0008-0000-0F00-000025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38" name="37 CuadroTexto">
          <a:extLst>
            <a:ext uri="{FF2B5EF4-FFF2-40B4-BE49-F238E27FC236}">
              <a16:creationId xmlns:a16="http://schemas.microsoft.com/office/drawing/2014/main" id="{00000000-0008-0000-0F00-000026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29</xdr:row>
      <xdr:rowOff>76199</xdr:rowOff>
    </xdr:from>
    <xdr:ext cx="2238375" cy="723901"/>
    <xdr:sp macro="" textlink="">
      <xdr:nvSpPr>
        <xdr:cNvPr id="40" name="39 CuadroTexto">
          <a:extLst>
            <a:ext uri="{FF2B5EF4-FFF2-40B4-BE49-F238E27FC236}">
              <a16:creationId xmlns:a16="http://schemas.microsoft.com/office/drawing/2014/main" id="{00000000-0008-0000-0F00-000028000000}"/>
            </a:ext>
          </a:extLst>
        </xdr:cNvPr>
        <xdr:cNvSpPr txBox="1"/>
      </xdr:nvSpPr>
      <xdr:spPr>
        <a:xfrm>
          <a:off x="971549" y="6229349"/>
          <a:ext cx="2238375" cy="7239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sz="1100" b="1"/>
        </a:p>
      </xdr:txBody>
    </xdr:sp>
    <xdr:clientData/>
  </xdr:oneCellAnchor>
  <xdr:oneCellAnchor>
    <xdr:from>
      <xdr:col>0</xdr:col>
      <xdr:colOff>0</xdr:colOff>
      <xdr:row>29</xdr:row>
      <xdr:rowOff>85725</xdr:rowOff>
    </xdr:from>
    <xdr:ext cx="2695571" cy="752475"/>
    <xdr:sp macro="" textlink="">
      <xdr:nvSpPr>
        <xdr:cNvPr id="41" name="40 CuadroTexto">
          <a:extLst>
            <a:ext uri="{FF2B5EF4-FFF2-40B4-BE49-F238E27FC236}">
              <a16:creationId xmlns:a16="http://schemas.microsoft.com/office/drawing/2014/main" id="{00000000-0008-0000-0F00-000029000000}"/>
            </a:ext>
          </a:extLst>
        </xdr:cNvPr>
        <xdr:cNvSpPr txBox="1"/>
      </xdr:nvSpPr>
      <xdr:spPr>
        <a:xfrm>
          <a:off x="5019679" y="6238875"/>
          <a:ext cx="2695571" cy="7524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56</xdr:row>
      <xdr:rowOff>16119</xdr:rowOff>
    </xdr:from>
    <xdr:ext cx="2876549" cy="609600"/>
    <xdr:sp macro="" textlink="">
      <xdr:nvSpPr>
        <xdr:cNvPr id="39" name="38 CuadroTexto">
          <a:extLst>
            <a:ext uri="{FF2B5EF4-FFF2-40B4-BE49-F238E27FC236}">
              <a16:creationId xmlns:a16="http://schemas.microsoft.com/office/drawing/2014/main" id="{00000000-0008-0000-0F00-000027000000}"/>
            </a:ext>
          </a:extLst>
        </xdr:cNvPr>
        <xdr:cNvSpPr txBox="1"/>
      </xdr:nvSpPr>
      <xdr:spPr>
        <a:xfrm>
          <a:off x="7327" y="9550644"/>
          <a:ext cx="2876549"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4</xdr:col>
      <xdr:colOff>37368</xdr:colOff>
      <xdr:row>54</xdr:row>
      <xdr:rowOff>11723</xdr:rowOff>
    </xdr:from>
    <xdr:ext cx="3095625" cy="609013"/>
    <xdr:sp macro="" textlink="">
      <xdr:nvSpPr>
        <xdr:cNvPr id="42" name="7 CuadroTexto">
          <a:extLst>
            <a:ext uri="{FF2B5EF4-FFF2-40B4-BE49-F238E27FC236}">
              <a16:creationId xmlns:a16="http://schemas.microsoft.com/office/drawing/2014/main" id="{991D25CD-FD27-4CB5-BA6C-25E65983F8CF}"/>
            </a:ext>
          </a:extLst>
        </xdr:cNvPr>
        <xdr:cNvSpPr txBox="1"/>
      </xdr:nvSpPr>
      <xdr:spPr>
        <a:xfrm>
          <a:off x="5676168" y="98510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 </a:t>
          </a:r>
        </a:p>
      </xdr:txBody>
    </xdr:sp>
    <xdr:clientData/>
  </xdr:oneCellAnchor>
  <xdr:oneCellAnchor>
    <xdr:from>
      <xdr:col>1</xdr:col>
      <xdr:colOff>2969603</xdr:colOff>
      <xdr:row>56</xdr:row>
      <xdr:rowOff>150202</xdr:rowOff>
    </xdr:from>
    <xdr:ext cx="3086099" cy="695324"/>
    <xdr:sp macro="" textlink="">
      <xdr:nvSpPr>
        <xdr:cNvPr id="43" name="8 CuadroTexto">
          <a:extLst>
            <a:ext uri="{FF2B5EF4-FFF2-40B4-BE49-F238E27FC236}">
              <a16:creationId xmlns:a16="http://schemas.microsoft.com/office/drawing/2014/main" id="{620CF732-0D20-4B65-BF62-3B5C0A090A33}"/>
            </a:ext>
          </a:extLst>
        </xdr:cNvPr>
        <xdr:cNvSpPr txBox="1"/>
      </xdr:nvSpPr>
      <xdr:spPr>
        <a:xfrm>
          <a:off x="3102953" y="10313377"/>
          <a:ext cx="3086099" cy="69532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 </a:t>
          </a:r>
          <a:endParaRPr lang="es-MX" sz="1100" b="1"/>
        </a:p>
      </xdr:txBody>
    </xdr:sp>
    <xdr:clientData/>
  </xdr:oneCellAnchor>
  <xdr:oneCellAnchor>
    <xdr:from>
      <xdr:col>1</xdr:col>
      <xdr:colOff>0</xdr:colOff>
      <xdr:row>53</xdr:row>
      <xdr:rowOff>182556</xdr:rowOff>
    </xdr:from>
    <xdr:ext cx="3343275" cy="1066800"/>
    <xdr:sp macro="" textlink="">
      <xdr:nvSpPr>
        <xdr:cNvPr id="44" name="6 CuadroTexto">
          <a:extLst>
            <a:ext uri="{FF2B5EF4-FFF2-40B4-BE49-F238E27FC236}">
              <a16:creationId xmlns:a16="http://schemas.microsoft.com/office/drawing/2014/main" id="{B8AE4362-ED48-4321-ACCA-022B87FE4468}"/>
            </a:ext>
          </a:extLst>
        </xdr:cNvPr>
        <xdr:cNvSpPr txBox="1"/>
      </xdr:nvSpPr>
      <xdr:spPr>
        <a:xfrm>
          <a:off x="133350" y="9840906"/>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1079503</xdr:colOff>
      <xdr:row>0</xdr:row>
      <xdr:rowOff>9526</xdr:rowOff>
    </xdr:from>
    <xdr:to>
      <xdr:col>7</xdr:col>
      <xdr:colOff>81334</xdr:colOff>
      <xdr:row>2</xdr:row>
      <xdr:rowOff>173038</xdr:rowOff>
    </xdr:to>
    <xdr:pic>
      <xdr:nvPicPr>
        <xdr:cNvPr id="45" name="Imagen 44">
          <a:extLst>
            <a:ext uri="{FF2B5EF4-FFF2-40B4-BE49-F238E27FC236}">
              <a16:creationId xmlns:a16="http://schemas.microsoft.com/office/drawing/2014/main" id="{D75D3DAA-BAFD-499E-8D7D-0514CB0DB37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12853" y="9526"/>
          <a:ext cx="6793281" cy="51593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0</xdr:colOff>
      <xdr:row>0</xdr:row>
      <xdr:rowOff>0</xdr:rowOff>
    </xdr:from>
    <xdr:ext cx="3086099" cy="723899"/>
    <xdr:sp macro="" textlink="">
      <xdr:nvSpPr>
        <xdr:cNvPr id="5" name="4 CuadroTexto">
          <a:extLst>
            <a:ext uri="{FF2B5EF4-FFF2-40B4-BE49-F238E27FC236}">
              <a16:creationId xmlns:a16="http://schemas.microsoft.com/office/drawing/2014/main" id="{00000000-0008-0000-1000-000005000000}"/>
            </a:ext>
          </a:extLst>
        </xdr:cNvPr>
        <xdr:cNvSpPr txBox="1"/>
      </xdr:nvSpPr>
      <xdr:spPr>
        <a:xfrm>
          <a:off x="3487882" y="7075343"/>
          <a:ext cx="3086099" cy="723899"/>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mn-lt"/>
            <a:ea typeface="+mn-ea"/>
            <a:cs typeface="Arial" panose="020B0604020202020204" pitchFamily="34" charset="0"/>
          </a:endParaRPr>
        </a:p>
      </xdr:txBody>
    </xdr:sp>
    <xdr:clientData/>
  </xdr:oneCellAnchor>
  <xdr:oneCellAnchor>
    <xdr:from>
      <xdr:col>4</xdr:col>
      <xdr:colOff>426895</xdr:colOff>
      <xdr:row>87</xdr:row>
      <xdr:rowOff>147206</xdr:rowOff>
    </xdr:from>
    <xdr:ext cx="2809874" cy="609013"/>
    <xdr:sp macro="" textlink="">
      <xdr:nvSpPr>
        <xdr:cNvPr id="3" name="7 CuadroTexto">
          <a:extLst>
            <a:ext uri="{FF2B5EF4-FFF2-40B4-BE49-F238E27FC236}">
              <a16:creationId xmlns:a16="http://schemas.microsoft.com/office/drawing/2014/main" id="{5F222D03-29C5-45C1-AE6B-3E469A71692F}"/>
            </a:ext>
          </a:extLst>
        </xdr:cNvPr>
        <xdr:cNvSpPr txBox="1"/>
      </xdr:nvSpPr>
      <xdr:spPr>
        <a:xfrm>
          <a:off x="6332395" y="15777731"/>
          <a:ext cx="280987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2987387</xdr:colOff>
      <xdr:row>91</xdr:row>
      <xdr:rowOff>134216</xdr:rowOff>
    </xdr:from>
    <xdr:ext cx="3143250" cy="779686"/>
    <xdr:sp macro="" textlink="">
      <xdr:nvSpPr>
        <xdr:cNvPr id="4" name="8 CuadroTexto">
          <a:extLst>
            <a:ext uri="{FF2B5EF4-FFF2-40B4-BE49-F238E27FC236}">
              <a16:creationId xmlns:a16="http://schemas.microsoft.com/office/drawing/2014/main" id="{B618731F-B81D-4B8D-A02E-4FCA1F153A01}"/>
            </a:ext>
          </a:extLst>
        </xdr:cNvPr>
        <xdr:cNvSpPr txBox="1"/>
      </xdr:nvSpPr>
      <xdr:spPr>
        <a:xfrm>
          <a:off x="3358862" y="16412441"/>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oneCellAnchor>
    <xdr:from>
      <xdr:col>1</xdr:col>
      <xdr:colOff>0</xdr:colOff>
      <xdr:row>87</xdr:row>
      <xdr:rowOff>138546</xdr:rowOff>
    </xdr:from>
    <xdr:ext cx="3343275" cy="1066800"/>
    <xdr:sp macro="" textlink="">
      <xdr:nvSpPr>
        <xdr:cNvPr id="6" name="6 CuadroTexto">
          <a:extLst>
            <a:ext uri="{FF2B5EF4-FFF2-40B4-BE49-F238E27FC236}">
              <a16:creationId xmlns:a16="http://schemas.microsoft.com/office/drawing/2014/main" id="{C95D006B-C4FC-4C40-AF0D-FC32CBE13B1B}"/>
            </a:ext>
          </a:extLst>
        </xdr:cNvPr>
        <xdr:cNvSpPr txBox="1"/>
      </xdr:nvSpPr>
      <xdr:spPr>
        <a:xfrm>
          <a:off x="371475" y="15769071"/>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756804</xdr:colOff>
      <xdr:row>0</xdr:row>
      <xdr:rowOff>50223</xdr:rowOff>
    </xdr:from>
    <xdr:to>
      <xdr:col>7</xdr:col>
      <xdr:colOff>725631</xdr:colOff>
      <xdr:row>0</xdr:row>
      <xdr:rowOff>583324</xdr:rowOff>
    </xdr:to>
    <xdr:pic>
      <xdr:nvPicPr>
        <xdr:cNvPr id="7" name="Imagen 6">
          <a:extLst>
            <a:ext uri="{FF2B5EF4-FFF2-40B4-BE49-F238E27FC236}">
              <a16:creationId xmlns:a16="http://schemas.microsoft.com/office/drawing/2014/main" id="{7E8D1396-61E6-486C-8A66-8951A5F2F47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128279" y="50223"/>
          <a:ext cx="8341302" cy="53310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oneCellAnchor>
    <xdr:from>
      <xdr:col>0</xdr:col>
      <xdr:colOff>0</xdr:colOff>
      <xdr:row>157</xdr:row>
      <xdr:rowOff>123825</xdr:rowOff>
    </xdr:from>
    <xdr:ext cx="3086099" cy="771525"/>
    <xdr:sp macro="" textlink="">
      <xdr:nvSpPr>
        <xdr:cNvPr id="6" name="5 CuadroTexto">
          <a:extLst>
            <a:ext uri="{FF2B5EF4-FFF2-40B4-BE49-F238E27FC236}">
              <a16:creationId xmlns:a16="http://schemas.microsoft.com/office/drawing/2014/main" id="{00000000-0008-0000-1100-000006000000}"/>
            </a:ext>
          </a:extLst>
        </xdr:cNvPr>
        <xdr:cNvSpPr txBox="1"/>
      </xdr:nvSpPr>
      <xdr:spPr>
        <a:xfrm>
          <a:off x="5819775" y="24603075"/>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0</xdr:col>
      <xdr:colOff>0</xdr:colOff>
      <xdr:row>276</xdr:row>
      <xdr:rowOff>4761</xdr:rowOff>
    </xdr:from>
    <xdr:ext cx="3086099" cy="733425"/>
    <xdr:sp macro="" textlink="">
      <xdr:nvSpPr>
        <xdr:cNvPr id="11" name="10 CuadroTexto">
          <a:extLst>
            <a:ext uri="{FF2B5EF4-FFF2-40B4-BE49-F238E27FC236}">
              <a16:creationId xmlns:a16="http://schemas.microsoft.com/office/drawing/2014/main" id="{00000000-0008-0000-1100-00000B000000}"/>
            </a:ext>
          </a:extLst>
        </xdr:cNvPr>
        <xdr:cNvSpPr txBox="1"/>
      </xdr:nvSpPr>
      <xdr:spPr>
        <a:xfrm>
          <a:off x="4714875" y="17292636"/>
          <a:ext cx="3086099" cy="733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oneCellAnchor>
    <xdr:from>
      <xdr:col>0</xdr:col>
      <xdr:colOff>0</xdr:colOff>
      <xdr:row>441</xdr:row>
      <xdr:rowOff>28575</xdr:rowOff>
    </xdr:from>
    <xdr:ext cx="3086099" cy="771525"/>
    <xdr:sp macro="" textlink="">
      <xdr:nvSpPr>
        <xdr:cNvPr id="22" name="21 CuadroTexto">
          <a:extLst>
            <a:ext uri="{FF2B5EF4-FFF2-40B4-BE49-F238E27FC236}">
              <a16:creationId xmlns:a16="http://schemas.microsoft.com/office/drawing/2014/main" id="{00000000-0008-0000-1100-000016000000}"/>
            </a:ext>
          </a:extLst>
        </xdr:cNvPr>
        <xdr:cNvSpPr txBox="1"/>
      </xdr:nvSpPr>
      <xdr:spPr>
        <a:xfrm>
          <a:off x="5114925" y="3867150"/>
          <a:ext cx="3086099" cy="771525"/>
        </a:xfrm>
        <a:prstGeom prst="rect">
          <a:avLst/>
        </a:prstGeom>
        <a:noFill/>
        <a:ln>
          <a:noFill/>
        </a:ln>
        <a:effectLst/>
      </xdr:spPr>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oneCellAnchor>
  <xdr:oneCellAnchor>
    <xdr:from>
      <xdr:col>9</xdr:col>
      <xdr:colOff>981</xdr:colOff>
      <xdr:row>261</xdr:row>
      <xdr:rowOff>134648</xdr:rowOff>
    </xdr:from>
    <xdr:ext cx="3095625" cy="609013"/>
    <xdr:sp macro="" textlink="">
      <xdr:nvSpPr>
        <xdr:cNvPr id="5" name="7 CuadroTexto">
          <a:extLst>
            <a:ext uri="{FF2B5EF4-FFF2-40B4-BE49-F238E27FC236}">
              <a16:creationId xmlns:a16="http://schemas.microsoft.com/office/drawing/2014/main" id="{F60DD01B-64BB-450B-A6FE-0B271F76D846}"/>
            </a:ext>
          </a:extLst>
        </xdr:cNvPr>
        <xdr:cNvSpPr txBox="1"/>
      </xdr:nvSpPr>
      <xdr:spPr>
        <a:xfrm>
          <a:off x="10659456" y="50655248"/>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3</xdr:col>
      <xdr:colOff>699653</xdr:colOff>
      <xdr:row>261</xdr:row>
      <xdr:rowOff>138110</xdr:rowOff>
    </xdr:from>
    <xdr:ext cx="3143250" cy="779686"/>
    <xdr:sp macro="" textlink="">
      <xdr:nvSpPr>
        <xdr:cNvPr id="7" name="8 CuadroTexto">
          <a:extLst>
            <a:ext uri="{FF2B5EF4-FFF2-40B4-BE49-F238E27FC236}">
              <a16:creationId xmlns:a16="http://schemas.microsoft.com/office/drawing/2014/main" id="{61E699E3-3F5A-4D11-A8C1-B96F965B43FB}"/>
            </a:ext>
          </a:extLst>
        </xdr:cNvPr>
        <xdr:cNvSpPr txBox="1"/>
      </xdr:nvSpPr>
      <xdr:spPr>
        <a:xfrm>
          <a:off x="5709803" y="5065871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PRESUPUESTOS</a:t>
          </a:r>
          <a:endParaRPr lang="es-MX" sz="1100" b="1"/>
        </a:p>
      </xdr:txBody>
    </xdr:sp>
    <xdr:clientData/>
  </xdr:oneCellAnchor>
  <xdr:oneCellAnchor>
    <xdr:from>
      <xdr:col>1</xdr:col>
      <xdr:colOff>0</xdr:colOff>
      <xdr:row>261</xdr:row>
      <xdr:rowOff>147205</xdr:rowOff>
    </xdr:from>
    <xdr:ext cx="3343275" cy="1066800"/>
    <xdr:sp macro="" textlink="">
      <xdr:nvSpPr>
        <xdr:cNvPr id="8" name="6 CuadroTexto">
          <a:extLst>
            <a:ext uri="{FF2B5EF4-FFF2-40B4-BE49-F238E27FC236}">
              <a16:creationId xmlns:a16="http://schemas.microsoft.com/office/drawing/2014/main" id="{8F1B21EC-FAC1-439F-B3C8-2DA87EF8B186}"/>
            </a:ext>
          </a:extLst>
        </xdr:cNvPr>
        <xdr:cNvSpPr txBox="1"/>
      </xdr:nvSpPr>
      <xdr:spPr>
        <a:xfrm>
          <a:off x="371475" y="5066780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631032</xdr:colOff>
      <xdr:row>0</xdr:row>
      <xdr:rowOff>59531</xdr:rowOff>
    </xdr:from>
    <xdr:to>
      <xdr:col>9</xdr:col>
      <xdr:colOff>316884</xdr:colOff>
      <xdr:row>0</xdr:row>
      <xdr:rowOff>559593</xdr:rowOff>
    </xdr:to>
    <xdr:pic>
      <xdr:nvPicPr>
        <xdr:cNvPr id="9" name="Imagen 8">
          <a:extLst>
            <a:ext uri="{FF2B5EF4-FFF2-40B4-BE49-F238E27FC236}">
              <a16:creationId xmlns:a16="http://schemas.microsoft.com/office/drawing/2014/main" id="{82598104-219F-4291-B73D-A65D66785E9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622007" y="59531"/>
          <a:ext cx="5019852" cy="500062"/>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oneCellAnchor>
    <xdr:from>
      <xdr:col>0</xdr:col>
      <xdr:colOff>0</xdr:colOff>
      <xdr:row>40</xdr:row>
      <xdr:rowOff>171455</xdr:rowOff>
    </xdr:from>
    <xdr:ext cx="3133725" cy="819150"/>
    <xdr:sp macro="" textlink="">
      <xdr:nvSpPr>
        <xdr:cNvPr id="2" name="1 CuadroTexto">
          <a:extLst>
            <a:ext uri="{FF2B5EF4-FFF2-40B4-BE49-F238E27FC236}">
              <a16:creationId xmlns:a16="http://schemas.microsoft.com/office/drawing/2014/main" id="{00000000-0008-0000-1200-000002000000}"/>
            </a:ext>
          </a:extLst>
        </xdr:cNvPr>
        <xdr:cNvSpPr txBox="1"/>
      </xdr:nvSpPr>
      <xdr:spPr>
        <a:xfrm>
          <a:off x="0" y="827723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4" name="3 CuadroTexto">
          <a:extLst>
            <a:ext uri="{FF2B5EF4-FFF2-40B4-BE49-F238E27FC236}">
              <a16:creationId xmlns:a16="http://schemas.microsoft.com/office/drawing/2014/main" id="{00000000-0008-0000-1200-000004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5" name="4 CuadroTexto">
          <a:extLst>
            <a:ext uri="{FF2B5EF4-FFF2-40B4-BE49-F238E27FC236}">
              <a16:creationId xmlns:a16="http://schemas.microsoft.com/office/drawing/2014/main" id="{00000000-0008-0000-1200-000005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6" name="5 CuadroTexto">
          <a:extLst>
            <a:ext uri="{FF2B5EF4-FFF2-40B4-BE49-F238E27FC236}">
              <a16:creationId xmlns:a16="http://schemas.microsoft.com/office/drawing/2014/main" id="{00000000-0008-0000-1200-000006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7" name="6 CuadroTexto">
          <a:extLst>
            <a:ext uri="{FF2B5EF4-FFF2-40B4-BE49-F238E27FC236}">
              <a16:creationId xmlns:a16="http://schemas.microsoft.com/office/drawing/2014/main" id="{00000000-0008-0000-1200-000007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 name="7 CuadroTexto">
          <a:extLst>
            <a:ext uri="{FF2B5EF4-FFF2-40B4-BE49-F238E27FC236}">
              <a16:creationId xmlns:a16="http://schemas.microsoft.com/office/drawing/2014/main" id="{00000000-0008-0000-1200-000008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 name="8 CuadroTexto">
          <a:extLst>
            <a:ext uri="{FF2B5EF4-FFF2-40B4-BE49-F238E27FC236}">
              <a16:creationId xmlns:a16="http://schemas.microsoft.com/office/drawing/2014/main" id="{00000000-0008-0000-1200-00000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 name="9 CuadroTexto">
          <a:extLst>
            <a:ext uri="{FF2B5EF4-FFF2-40B4-BE49-F238E27FC236}">
              <a16:creationId xmlns:a16="http://schemas.microsoft.com/office/drawing/2014/main" id="{00000000-0008-0000-1200-00000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11" name="10 CuadroTexto">
          <a:extLst>
            <a:ext uri="{FF2B5EF4-FFF2-40B4-BE49-F238E27FC236}">
              <a16:creationId xmlns:a16="http://schemas.microsoft.com/office/drawing/2014/main" id="{00000000-0008-0000-1200-00000B000000}"/>
            </a:ext>
          </a:extLst>
        </xdr:cNvPr>
        <xdr:cNvSpPr txBox="1"/>
      </xdr:nvSpPr>
      <xdr:spPr>
        <a:xfrm>
          <a:off x="0" y="68484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12" name="11 CuadroTexto">
          <a:extLst>
            <a:ext uri="{FF2B5EF4-FFF2-40B4-BE49-F238E27FC236}">
              <a16:creationId xmlns:a16="http://schemas.microsoft.com/office/drawing/2014/main" id="{00000000-0008-0000-1200-00000C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13" name="12 CuadroTexto">
          <a:extLst>
            <a:ext uri="{FF2B5EF4-FFF2-40B4-BE49-F238E27FC236}">
              <a16:creationId xmlns:a16="http://schemas.microsoft.com/office/drawing/2014/main" id="{00000000-0008-0000-1200-00000D000000}"/>
            </a:ext>
          </a:extLst>
        </xdr:cNvPr>
        <xdr:cNvSpPr txBox="1"/>
      </xdr:nvSpPr>
      <xdr:spPr>
        <a:xfrm>
          <a:off x="0" y="70104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14" name="13 CuadroTexto">
          <a:extLst>
            <a:ext uri="{FF2B5EF4-FFF2-40B4-BE49-F238E27FC236}">
              <a16:creationId xmlns:a16="http://schemas.microsoft.com/office/drawing/2014/main" id="{00000000-0008-0000-1200-00000E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15" name="14 CuadroTexto">
          <a:extLst>
            <a:ext uri="{FF2B5EF4-FFF2-40B4-BE49-F238E27FC236}">
              <a16:creationId xmlns:a16="http://schemas.microsoft.com/office/drawing/2014/main" id="{00000000-0008-0000-1200-00000F000000}"/>
            </a:ext>
          </a:extLst>
        </xdr:cNvPr>
        <xdr:cNvSpPr txBox="1"/>
      </xdr:nvSpPr>
      <xdr:spPr>
        <a:xfrm>
          <a:off x="628651" y="71723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16" name="15 CuadroTexto">
          <a:extLst>
            <a:ext uri="{FF2B5EF4-FFF2-40B4-BE49-F238E27FC236}">
              <a16:creationId xmlns:a16="http://schemas.microsoft.com/office/drawing/2014/main" id="{00000000-0008-0000-1200-000010000000}"/>
            </a:ext>
          </a:extLst>
        </xdr:cNvPr>
        <xdr:cNvSpPr txBox="1"/>
      </xdr:nvSpPr>
      <xdr:spPr>
        <a:xfrm>
          <a:off x="6096000" y="71723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7" name="16 CuadroTexto">
          <a:extLst>
            <a:ext uri="{FF2B5EF4-FFF2-40B4-BE49-F238E27FC236}">
              <a16:creationId xmlns:a16="http://schemas.microsoft.com/office/drawing/2014/main" id="{00000000-0008-0000-1200-000011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8" name="17 CuadroTexto">
          <a:extLst>
            <a:ext uri="{FF2B5EF4-FFF2-40B4-BE49-F238E27FC236}">
              <a16:creationId xmlns:a16="http://schemas.microsoft.com/office/drawing/2014/main" id="{00000000-0008-0000-1200-000012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9" name="18 CuadroTexto">
          <a:extLst>
            <a:ext uri="{FF2B5EF4-FFF2-40B4-BE49-F238E27FC236}">
              <a16:creationId xmlns:a16="http://schemas.microsoft.com/office/drawing/2014/main" id="{00000000-0008-0000-1200-000013000000}"/>
            </a:ext>
          </a:extLst>
        </xdr:cNvPr>
        <xdr:cNvSpPr txBox="1"/>
      </xdr:nvSpPr>
      <xdr:spPr>
        <a:xfrm>
          <a:off x="628651" y="70104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0" name="19 CuadroTexto">
          <a:extLst>
            <a:ext uri="{FF2B5EF4-FFF2-40B4-BE49-F238E27FC236}">
              <a16:creationId xmlns:a16="http://schemas.microsoft.com/office/drawing/2014/main" id="{00000000-0008-0000-1200-000014000000}"/>
            </a:ext>
          </a:extLst>
        </xdr:cNvPr>
        <xdr:cNvSpPr txBox="1"/>
      </xdr:nvSpPr>
      <xdr:spPr>
        <a:xfrm>
          <a:off x="6096000" y="70104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1" name="20 CuadroTexto">
          <a:extLst>
            <a:ext uri="{FF2B5EF4-FFF2-40B4-BE49-F238E27FC236}">
              <a16:creationId xmlns:a16="http://schemas.microsoft.com/office/drawing/2014/main" id="{00000000-0008-0000-1200-000015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2" name="21 CuadroTexto">
          <a:extLst>
            <a:ext uri="{FF2B5EF4-FFF2-40B4-BE49-F238E27FC236}">
              <a16:creationId xmlns:a16="http://schemas.microsoft.com/office/drawing/2014/main" id="{00000000-0008-0000-1200-000016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3" name="22 CuadroTexto">
          <a:extLst>
            <a:ext uri="{FF2B5EF4-FFF2-40B4-BE49-F238E27FC236}">
              <a16:creationId xmlns:a16="http://schemas.microsoft.com/office/drawing/2014/main" id="{00000000-0008-0000-1200-000017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4" name="23 CuadroTexto">
          <a:extLst>
            <a:ext uri="{FF2B5EF4-FFF2-40B4-BE49-F238E27FC236}">
              <a16:creationId xmlns:a16="http://schemas.microsoft.com/office/drawing/2014/main" id="{00000000-0008-0000-1200-000018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5" name="24 CuadroTexto">
          <a:extLst>
            <a:ext uri="{FF2B5EF4-FFF2-40B4-BE49-F238E27FC236}">
              <a16:creationId xmlns:a16="http://schemas.microsoft.com/office/drawing/2014/main" id="{00000000-0008-0000-1200-000019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6" name="25 CuadroTexto">
          <a:extLst>
            <a:ext uri="{FF2B5EF4-FFF2-40B4-BE49-F238E27FC236}">
              <a16:creationId xmlns:a16="http://schemas.microsoft.com/office/drawing/2014/main" id="{00000000-0008-0000-1200-00001A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27" name="26 CuadroTexto">
          <a:extLst>
            <a:ext uri="{FF2B5EF4-FFF2-40B4-BE49-F238E27FC236}">
              <a16:creationId xmlns:a16="http://schemas.microsoft.com/office/drawing/2014/main" id="{00000000-0008-0000-1200-00001B000000}"/>
            </a:ext>
          </a:extLst>
        </xdr:cNvPr>
        <xdr:cNvSpPr txBox="1"/>
      </xdr:nvSpPr>
      <xdr:spPr>
        <a:xfrm>
          <a:off x="628651" y="84677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28" name="27 CuadroTexto">
          <a:extLst>
            <a:ext uri="{FF2B5EF4-FFF2-40B4-BE49-F238E27FC236}">
              <a16:creationId xmlns:a16="http://schemas.microsoft.com/office/drawing/2014/main" id="{00000000-0008-0000-1200-00001C000000}"/>
            </a:ext>
          </a:extLst>
        </xdr:cNvPr>
        <xdr:cNvSpPr txBox="1"/>
      </xdr:nvSpPr>
      <xdr:spPr>
        <a:xfrm>
          <a:off x="6096000" y="847725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29" name="28 CuadroTexto">
          <a:extLst>
            <a:ext uri="{FF2B5EF4-FFF2-40B4-BE49-F238E27FC236}">
              <a16:creationId xmlns:a16="http://schemas.microsoft.com/office/drawing/2014/main" id="{00000000-0008-0000-1200-00001D000000}"/>
            </a:ext>
          </a:extLst>
        </xdr:cNvPr>
        <xdr:cNvSpPr txBox="1"/>
      </xdr:nvSpPr>
      <xdr:spPr>
        <a:xfrm>
          <a:off x="628651" y="84677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09595"/>
    <xdr:sp macro="" textlink="">
      <xdr:nvSpPr>
        <xdr:cNvPr id="30" name="29 CuadroTexto">
          <a:extLst>
            <a:ext uri="{FF2B5EF4-FFF2-40B4-BE49-F238E27FC236}">
              <a16:creationId xmlns:a16="http://schemas.microsoft.com/office/drawing/2014/main" id="{00000000-0008-0000-1200-00001E000000}"/>
            </a:ext>
          </a:extLst>
        </xdr:cNvPr>
        <xdr:cNvSpPr txBox="1"/>
      </xdr:nvSpPr>
      <xdr:spPr>
        <a:xfrm>
          <a:off x="6096000" y="847725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1" name="30 CuadroTexto">
          <a:extLst>
            <a:ext uri="{FF2B5EF4-FFF2-40B4-BE49-F238E27FC236}">
              <a16:creationId xmlns:a16="http://schemas.microsoft.com/office/drawing/2014/main" id="{00000000-0008-0000-1200-00001F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2" name="31 CuadroTexto">
          <a:extLst>
            <a:ext uri="{FF2B5EF4-FFF2-40B4-BE49-F238E27FC236}">
              <a16:creationId xmlns:a16="http://schemas.microsoft.com/office/drawing/2014/main" id="{00000000-0008-0000-1200-000020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33" name="32 CuadroTexto">
          <a:extLst>
            <a:ext uri="{FF2B5EF4-FFF2-40B4-BE49-F238E27FC236}">
              <a16:creationId xmlns:a16="http://schemas.microsoft.com/office/drawing/2014/main" id="{00000000-0008-0000-1200-000021000000}"/>
            </a:ext>
          </a:extLst>
        </xdr:cNvPr>
        <xdr:cNvSpPr txBox="1"/>
      </xdr:nvSpPr>
      <xdr:spPr>
        <a:xfrm>
          <a:off x="1104899" y="6505576"/>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34" name="33 CuadroTexto">
          <a:extLst>
            <a:ext uri="{FF2B5EF4-FFF2-40B4-BE49-F238E27FC236}">
              <a16:creationId xmlns:a16="http://schemas.microsoft.com/office/drawing/2014/main" id="{00000000-0008-0000-1200-000022000000}"/>
            </a:ext>
          </a:extLst>
        </xdr:cNvPr>
        <xdr:cNvSpPr txBox="1"/>
      </xdr:nvSpPr>
      <xdr:spPr>
        <a:xfrm>
          <a:off x="6096000" y="83058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35" name="34 CuadroTexto">
          <a:extLst>
            <a:ext uri="{FF2B5EF4-FFF2-40B4-BE49-F238E27FC236}">
              <a16:creationId xmlns:a16="http://schemas.microsoft.com/office/drawing/2014/main" id="{00000000-0008-0000-1200-000023000000}"/>
            </a:ext>
          </a:extLst>
        </xdr:cNvPr>
        <xdr:cNvSpPr txBox="1"/>
      </xdr:nvSpPr>
      <xdr:spPr>
        <a:xfrm>
          <a:off x="628651" y="83153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36" name="35 CuadroTexto">
          <a:extLst>
            <a:ext uri="{FF2B5EF4-FFF2-40B4-BE49-F238E27FC236}">
              <a16:creationId xmlns:a16="http://schemas.microsoft.com/office/drawing/2014/main" id="{00000000-0008-0000-1200-000024000000}"/>
            </a:ext>
          </a:extLst>
        </xdr:cNvPr>
        <xdr:cNvSpPr txBox="1"/>
      </xdr:nvSpPr>
      <xdr:spPr>
        <a:xfrm>
          <a:off x="6096000" y="6496050"/>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37" name="36 CuadroTexto">
          <a:extLst>
            <a:ext uri="{FF2B5EF4-FFF2-40B4-BE49-F238E27FC236}">
              <a16:creationId xmlns:a16="http://schemas.microsoft.com/office/drawing/2014/main" id="{00000000-0008-0000-1200-000025000000}"/>
            </a:ext>
          </a:extLst>
        </xdr:cNvPr>
        <xdr:cNvSpPr txBox="1"/>
      </xdr:nvSpPr>
      <xdr:spPr>
        <a:xfrm>
          <a:off x="0" y="553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38" name="37 CuadroTexto">
          <a:extLst>
            <a:ext uri="{FF2B5EF4-FFF2-40B4-BE49-F238E27FC236}">
              <a16:creationId xmlns:a16="http://schemas.microsoft.com/office/drawing/2014/main" id="{00000000-0008-0000-1200-000026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39" name="38 CuadroTexto">
          <a:extLst>
            <a:ext uri="{FF2B5EF4-FFF2-40B4-BE49-F238E27FC236}">
              <a16:creationId xmlns:a16="http://schemas.microsoft.com/office/drawing/2014/main" id="{00000000-0008-0000-1200-000027000000}"/>
            </a:ext>
          </a:extLst>
        </xdr:cNvPr>
        <xdr:cNvSpPr txBox="1"/>
      </xdr:nvSpPr>
      <xdr:spPr>
        <a:xfrm>
          <a:off x="3143251" y="66960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43" name="42 CuadroTexto">
          <a:extLst>
            <a:ext uri="{FF2B5EF4-FFF2-40B4-BE49-F238E27FC236}">
              <a16:creationId xmlns:a16="http://schemas.microsoft.com/office/drawing/2014/main" id="{00000000-0008-0000-1200-00002B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28575</xdr:rowOff>
    </xdr:from>
    <xdr:ext cx="3095625" cy="264560"/>
    <xdr:sp macro="" textlink="">
      <xdr:nvSpPr>
        <xdr:cNvPr id="44" name="43 CuadroTexto">
          <a:extLst>
            <a:ext uri="{FF2B5EF4-FFF2-40B4-BE49-F238E27FC236}">
              <a16:creationId xmlns:a16="http://schemas.microsoft.com/office/drawing/2014/main" id="{00000000-0008-0000-1200-00002C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19050</xdr:rowOff>
    </xdr:from>
    <xdr:ext cx="3143250" cy="779686"/>
    <xdr:sp macro="" textlink="">
      <xdr:nvSpPr>
        <xdr:cNvPr id="45" name="44 CuadroTexto">
          <a:extLst>
            <a:ext uri="{FF2B5EF4-FFF2-40B4-BE49-F238E27FC236}">
              <a16:creationId xmlns:a16="http://schemas.microsoft.com/office/drawing/2014/main" id="{00000000-0008-0000-1200-00002D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0</xdr:rowOff>
    </xdr:from>
    <xdr:ext cx="3124199" cy="819150"/>
    <xdr:sp macro="" textlink="">
      <xdr:nvSpPr>
        <xdr:cNvPr id="46" name="45 CuadroTexto">
          <a:extLst>
            <a:ext uri="{FF2B5EF4-FFF2-40B4-BE49-F238E27FC236}">
              <a16:creationId xmlns:a16="http://schemas.microsoft.com/office/drawing/2014/main" id="{00000000-0008-0000-1200-00002E000000}"/>
            </a:ext>
          </a:extLst>
        </xdr:cNvPr>
        <xdr:cNvSpPr txBox="1"/>
      </xdr:nvSpPr>
      <xdr:spPr>
        <a:xfrm>
          <a:off x="0" y="134683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83</xdr:row>
      <xdr:rowOff>19050</xdr:rowOff>
    </xdr:from>
    <xdr:ext cx="3143250" cy="779686"/>
    <xdr:sp macro="" textlink="">
      <xdr:nvSpPr>
        <xdr:cNvPr id="47" name="46 CuadroTexto">
          <a:extLst>
            <a:ext uri="{FF2B5EF4-FFF2-40B4-BE49-F238E27FC236}">
              <a16:creationId xmlns:a16="http://schemas.microsoft.com/office/drawing/2014/main" id="{00000000-0008-0000-1200-00002F000000}"/>
            </a:ext>
          </a:extLst>
        </xdr:cNvPr>
        <xdr:cNvSpPr txBox="1"/>
      </xdr:nvSpPr>
      <xdr:spPr>
        <a:xfrm>
          <a:off x="0" y="14620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0</xdr:rowOff>
    </xdr:from>
    <xdr:ext cx="3124199" cy="819150"/>
    <xdr:sp macro="" textlink="">
      <xdr:nvSpPr>
        <xdr:cNvPr id="50" name="49 CuadroTexto">
          <a:extLst>
            <a:ext uri="{FF2B5EF4-FFF2-40B4-BE49-F238E27FC236}">
              <a16:creationId xmlns:a16="http://schemas.microsoft.com/office/drawing/2014/main" id="{00000000-0008-0000-1200-000032000000}"/>
            </a:ext>
          </a:extLst>
        </xdr:cNvPr>
        <xdr:cNvSpPr txBox="1"/>
      </xdr:nvSpPr>
      <xdr:spPr>
        <a:xfrm>
          <a:off x="0" y="21440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125</xdr:row>
      <xdr:rowOff>28575</xdr:rowOff>
    </xdr:from>
    <xdr:ext cx="3095625" cy="264560"/>
    <xdr:sp macro="" textlink="">
      <xdr:nvSpPr>
        <xdr:cNvPr id="51" name="50 CuadroTexto">
          <a:extLst>
            <a:ext uri="{FF2B5EF4-FFF2-40B4-BE49-F238E27FC236}">
              <a16:creationId xmlns:a16="http://schemas.microsoft.com/office/drawing/2014/main" id="{00000000-0008-0000-1200-000033000000}"/>
            </a:ext>
          </a:extLst>
        </xdr:cNvPr>
        <xdr:cNvSpPr txBox="1"/>
      </xdr:nvSpPr>
      <xdr:spPr>
        <a:xfrm>
          <a:off x="0" y="214693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132</xdr:row>
      <xdr:rowOff>19050</xdr:rowOff>
    </xdr:from>
    <xdr:ext cx="3143250" cy="779686"/>
    <xdr:sp macro="" textlink="">
      <xdr:nvSpPr>
        <xdr:cNvPr id="52" name="51 CuadroTexto">
          <a:extLst>
            <a:ext uri="{FF2B5EF4-FFF2-40B4-BE49-F238E27FC236}">
              <a16:creationId xmlns:a16="http://schemas.microsoft.com/office/drawing/2014/main" id="{00000000-0008-0000-1200-000034000000}"/>
            </a:ext>
          </a:extLst>
        </xdr:cNvPr>
        <xdr:cNvSpPr txBox="1"/>
      </xdr:nvSpPr>
      <xdr:spPr>
        <a:xfrm>
          <a:off x="0" y="22631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0</xdr:rowOff>
    </xdr:from>
    <xdr:ext cx="3124199" cy="819150"/>
    <xdr:sp macro="" textlink="">
      <xdr:nvSpPr>
        <xdr:cNvPr id="55" name="54 CuadroTexto">
          <a:extLst>
            <a:ext uri="{FF2B5EF4-FFF2-40B4-BE49-F238E27FC236}">
              <a16:creationId xmlns:a16="http://schemas.microsoft.com/office/drawing/2014/main" id="{00000000-0008-0000-1200-000037000000}"/>
            </a:ext>
          </a:extLst>
        </xdr:cNvPr>
        <xdr:cNvSpPr txBox="1"/>
      </xdr:nvSpPr>
      <xdr:spPr>
        <a:xfrm>
          <a:off x="0" y="29003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28575</xdr:rowOff>
    </xdr:from>
    <xdr:ext cx="3095625" cy="264560"/>
    <xdr:sp macro="" textlink="">
      <xdr:nvSpPr>
        <xdr:cNvPr id="56" name="55 CuadroTexto">
          <a:extLst>
            <a:ext uri="{FF2B5EF4-FFF2-40B4-BE49-F238E27FC236}">
              <a16:creationId xmlns:a16="http://schemas.microsoft.com/office/drawing/2014/main" id="{00000000-0008-0000-1200-000038000000}"/>
            </a:ext>
          </a:extLst>
        </xdr:cNvPr>
        <xdr:cNvSpPr txBox="1"/>
      </xdr:nvSpPr>
      <xdr:spPr>
        <a:xfrm>
          <a:off x="0" y="290322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177</xdr:row>
      <xdr:rowOff>19050</xdr:rowOff>
    </xdr:from>
    <xdr:ext cx="3143250" cy="779686"/>
    <xdr:sp macro="" textlink="">
      <xdr:nvSpPr>
        <xdr:cNvPr id="57" name="56 CuadroTexto">
          <a:extLst>
            <a:ext uri="{FF2B5EF4-FFF2-40B4-BE49-F238E27FC236}">
              <a16:creationId xmlns:a16="http://schemas.microsoft.com/office/drawing/2014/main" id="{00000000-0008-0000-1200-000039000000}"/>
            </a:ext>
          </a:extLst>
        </xdr:cNvPr>
        <xdr:cNvSpPr txBox="1"/>
      </xdr:nvSpPr>
      <xdr:spPr>
        <a:xfrm>
          <a:off x="0" y="301561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142875</xdr:rowOff>
    </xdr:from>
    <xdr:ext cx="3124199" cy="819150"/>
    <xdr:sp macro="" textlink="">
      <xdr:nvSpPr>
        <xdr:cNvPr id="58" name="57 CuadroTexto">
          <a:extLst>
            <a:ext uri="{FF2B5EF4-FFF2-40B4-BE49-F238E27FC236}">
              <a16:creationId xmlns:a16="http://schemas.microsoft.com/office/drawing/2014/main" id="{00000000-0008-0000-1200-00003A000000}"/>
            </a:ext>
          </a:extLst>
        </xdr:cNvPr>
        <xdr:cNvSpPr txBox="1"/>
      </xdr:nvSpPr>
      <xdr:spPr>
        <a:xfrm>
          <a:off x="104775"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54</xdr:row>
      <xdr:rowOff>133350</xdr:rowOff>
    </xdr:from>
    <xdr:ext cx="3095625" cy="264560"/>
    <xdr:sp macro="" textlink="">
      <xdr:nvSpPr>
        <xdr:cNvPr id="59" name="58 CuadroTexto">
          <a:extLst>
            <a:ext uri="{FF2B5EF4-FFF2-40B4-BE49-F238E27FC236}">
              <a16:creationId xmlns:a16="http://schemas.microsoft.com/office/drawing/2014/main" id="{00000000-0008-0000-1200-00003B000000}"/>
            </a:ext>
          </a:extLst>
        </xdr:cNvPr>
        <xdr:cNvSpPr txBox="1"/>
      </xdr:nvSpPr>
      <xdr:spPr>
        <a:xfrm>
          <a:off x="0" y="86677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59</xdr:row>
      <xdr:rowOff>47625</xdr:rowOff>
    </xdr:from>
    <xdr:ext cx="3143250" cy="647700"/>
    <xdr:sp macro="" textlink="">
      <xdr:nvSpPr>
        <xdr:cNvPr id="60" name="59 CuadroTexto">
          <a:extLst>
            <a:ext uri="{FF2B5EF4-FFF2-40B4-BE49-F238E27FC236}">
              <a16:creationId xmlns:a16="http://schemas.microsoft.com/office/drawing/2014/main" id="{00000000-0008-0000-1200-00003C000000}"/>
            </a:ext>
          </a:extLst>
        </xdr:cNvPr>
        <xdr:cNvSpPr txBox="1"/>
      </xdr:nvSpPr>
      <xdr:spPr>
        <a:xfrm>
          <a:off x="2428876" y="1052512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142875</xdr:rowOff>
    </xdr:from>
    <xdr:ext cx="3124199" cy="819150"/>
    <xdr:sp macro="" textlink="">
      <xdr:nvSpPr>
        <xdr:cNvPr id="63" name="62 CuadroTexto">
          <a:extLst>
            <a:ext uri="{FF2B5EF4-FFF2-40B4-BE49-F238E27FC236}">
              <a16:creationId xmlns:a16="http://schemas.microsoft.com/office/drawing/2014/main" id="{00000000-0008-0000-1200-00003F000000}"/>
            </a:ext>
          </a:extLst>
        </xdr:cNvPr>
        <xdr:cNvSpPr txBox="1"/>
      </xdr:nvSpPr>
      <xdr:spPr>
        <a:xfrm>
          <a:off x="104775" y="20612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133350</xdr:rowOff>
    </xdr:from>
    <xdr:ext cx="3095625" cy="264560"/>
    <xdr:sp macro="" textlink="">
      <xdr:nvSpPr>
        <xdr:cNvPr id="64" name="63 CuadroTexto">
          <a:extLst>
            <a:ext uri="{FF2B5EF4-FFF2-40B4-BE49-F238E27FC236}">
              <a16:creationId xmlns:a16="http://schemas.microsoft.com/office/drawing/2014/main" id="{00000000-0008-0000-1200-000040000000}"/>
            </a:ext>
          </a:extLst>
        </xdr:cNvPr>
        <xdr:cNvSpPr txBox="1"/>
      </xdr:nvSpPr>
      <xdr:spPr>
        <a:xfrm>
          <a:off x="0" y="192309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47625</xdr:rowOff>
    </xdr:from>
    <xdr:ext cx="3143250" cy="628650"/>
    <xdr:sp macro="" textlink="">
      <xdr:nvSpPr>
        <xdr:cNvPr id="65" name="64 CuadroTexto">
          <a:extLst>
            <a:ext uri="{FF2B5EF4-FFF2-40B4-BE49-F238E27FC236}">
              <a16:creationId xmlns:a16="http://schemas.microsoft.com/office/drawing/2014/main" id="{00000000-0008-0000-1200-000041000000}"/>
            </a:ext>
          </a:extLst>
        </xdr:cNvPr>
        <xdr:cNvSpPr txBox="1"/>
      </xdr:nvSpPr>
      <xdr:spPr>
        <a:xfrm>
          <a:off x="2428876" y="2132647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142875</xdr:rowOff>
    </xdr:from>
    <xdr:ext cx="3124199" cy="819150"/>
    <xdr:sp macro="" textlink="">
      <xdr:nvSpPr>
        <xdr:cNvPr id="68" name="67 CuadroTexto">
          <a:extLst>
            <a:ext uri="{FF2B5EF4-FFF2-40B4-BE49-F238E27FC236}">
              <a16:creationId xmlns:a16="http://schemas.microsoft.com/office/drawing/2014/main" id="{00000000-0008-0000-1200-000044000000}"/>
            </a:ext>
          </a:extLst>
        </xdr:cNvPr>
        <xdr:cNvSpPr txBox="1"/>
      </xdr:nvSpPr>
      <xdr:spPr>
        <a:xfrm>
          <a:off x="104775" y="312515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183</xdr:row>
      <xdr:rowOff>133350</xdr:rowOff>
    </xdr:from>
    <xdr:ext cx="3095625" cy="264560"/>
    <xdr:sp macro="" textlink="">
      <xdr:nvSpPr>
        <xdr:cNvPr id="69" name="68 CuadroTexto">
          <a:extLst>
            <a:ext uri="{FF2B5EF4-FFF2-40B4-BE49-F238E27FC236}">
              <a16:creationId xmlns:a16="http://schemas.microsoft.com/office/drawing/2014/main" id="{00000000-0008-0000-1200-000045000000}"/>
            </a:ext>
          </a:extLst>
        </xdr:cNvPr>
        <xdr:cNvSpPr txBox="1"/>
      </xdr:nvSpPr>
      <xdr:spPr>
        <a:xfrm>
          <a:off x="0" y="29632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187</xdr:row>
      <xdr:rowOff>85726</xdr:rowOff>
    </xdr:from>
    <xdr:ext cx="3143250" cy="647699"/>
    <xdr:sp macro="" textlink="">
      <xdr:nvSpPr>
        <xdr:cNvPr id="70" name="69 CuadroTexto">
          <a:extLst>
            <a:ext uri="{FF2B5EF4-FFF2-40B4-BE49-F238E27FC236}">
              <a16:creationId xmlns:a16="http://schemas.microsoft.com/office/drawing/2014/main" id="{00000000-0008-0000-1200-000046000000}"/>
            </a:ext>
          </a:extLst>
        </xdr:cNvPr>
        <xdr:cNvSpPr txBox="1"/>
      </xdr:nvSpPr>
      <xdr:spPr>
        <a:xfrm>
          <a:off x="2428876" y="3184207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142875</xdr:rowOff>
    </xdr:from>
    <xdr:ext cx="3124199" cy="819150"/>
    <xdr:sp macro="" textlink="">
      <xdr:nvSpPr>
        <xdr:cNvPr id="73" name="72 CuadroTexto">
          <a:extLst>
            <a:ext uri="{FF2B5EF4-FFF2-40B4-BE49-F238E27FC236}">
              <a16:creationId xmlns:a16="http://schemas.microsoft.com/office/drawing/2014/main" id="{00000000-0008-0000-1200-000049000000}"/>
            </a:ext>
          </a:extLst>
        </xdr:cNvPr>
        <xdr:cNvSpPr txBox="1"/>
      </xdr:nvSpPr>
      <xdr:spPr>
        <a:xfrm>
          <a:off x="104775" y="42014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248</xdr:row>
      <xdr:rowOff>133350</xdr:rowOff>
    </xdr:from>
    <xdr:ext cx="3095625" cy="264560"/>
    <xdr:sp macro="" textlink="">
      <xdr:nvSpPr>
        <xdr:cNvPr id="74" name="73 CuadroTexto">
          <a:extLst>
            <a:ext uri="{FF2B5EF4-FFF2-40B4-BE49-F238E27FC236}">
              <a16:creationId xmlns:a16="http://schemas.microsoft.com/office/drawing/2014/main" id="{00000000-0008-0000-1200-00004A000000}"/>
            </a:ext>
          </a:extLst>
        </xdr:cNvPr>
        <xdr:cNvSpPr txBox="1"/>
      </xdr:nvSpPr>
      <xdr:spPr>
        <a:xfrm>
          <a:off x="0" y="401955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253</xdr:row>
      <xdr:rowOff>47625</xdr:rowOff>
    </xdr:from>
    <xdr:ext cx="3143250" cy="638175"/>
    <xdr:sp macro="" textlink="">
      <xdr:nvSpPr>
        <xdr:cNvPr id="75" name="74 CuadroTexto">
          <a:extLst>
            <a:ext uri="{FF2B5EF4-FFF2-40B4-BE49-F238E27FC236}">
              <a16:creationId xmlns:a16="http://schemas.microsoft.com/office/drawing/2014/main" id="{00000000-0008-0000-1200-00004B000000}"/>
            </a:ext>
          </a:extLst>
        </xdr:cNvPr>
        <xdr:cNvSpPr txBox="1"/>
      </xdr:nvSpPr>
      <xdr:spPr>
        <a:xfrm>
          <a:off x="2428876" y="42729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40</xdr:row>
      <xdr:rowOff>171455</xdr:rowOff>
    </xdr:from>
    <xdr:ext cx="3133725" cy="819150"/>
    <xdr:sp macro="" textlink="">
      <xdr:nvSpPr>
        <xdr:cNvPr id="78" name="77 CuadroTexto">
          <a:extLst>
            <a:ext uri="{FF2B5EF4-FFF2-40B4-BE49-F238E27FC236}">
              <a16:creationId xmlns:a16="http://schemas.microsoft.com/office/drawing/2014/main" id="{00000000-0008-0000-1200-00004E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79" name="78 CuadroTexto">
          <a:extLst>
            <a:ext uri="{FF2B5EF4-FFF2-40B4-BE49-F238E27FC236}">
              <a16:creationId xmlns:a16="http://schemas.microsoft.com/office/drawing/2014/main" id="{00000000-0008-0000-1200-00004F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0" name="79 CuadroTexto">
          <a:extLst>
            <a:ext uri="{FF2B5EF4-FFF2-40B4-BE49-F238E27FC236}">
              <a16:creationId xmlns:a16="http://schemas.microsoft.com/office/drawing/2014/main" id="{00000000-0008-0000-1200-000050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1" name="80 CuadroTexto">
          <a:extLst>
            <a:ext uri="{FF2B5EF4-FFF2-40B4-BE49-F238E27FC236}">
              <a16:creationId xmlns:a16="http://schemas.microsoft.com/office/drawing/2014/main" id="{00000000-0008-0000-1200-000051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82" name="81 CuadroTexto">
          <a:extLst>
            <a:ext uri="{FF2B5EF4-FFF2-40B4-BE49-F238E27FC236}">
              <a16:creationId xmlns:a16="http://schemas.microsoft.com/office/drawing/2014/main" id="{00000000-0008-0000-1200-000052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83" name="82 CuadroTexto">
          <a:extLst>
            <a:ext uri="{FF2B5EF4-FFF2-40B4-BE49-F238E27FC236}">
              <a16:creationId xmlns:a16="http://schemas.microsoft.com/office/drawing/2014/main" id="{00000000-0008-0000-1200-000053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84" name="83 CuadroTexto">
          <a:extLst>
            <a:ext uri="{FF2B5EF4-FFF2-40B4-BE49-F238E27FC236}">
              <a16:creationId xmlns:a16="http://schemas.microsoft.com/office/drawing/2014/main" id="{00000000-0008-0000-1200-00005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85" name="84 CuadroTexto">
          <a:extLst>
            <a:ext uri="{FF2B5EF4-FFF2-40B4-BE49-F238E27FC236}">
              <a16:creationId xmlns:a16="http://schemas.microsoft.com/office/drawing/2014/main" id="{00000000-0008-0000-1200-00005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171455</xdr:rowOff>
    </xdr:from>
    <xdr:ext cx="3133725" cy="819150"/>
    <xdr:sp macro="" textlink="">
      <xdr:nvSpPr>
        <xdr:cNvPr id="86" name="85 CuadroTexto">
          <a:extLst>
            <a:ext uri="{FF2B5EF4-FFF2-40B4-BE49-F238E27FC236}">
              <a16:creationId xmlns:a16="http://schemas.microsoft.com/office/drawing/2014/main" id="{00000000-0008-0000-1200-000056000000}"/>
            </a:ext>
          </a:extLst>
        </xdr:cNvPr>
        <xdr:cNvSpPr txBox="1"/>
      </xdr:nvSpPr>
      <xdr:spPr>
        <a:xfrm>
          <a:off x="0" y="6429380"/>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41</xdr:row>
      <xdr:rowOff>171455</xdr:rowOff>
    </xdr:from>
    <xdr:ext cx="2124074" cy="685795"/>
    <xdr:sp macro="" textlink="">
      <xdr:nvSpPr>
        <xdr:cNvPr id="87" name="86 CuadroTexto">
          <a:extLst>
            <a:ext uri="{FF2B5EF4-FFF2-40B4-BE49-F238E27FC236}">
              <a16:creationId xmlns:a16="http://schemas.microsoft.com/office/drawing/2014/main" id="{00000000-0008-0000-1200-000057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171455</xdr:rowOff>
    </xdr:from>
    <xdr:ext cx="3133725" cy="819150"/>
    <xdr:sp macro="" textlink="">
      <xdr:nvSpPr>
        <xdr:cNvPr id="88" name="87 CuadroTexto">
          <a:extLst>
            <a:ext uri="{FF2B5EF4-FFF2-40B4-BE49-F238E27FC236}">
              <a16:creationId xmlns:a16="http://schemas.microsoft.com/office/drawing/2014/main" id="{00000000-0008-0000-1200-000058000000}"/>
            </a:ext>
          </a:extLst>
        </xdr:cNvPr>
        <xdr:cNvSpPr txBox="1"/>
      </xdr:nvSpPr>
      <xdr:spPr>
        <a:xfrm>
          <a:off x="0" y="6591305"/>
          <a:ext cx="3133725"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endParaRPr lang="es-MX">
            <a:effectLst/>
          </a:endParaRPr>
        </a:p>
      </xdr:txBody>
    </xdr:sp>
    <xdr:clientData/>
  </xdr:oneCellAnchor>
  <xdr:oneCellAnchor>
    <xdr:from>
      <xdr:col>0</xdr:col>
      <xdr:colOff>0</xdr:colOff>
      <xdr:row>42</xdr:row>
      <xdr:rowOff>171455</xdr:rowOff>
    </xdr:from>
    <xdr:ext cx="2124074" cy="685795"/>
    <xdr:sp macro="" textlink="">
      <xdr:nvSpPr>
        <xdr:cNvPr id="89" name="88 CuadroTexto">
          <a:extLst>
            <a:ext uri="{FF2B5EF4-FFF2-40B4-BE49-F238E27FC236}">
              <a16:creationId xmlns:a16="http://schemas.microsoft.com/office/drawing/2014/main" id="{00000000-0008-0000-1200-000059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171455</xdr:rowOff>
    </xdr:from>
    <xdr:ext cx="2124074" cy="685795"/>
    <xdr:sp macro="" textlink="">
      <xdr:nvSpPr>
        <xdr:cNvPr id="90" name="89 CuadroTexto">
          <a:extLst>
            <a:ext uri="{FF2B5EF4-FFF2-40B4-BE49-F238E27FC236}">
              <a16:creationId xmlns:a16="http://schemas.microsoft.com/office/drawing/2014/main" id="{00000000-0008-0000-1200-00005A000000}"/>
            </a:ext>
          </a:extLst>
        </xdr:cNvPr>
        <xdr:cNvSpPr txBox="1"/>
      </xdr:nvSpPr>
      <xdr:spPr>
        <a:xfrm>
          <a:off x="0" y="6753230"/>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42</xdr:row>
      <xdr:rowOff>180980</xdr:rowOff>
    </xdr:from>
    <xdr:ext cx="2762250" cy="676270"/>
    <xdr:sp macro="" textlink="">
      <xdr:nvSpPr>
        <xdr:cNvPr id="91" name="90 CuadroTexto">
          <a:extLst>
            <a:ext uri="{FF2B5EF4-FFF2-40B4-BE49-F238E27FC236}">
              <a16:creationId xmlns:a16="http://schemas.microsoft.com/office/drawing/2014/main" id="{00000000-0008-0000-1200-00005B000000}"/>
            </a:ext>
          </a:extLst>
        </xdr:cNvPr>
        <xdr:cNvSpPr txBox="1"/>
      </xdr:nvSpPr>
      <xdr:spPr>
        <a:xfrm>
          <a:off x="0" y="6753230"/>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2" name="91 CuadroTexto">
          <a:extLst>
            <a:ext uri="{FF2B5EF4-FFF2-40B4-BE49-F238E27FC236}">
              <a16:creationId xmlns:a16="http://schemas.microsoft.com/office/drawing/2014/main" id="{00000000-0008-0000-1200-00005C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3" name="92 CuadroTexto">
          <a:extLst>
            <a:ext uri="{FF2B5EF4-FFF2-40B4-BE49-F238E27FC236}">
              <a16:creationId xmlns:a16="http://schemas.microsoft.com/office/drawing/2014/main" id="{00000000-0008-0000-1200-00005D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4" name="93 CuadroTexto">
          <a:extLst>
            <a:ext uri="{FF2B5EF4-FFF2-40B4-BE49-F238E27FC236}">
              <a16:creationId xmlns:a16="http://schemas.microsoft.com/office/drawing/2014/main" id="{00000000-0008-0000-1200-00005E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5" name="94 CuadroTexto">
          <a:extLst>
            <a:ext uri="{FF2B5EF4-FFF2-40B4-BE49-F238E27FC236}">
              <a16:creationId xmlns:a16="http://schemas.microsoft.com/office/drawing/2014/main" id="{00000000-0008-0000-1200-00005F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6" name="95 CuadroTexto">
          <a:extLst>
            <a:ext uri="{FF2B5EF4-FFF2-40B4-BE49-F238E27FC236}">
              <a16:creationId xmlns:a16="http://schemas.microsoft.com/office/drawing/2014/main" id="{00000000-0008-0000-1200-000060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7" name="96 CuadroTexto">
          <a:extLst>
            <a:ext uri="{FF2B5EF4-FFF2-40B4-BE49-F238E27FC236}">
              <a16:creationId xmlns:a16="http://schemas.microsoft.com/office/drawing/2014/main" id="{00000000-0008-0000-1200-000061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98" name="97 CuadroTexto">
          <a:extLst>
            <a:ext uri="{FF2B5EF4-FFF2-40B4-BE49-F238E27FC236}">
              <a16:creationId xmlns:a16="http://schemas.microsoft.com/office/drawing/2014/main" id="{00000000-0008-0000-1200-000062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99" name="98 CuadroTexto">
          <a:extLst>
            <a:ext uri="{FF2B5EF4-FFF2-40B4-BE49-F238E27FC236}">
              <a16:creationId xmlns:a16="http://schemas.microsoft.com/office/drawing/2014/main" id="{00000000-0008-0000-1200-000063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0" name="99 CuadroTexto">
          <a:extLst>
            <a:ext uri="{FF2B5EF4-FFF2-40B4-BE49-F238E27FC236}">
              <a16:creationId xmlns:a16="http://schemas.microsoft.com/office/drawing/2014/main" id="{00000000-0008-0000-1200-000064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1" name="100 CuadroTexto">
          <a:extLst>
            <a:ext uri="{FF2B5EF4-FFF2-40B4-BE49-F238E27FC236}">
              <a16:creationId xmlns:a16="http://schemas.microsoft.com/office/drawing/2014/main" id="{00000000-0008-0000-1200-000065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171455</xdr:rowOff>
    </xdr:from>
    <xdr:ext cx="2124074" cy="685795"/>
    <xdr:sp macro="" textlink="">
      <xdr:nvSpPr>
        <xdr:cNvPr id="102" name="101 CuadroTexto">
          <a:extLst>
            <a:ext uri="{FF2B5EF4-FFF2-40B4-BE49-F238E27FC236}">
              <a16:creationId xmlns:a16="http://schemas.microsoft.com/office/drawing/2014/main" id="{00000000-0008-0000-1200-000066000000}"/>
            </a:ext>
          </a:extLst>
        </xdr:cNvPr>
        <xdr:cNvSpPr txBox="1"/>
      </xdr:nvSpPr>
      <xdr:spPr>
        <a:xfrm>
          <a:off x="0" y="6591305"/>
          <a:ext cx="2124074" cy="685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180980</xdr:rowOff>
    </xdr:from>
    <xdr:ext cx="2762250" cy="676270"/>
    <xdr:sp macro="" textlink="">
      <xdr:nvSpPr>
        <xdr:cNvPr id="103" name="102 CuadroTexto">
          <a:extLst>
            <a:ext uri="{FF2B5EF4-FFF2-40B4-BE49-F238E27FC236}">
              <a16:creationId xmlns:a16="http://schemas.microsoft.com/office/drawing/2014/main" id="{00000000-0008-0000-1200-000067000000}"/>
            </a:ext>
          </a:extLst>
        </xdr:cNvPr>
        <xdr:cNvSpPr txBox="1"/>
      </xdr:nvSpPr>
      <xdr:spPr>
        <a:xfrm>
          <a:off x="0" y="6591305"/>
          <a:ext cx="2762250" cy="676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171456</xdr:rowOff>
    </xdr:from>
    <xdr:ext cx="2124074" cy="638170"/>
    <xdr:sp macro="" textlink="">
      <xdr:nvSpPr>
        <xdr:cNvPr id="104" name="103 CuadroTexto">
          <a:extLst>
            <a:ext uri="{FF2B5EF4-FFF2-40B4-BE49-F238E27FC236}">
              <a16:creationId xmlns:a16="http://schemas.microsoft.com/office/drawing/2014/main" id="{00000000-0008-0000-1200-000068000000}"/>
            </a:ext>
          </a:extLst>
        </xdr:cNvPr>
        <xdr:cNvSpPr txBox="1"/>
      </xdr:nvSpPr>
      <xdr:spPr>
        <a:xfrm>
          <a:off x="0" y="6591306"/>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06" name="105 CuadroTexto">
          <a:extLst>
            <a:ext uri="{FF2B5EF4-FFF2-40B4-BE49-F238E27FC236}">
              <a16:creationId xmlns:a16="http://schemas.microsoft.com/office/drawing/2014/main" id="{00000000-0008-0000-1200-00006A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7" name="106 CuadroTexto">
          <a:extLst>
            <a:ext uri="{FF2B5EF4-FFF2-40B4-BE49-F238E27FC236}">
              <a16:creationId xmlns:a16="http://schemas.microsoft.com/office/drawing/2014/main" id="{00000000-0008-0000-1200-00006B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40</xdr:row>
      <xdr:rowOff>114301</xdr:rowOff>
    </xdr:from>
    <xdr:ext cx="2428875" cy="609600"/>
    <xdr:sp macro="" textlink="">
      <xdr:nvSpPr>
        <xdr:cNvPr id="108" name="107 CuadroTexto">
          <a:extLst>
            <a:ext uri="{FF2B5EF4-FFF2-40B4-BE49-F238E27FC236}">
              <a16:creationId xmlns:a16="http://schemas.microsoft.com/office/drawing/2014/main" id="{00000000-0008-0000-1200-00006C000000}"/>
            </a:ext>
          </a:extLst>
        </xdr:cNvPr>
        <xdr:cNvSpPr txBox="1"/>
      </xdr:nvSpPr>
      <xdr:spPr>
        <a:xfrm>
          <a:off x="0" y="6381751"/>
          <a:ext cx="2428875"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41</xdr:row>
      <xdr:rowOff>9530</xdr:rowOff>
    </xdr:from>
    <xdr:ext cx="2762250" cy="609595"/>
    <xdr:sp macro="" textlink="">
      <xdr:nvSpPr>
        <xdr:cNvPr id="109" name="108 CuadroTexto">
          <a:extLst>
            <a:ext uri="{FF2B5EF4-FFF2-40B4-BE49-F238E27FC236}">
              <a16:creationId xmlns:a16="http://schemas.microsoft.com/office/drawing/2014/main" id="{00000000-0008-0000-1200-00006D000000}"/>
            </a:ext>
          </a:extLst>
        </xdr:cNvPr>
        <xdr:cNvSpPr txBox="1"/>
      </xdr:nvSpPr>
      <xdr:spPr>
        <a:xfrm>
          <a:off x="0" y="6438905"/>
          <a:ext cx="2762250" cy="6095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41</xdr:row>
      <xdr:rowOff>19056</xdr:rowOff>
    </xdr:from>
    <xdr:ext cx="2124074" cy="638170"/>
    <xdr:sp macro="" textlink="">
      <xdr:nvSpPr>
        <xdr:cNvPr id="110" name="109 CuadroTexto">
          <a:extLst>
            <a:ext uri="{FF2B5EF4-FFF2-40B4-BE49-F238E27FC236}">
              <a16:creationId xmlns:a16="http://schemas.microsoft.com/office/drawing/2014/main" id="{00000000-0008-0000-1200-00006E000000}"/>
            </a:ext>
          </a:extLst>
        </xdr:cNvPr>
        <xdr:cNvSpPr txBox="1"/>
      </xdr:nvSpPr>
      <xdr:spPr>
        <a:xfrm>
          <a:off x="0" y="6448431"/>
          <a:ext cx="2124074" cy="6381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lang="es-MX">
            <a:effectLst/>
          </a:endParaRPr>
        </a:p>
      </xdr:txBody>
    </xdr:sp>
    <xdr:clientData/>
  </xdr:oneCellAnchor>
  <xdr:oneCellAnchor>
    <xdr:from>
      <xdr:col>0</xdr:col>
      <xdr:colOff>0</xdr:colOff>
      <xdr:row>40</xdr:row>
      <xdr:rowOff>104775</xdr:rowOff>
    </xdr:from>
    <xdr:ext cx="2533650" cy="619125"/>
    <xdr:sp macro="" textlink="">
      <xdr:nvSpPr>
        <xdr:cNvPr id="111" name="110 CuadroTexto">
          <a:extLst>
            <a:ext uri="{FF2B5EF4-FFF2-40B4-BE49-F238E27FC236}">
              <a16:creationId xmlns:a16="http://schemas.microsoft.com/office/drawing/2014/main" id="{00000000-0008-0000-1200-00006F000000}"/>
            </a:ext>
          </a:extLst>
        </xdr:cNvPr>
        <xdr:cNvSpPr txBox="1"/>
      </xdr:nvSpPr>
      <xdr:spPr>
        <a:xfrm>
          <a:off x="0" y="6372225"/>
          <a:ext cx="2533650" cy="6191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a:effectLst/>
          </a:endParaRPr>
        </a:p>
      </xdr:txBody>
    </xdr:sp>
    <xdr:clientData/>
  </xdr:oneCellAnchor>
  <xdr:oneCellAnchor>
    <xdr:from>
      <xdr:col>0</xdr:col>
      <xdr:colOff>0</xdr:colOff>
      <xdr:row>32</xdr:row>
      <xdr:rowOff>0</xdr:rowOff>
    </xdr:from>
    <xdr:ext cx="3124199" cy="819150"/>
    <xdr:sp macro="" textlink="">
      <xdr:nvSpPr>
        <xdr:cNvPr id="112" name="111 CuadroTexto">
          <a:extLst>
            <a:ext uri="{FF2B5EF4-FFF2-40B4-BE49-F238E27FC236}">
              <a16:creationId xmlns:a16="http://schemas.microsoft.com/office/drawing/2014/main" id="{00000000-0008-0000-1200-000070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31</xdr:row>
      <xdr:rowOff>152400</xdr:rowOff>
    </xdr:from>
    <xdr:ext cx="3095625" cy="264560"/>
    <xdr:sp macro="" textlink="">
      <xdr:nvSpPr>
        <xdr:cNvPr id="113" name="112 CuadroTexto">
          <a:extLst>
            <a:ext uri="{FF2B5EF4-FFF2-40B4-BE49-F238E27FC236}">
              <a16:creationId xmlns:a16="http://schemas.microsoft.com/office/drawing/2014/main" id="{00000000-0008-0000-1200-000071000000}"/>
            </a:ext>
          </a:extLst>
        </xdr:cNvPr>
        <xdr:cNvSpPr txBox="1"/>
      </xdr:nvSpPr>
      <xdr:spPr>
        <a:xfrm>
          <a:off x="0" y="4962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39</xdr:row>
      <xdr:rowOff>28575</xdr:rowOff>
    </xdr:from>
    <xdr:ext cx="3143250" cy="779686"/>
    <xdr:sp macro="" textlink="">
      <xdr:nvSpPr>
        <xdr:cNvPr id="114" name="113 CuadroTexto">
          <a:extLst>
            <a:ext uri="{FF2B5EF4-FFF2-40B4-BE49-F238E27FC236}">
              <a16:creationId xmlns:a16="http://schemas.microsoft.com/office/drawing/2014/main" id="{00000000-0008-0000-1200-000072000000}"/>
            </a:ext>
          </a:extLst>
        </xdr:cNvPr>
        <xdr:cNvSpPr txBox="1"/>
      </xdr:nvSpPr>
      <xdr:spPr>
        <a:xfrm>
          <a:off x="0" y="6134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32</xdr:row>
      <xdr:rowOff>0</xdr:rowOff>
    </xdr:from>
    <xdr:ext cx="3124199" cy="819150"/>
    <xdr:sp macro="" textlink="">
      <xdr:nvSpPr>
        <xdr:cNvPr id="115" name="114 CuadroTexto">
          <a:extLst>
            <a:ext uri="{FF2B5EF4-FFF2-40B4-BE49-F238E27FC236}">
              <a16:creationId xmlns:a16="http://schemas.microsoft.com/office/drawing/2014/main" id="{00000000-0008-0000-1200-000073000000}"/>
            </a:ext>
          </a:extLst>
        </xdr:cNvPr>
        <xdr:cNvSpPr txBox="1"/>
      </xdr:nvSpPr>
      <xdr:spPr>
        <a:xfrm>
          <a:off x="0" y="4972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77</xdr:row>
      <xdr:rowOff>0</xdr:rowOff>
    </xdr:from>
    <xdr:ext cx="3124199" cy="819150"/>
    <xdr:sp macro="" textlink="">
      <xdr:nvSpPr>
        <xdr:cNvPr id="120" name="119 CuadroTexto">
          <a:extLst>
            <a:ext uri="{FF2B5EF4-FFF2-40B4-BE49-F238E27FC236}">
              <a16:creationId xmlns:a16="http://schemas.microsoft.com/office/drawing/2014/main" id="{00000000-0008-0000-1200-000078000000}"/>
            </a:ext>
          </a:extLst>
        </xdr:cNvPr>
        <xdr:cNvSpPr txBox="1"/>
      </xdr:nvSpPr>
      <xdr:spPr>
        <a:xfrm>
          <a:off x="0" y="126206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76</xdr:row>
      <xdr:rowOff>152400</xdr:rowOff>
    </xdr:from>
    <xdr:ext cx="3095625" cy="264560"/>
    <xdr:sp macro="" textlink="">
      <xdr:nvSpPr>
        <xdr:cNvPr id="121" name="120 CuadroTexto">
          <a:extLst>
            <a:ext uri="{FF2B5EF4-FFF2-40B4-BE49-F238E27FC236}">
              <a16:creationId xmlns:a16="http://schemas.microsoft.com/office/drawing/2014/main" id="{00000000-0008-0000-1200-000079000000}"/>
            </a:ext>
          </a:extLst>
        </xdr:cNvPr>
        <xdr:cNvSpPr txBox="1"/>
      </xdr:nvSpPr>
      <xdr:spPr>
        <a:xfrm>
          <a:off x="0" y="12287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84</xdr:row>
      <xdr:rowOff>28575</xdr:rowOff>
    </xdr:from>
    <xdr:ext cx="3143250" cy="779686"/>
    <xdr:sp macro="" textlink="">
      <xdr:nvSpPr>
        <xdr:cNvPr id="122" name="121 CuadroTexto">
          <a:extLst>
            <a:ext uri="{FF2B5EF4-FFF2-40B4-BE49-F238E27FC236}">
              <a16:creationId xmlns:a16="http://schemas.microsoft.com/office/drawing/2014/main" id="{00000000-0008-0000-1200-00007A000000}"/>
            </a:ext>
          </a:extLst>
        </xdr:cNvPr>
        <xdr:cNvSpPr txBox="1"/>
      </xdr:nvSpPr>
      <xdr:spPr>
        <a:xfrm>
          <a:off x="3162301" y="137826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124</xdr:row>
      <xdr:rowOff>0</xdr:rowOff>
    </xdr:from>
    <xdr:ext cx="3124199" cy="819150"/>
    <xdr:sp macro="" textlink="">
      <xdr:nvSpPr>
        <xdr:cNvPr id="125" name="124 CuadroTexto">
          <a:extLst>
            <a:ext uri="{FF2B5EF4-FFF2-40B4-BE49-F238E27FC236}">
              <a16:creationId xmlns:a16="http://schemas.microsoft.com/office/drawing/2014/main" id="{00000000-0008-0000-1200-00007D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152400</xdr:rowOff>
    </xdr:from>
    <xdr:ext cx="3095625" cy="264560"/>
    <xdr:sp macro="" textlink="">
      <xdr:nvSpPr>
        <xdr:cNvPr id="126" name="125 CuadroTexto">
          <a:extLst>
            <a:ext uri="{FF2B5EF4-FFF2-40B4-BE49-F238E27FC236}">
              <a16:creationId xmlns:a16="http://schemas.microsoft.com/office/drawing/2014/main" id="{00000000-0008-0000-1200-00007E000000}"/>
            </a:ext>
          </a:extLst>
        </xdr:cNvPr>
        <xdr:cNvSpPr txBox="1"/>
      </xdr:nvSpPr>
      <xdr:spPr>
        <a:xfrm>
          <a:off x="0" y="198977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131</xdr:row>
      <xdr:rowOff>28575</xdr:rowOff>
    </xdr:from>
    <xdr:ext cx="3143250" cy="779686"/>
    <xdr:sp macro="" textlink="">
      <xdr:nvSpPr>
        <xdr:cNvPr id="127" name="126 CuadroTexto">
          <a:extLst>
            <a:ext uri="{FF2B5EF4-FFF2-40B4-BE49-F238E27FC236}">
              <a16:creationId xmlns:a16="http://schemas.microsoft.com/office/drawing/2014/main" id="{00000000-0008-0000-1200-00007F000000}"/>
            </a:ext>
          </a:extLst>
        </xdr:cNvPr>
        <xdr:cNvSpPr txBox="1"/>
      </xdr:nvSpPr>
      <xdr:spPr>
        <a:xfrm>
          <a:off x="3162301" y="21755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171</xdr:row>
      <xdr:rowOff>0</xdr:rowOff>
    </xdr:from>
    <xdr:ext cx="3124199" cy="819150"/>
    <xdr:sp macro="" textlink="">
      <xdr:nvSpPr>
        <xdr:cNvPr id="130" name="129 CuadroTexto">
          <a:extLst>
            <a:ext uri="{FF2B5EF4-FFF2-40B4-BE49-F238E27FC236}">
              <a16:creationId xmlns:a16="http://schemas.microsoft.com/office/drawing/2014/main" id="{00000000-0008-0000-1200-000082000000}"/>
            </a:ext>
          </a:extLst>
        </xdr:cNvPr>
        <xdr:cNvSpPr txBox="1"/>
      </xdr:nvSpPr>
      <xdr:spPr>
        <a:xfrm>
          <a:off x="0" y="28594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170</xdr:row>
      <xdr:rowOff>152400</xdr:rowOff>
    </xdr:from>
    <xdr:ext cx="3095625" cy="264560"/>
    <xdr:sp macro="" textlink="">
      <xdr:nvSpPr>
        <xdr:cNvPr id="131" name="130 CuadroTexto">
          <a:extLst>
            <a:ext uri="{FF2B5EF4-FFF2-40B4-BE49-F238E27FC236}">
              <a16:creationId xmlns:a16="http://schemas.microsoft.com/office/drawing/2014/main" id="{00000000-0008-0000-1200-000083000000}"/>
            </a:ext>
          </a:extLst>
        </xdr:cNvPr>
        <xdr:cNvSpPr txBox="1"/>
      </xdr:nvSpPr>
      <xdr:spPr>
        <a:xfrm>
          <a:off x="0" y="275844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178</xdr:row>
      <xdr:rowOff>28575</xdr:rowOff>
    </xdr:from>
    <xdr:ext cx="3143250" cy="779686"/>
    <xdr:sp macro="" textlink="">
      <xdr:nvSpPr>
        <xdr:cNvPr id="132" name="131 CuadroTexto">
          <a:extLst>
            <a:ext uri="{FF2B5EF4-FFF2-40B4-BE49-F238E27FC236}">
              <a16:creationId xmlns:a16="http://schemas.microsoft.com/office/drawing/2014/main" id="{00000000-0008-0000-1200-000084000000}"/>
            </a:ext>
          </a:extLst>
        </xdr:cNvPr>
        <xdr:cNvSpPr txBox="1"/>
      </xdr:nvSpPr>
      <xdr:spPr>
        <a:xfrm>
          <a:off x="3162301" y="297561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352426</xdr:colOff>
      <xdr:row>29</xdr:row>
      <xdr:rowOff>152400</xdr:rowOff>
    </xdr:from>
    <xdr:ext cx="3095625" cy="609013"/>
    <xdr:sp macro="" textlink="">
      <xdr:nvSpPr>
        <xdr:cNvPr id="116" name="7 CuadroTexto">
          <a:extLst>
            <a:ext uri="{FF2B5EF4-FFF2-40B4-BE49-F238E27FC236}">
              <a16:creationId xmlns:a16="http://schemas.microsoft.com/office/drawing/2014/main" id="{9623FEF4-198F-4D50-969F-3A82FD3DC0C4}"/>
            </a:ext>
          </a:extLst>
        </xdr:cNvPr>
        <xdr:cNvSpPr txBox="1"/>
      </xdr:nvSpPr>
      <xdr:spPr>
        <a:xfrm>
          <a:off x="6134101" y="57340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2800351</xdr:colOff>
      <xdr:row>34</xdr:row>
      <xdr:rowOff>133350</xdr:rowOff>
    </xdr:from>
    <xdr:ext cx="3143250" cy="779686"/>
    <xdr:sp macro="" textlink="">
      <xdr:nvSpPr>
        <xdr:cNvPr id="117" name="8 CuadroTexto">
          <a:extLst>
            <a:ext uri="{FF2B5EF4-FFF2-40B4-BE49-F238E27FC236}">
              <a16:creationId xmlns:a16="http://schemas.microsoft.com/office/drawing/2014/main" id="{05995516-FAC7-4CBC-82CF-21DCC7C20C94}"/>
            </a:ext>
          </a:extLst>
        </xdr:cNvPr>
        <xdr:cNvSpPr txBox="1"/>
      </xdr:nvSpPr>
      <xdr:spPr>
        <a:xfrm>
          <a:off x="3171826" y="65246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29</xdr:row>
      <xdr:rowOff>150812</xdr:rowOff>
    </xdr:from>
    <xdr:ext cx="3343275" cy="1066800"/>
    <xdr:sp macro="" textlink="">
      <xdr:nvSpPr>
        <xdr:cNvPr id="118" name="6 CuadroTexto">
          <a:extLst>
            <a:ext uri="{FF2B5EF4-FFF2-40B4-BE49-F238E27FC236}">
              <a16:creationId xmlns:a16="http://schemas.microsoft.com/office/drawing/2014/main" id="{BC881976-99D3-4DF2-B61A-6401A56CC7EB}"/>
            </a:ext>
          </a:extLst>
        </xdr:cNvPr>
        <xdr:cNvSpPr txBox="1"/>
      </xdr:nvSpPr>
      <xdr:spPr>
        <a:xfrm>
          <a:off x="371475" y="5732462"/>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1417639</xdr:colOff>
      <xdr:row>0</xdr:row>
      <xdr:rowOff>87315</xdr:rowOff>
    </xdr:from>
    <xdr:to>
      <xdr:col>6</xdr:col>
      <xdr:colOff>52390</xdr:colOff>
      <xdr:row>0</xdr:row>
      <xdr:rowOff>480312</xdr:rowOff>
    </xdr:to>
    <xdr:pic>
      <xdr:nvPicPr>
        <xdr:cNvPr id="119" name="Imagen 118">
          <a:extLst>
            <a:ext uri="{FF2B5EF4-FFF2-40B4-BE49-F238E27FC236}">
              <a16:creationId xmlns:a16="http://schemas.microsoft.com/office/drawing/2014/main" id="{AA062C82-2211-47A9-B60C-61540D369B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89114" y="87315"/>
          <a:ext cx="5835651" cy="39299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561975</xdr:colOff>
      <xdr:row>82</xdr:row>
      <xdr:rowOff>152400</xdr:rowOff>
    </xdr:from>
    <xdr:to>
      <xdr:col>6</xdr:col>
      <xdr:colOff>0</xdr:colOff>
      <xdr:row>83</xdr:row>
      <xdr:rowOff>0</xdr:rowOff>
    </xdr:to>
    <xdr:sp macro="" textlink="">
      <xdr:nvSpPr>
        <xdr:cNvPr id="6" name="Text Box 5">
          <a:extLst>
            <a:ext uri="{FF2B5EF4-FFF2-40B4-BE49-F238E27FC236}">
              <a16:creationId xmlns:a16="http://schemas.microsoft.com/office/drawing/2014/main" id="{00000000-0008-0000-0100-000006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3</xdr:col>
      <xdr:colOff>3181351</xdr:colOff>
      <xdr:row>81</xdr:row>
      <xdr:rowOff>123826</xdr:rowOff>
    </xdr:from>
    <xdr:to>
      <xdr:col>6</xdr:col>
      <xdr:colOff>1</xdr:colOff>
      <xdr:row>86</xdr:row>
      <xdr:rowOff>0</xdr:rowOff>
    </xdr:to>
    <xdr:sp macro="" textlink="">
      <xdr:nvSpPr>
        <xdr:cNvPr id="8" name="Text Box 5">
          <a:extLst>
            <a:ext uri="{FF2B5EF4-FFF2-40B4-BE49-F238E27FC236}">
              <a16:creationId xmlns:a16="http://schemas.microsoft.com/office/drawing/2014/main" id="{00000000-0008-0000-0100-000008000000}"/>
            </a:ext>
          </a:extLst>
        </xdr:cNvPr>
        <xdr:cNvSpPr txBox="1">
          <a:spLocks noChangeArrowheads="1"/>
        </xdr:cNvSpPr>
      </xdr:nvSpPr>
      <xdr:spPr bwMode="auto">
        <a:xfrm>
          <a:off x="6086476" y="13106401"/>
          <a:ext cx="2552700" cy="6857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285750</xdr:colOff>
      <xdr:row>86</xdr:row>
      <xdr:rowOff>9526</xdr:rowOff>
    </xdr:from>
    <xdr:to>
      <xdr:col>3</xdr:col>
      <xdr:colOff>3476625</xdr:colOff>
      <xdr:row>90</xdr:row>
      <xdr:rowOff>28576</xdr:rowOff>
    </xdr:to>
    <xdr:sp macro="" textlink="">
      <xdr:nvSpPr>
        <xdr:cNvPr id="9" name="Text Box 5">
          <a:extLst>
            <a:ext uri="{FF2B5EF4-FFF2-40B4-BE49-F238E27FC236}">
              <a16:creationId xmlns:a16="http://schemas.microsoft.com/office/drawing/2014/main" id="{00000000-0008-0000-0100-000009000000}"/>
            </a:ext>
          </a:extLst>
        </xdr:cNvPr>
        <xdr:cNvSpPr txBox="1">
          <a:spLocks noChangeArrowheads="1"/>
        </xdr:cNvSpPr>
      </xdr:nvSpPr>
      <xdr:spPr bwMode="auto">
        <a:xfrm>
          <a:off x="3190875" y="13801726"/>
          <a:ext cx="3190875" cy="6667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9525</xdr:colOff>
      <xdr:row>82</xdr:row>
      <xdr:rowOff>0</xdr:rowOff>
    </xdr:from>
    <xdr:to>
      <xdr:col>3</xdr:col>
      <xdr:colOff>647700</xdr:colOff>
      <xdr:row>85</xdr:row>
      <xdr:rowOff>47624</xdr:rowOff>
    </xdr:to>
    <xdr:sp macro="" textlink="">
      <xdr:nvSpPr>
        <xdr:cNvPr id="10" name="Text Box 5">
          <a:extLst>
            <a:ext uri="{FF2B5EF4-FFF2-40B4-BE49-F238E27FC236}">
              <a16:creationId xmlns:a16="http://schemas.microsoft.com/office/drawing/2014/main" id="{00000000-0008-0000-0100-00000A000000}"/>
            </a:ext>
          </a:extLst>
        </xdr:cNvPr>
        <xdr:cNvSpPr txBox="1">
          <a:spLocks noChangeArrowheads="1"/>
        </xdr:cNvSpPr>
      </xdr:nvSpPr>
      <xdr:spPr bwMode="auto">
        <a:xfrm>
          <a:off x="752475" y="13144500"/>
          <a:ext cx="2800350"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2</xdr:col>
      <xdr:colOff>447675</xdr:colOff>
      <xdr:row>0</xdr:row>
      <xdr:rowOff>104775</xdr:rowOff>
    </xdr:from>
    <xdr:to>
      <xdr:col>4</xdr:col>
      <xdr:colOff>914400</xdr:colOff>
      <xdr:row>3</xdr:row>
      <xdr:rowOff>87312</xdr:rowOff>
    </xdr:to>
    <xdr:pic>
      <xdr:nvPicPr>
        <xdr:cNvPr id="12" name="Imagen 11">
          <a:extLst>
            <a:ext uri="{FF2B5EF4-FFF2-40B4-BE49-F238E27FC236}">
              <a16:creationId xmlns:a16="http://schemas.microsoft.com/office/drawing/2014/main" id="{00000000-0008-0000-01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952625" y="104775"/>
          <a:ext cx="5372100" cy="468312"/>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oneCellAnchor>
    <xdr:from>
      <xdr:col>0</xdr:col>
      <xdr:colOff>0</xdr:colOff>
      <xdr:row>30</xdr:row>
      <xdr:rowOff>0</xdr:rowOff>
    </xdr:from>
    <xdr:ext cx="3124199" cy="819150"/>
    <xdr:sp macro="" textlink="">
      <xdr:nvSpPr>
        <xdr:cNvPr id="2" name="1 CuadroTexto">
          <a:extLst>
            <a:ext uri="{FF2B5EF4-FFF2-40B4-BE49-F238E27FC236}">
              <a16:creationId xmlns:a16="http://schemas.microsoft.com/office/drawing/2014/main" id="{00000000-0008-0000-1300-000002000000}"/>
            </a:ext>
          </a:extLst>
        </xdr:cNvPr>
        <xdr:cNvSpPr txBox="1"/>
      </xdr:nvSpPr>
      <xdr:spPr>
        <a:xfrm>
          <a:off x="371475" y="56483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 name="2 CuadroTexto">
          <a:extLst>
            <a:ext uri="{FF2B5EF4-FFF2-40B4-BE49-F238E27FC236}">
              <a16:creationId xmlns:a16="http://schemas.microsoft.com/office/drawing/2014/main" id="{00000000-0008-0000-1300-000003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4" name="3 CuadroTexto">
          <a:extLst>
            <a:ext uri="{FF2B5EF4-FFF2-40B4-BE49-F238E27FC236}">
              <a16:creationId xmlns:a16="http://schemas.microsoft.com/office/drawing/2014/main" id="{00000000-0008-0000-1300-000004000000}"/>
            </a:ext>
          </a:extLst>
        </xdr:cNvPr>
        <xdr:cNvSpPr txBox="1"/>
      </xdr:nvSpPr>
      <xdr:spPr>
        <a:xfrm>
          <a:off x="3028951" y="68008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7" name="6 CuadroTexto">
          <a:extLst>
            <a:ext uri="{FF2B5EF4-FFF2-40B4-BE49-F238E27FC236}">
              <a16:creationId xmlns:a16="http://schemas.microsoft.com/office/drawing/2014/main" id="{00000000-0008-0000-1300-000007000000}"/>
            </a:ext>
          </a:extLst>
        </xdr:cNvPr>
        <xdr:cNvSpPr txBox="1"/>
      </xdr:nvSpPr>
      <xdr:spPr>
        <a:xfrm>
          <a:off x="0"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8" name="7 CuadroTexto">
          <a:extLst>
            <a:ext uri="{FF2B5EF4-FFF2-40B4-BE49-F238E27FC236}">
              <a16:creationId xmlns:a16="http://schemas.microsoft.com/office/drawing/2014/main" id="{00000000-0008-0000-1300-000008000000}"/>
            </a:ext>
          </a:extLst>
        </xdr:cNvPr>
        <xdr:cNvSpPr txBox="1"/>
      </xdr:nvSpPr>
      <xdr:spPr>
        <a:xfrm>
          <a:off x="0" y="56483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9" name="8 CuadroTexto">
          <a:extLst>
            <a:ext uri="{FF2B5EF4-FFF2-40B4-BE49-F238E27FC236}">
              <a16:creationId xmlns:a16="http://schemas.microsoft.com/office/drawing/2014/main" id="{00000000-0008-0000-1300-000009000000}"/>
            </a:ext>
          </a:extLst>
        </xdr:cNvPr>
        <xdr:cNvSpPr txBox="1"/>
      </xdr:nvSpPr>
      <xdr:spPr>
        <a:xfrm>
          <a:off x="0"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0</xdr:rowOff>
    </xdr:from>
    <xdr:ext cx="3124199" cy="819150"/>
    <xdr:sp macro="" textlink="">
      <xdr:nvSpPr>
        <xdr:cNvPr id="10" name="9 CuadroTexto">
          <a:extLst>
            <a:ext uri="{FF2B5EF4-FFF2-40B4-BE49-F238E27FC236}">
              <a16:creationId xmlns:a16="http://schemas.microsoft.com/office/drawing/2014/main" id="{00000000-0008-0000-1300-00000A000000}"/>
            </a:ext>
          </a:extLst>
        </xdr:cNvPr>
        <xdr:cNvSpPr txBox="1"/>
      </xdr:nvSpPr>
      <xdr:spPr>
        <a:xfrm>
          <a:off x="0" y="134112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81</xdr:row>
      <xdr:rowOff>19050</xdr:rowOff>
    </xdr:from>
    <xdr:ext cx="3143250" cy="779686"/>
    <xdr:sp macro="" textlink="">
      <xdr:nvSpPr>
        <xdr:cNvPr id="11" name="10 CuadroTexto">
          <a:extLst>
            <a:ext uri="{FF2B5EF4-FFF2-40B4-BE49-F238E27FC236}">
              <a16:creationId xmlns:a16="http://schemas.microsoft.com/office/drawing/2014/main" id="{00000000-0008-0000-1300-00000B000000}"/>
            </a:ext>
          </a:extLst>
        </xdr:cNvPr>
        <xdr:cNvSpPr txBox="1"/>
      </xdr:nvSpPr>
      <xdr:spPr>
        <a:xfrm>
          <a:off x="0" y="145637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0</xdr:rowOff>
    </xdr:from>
    <xdr:ext cx="3124199" cy="819150"/>
    <xdr:sp macro="" textlink="">
      <xdr:nvSpPr>
        <xdr:cNvPr id="12" name="11 CuadroTexto">
          <a:extLst>
            <a:ext uri="{FF2B5EF4-FFF2-40B4-BE49-F238E27FC236}">
              <a16:creationId xmlns:a16="http://schemas.microsoft.com/office/drawing/2014/main" id="{00000000-0008-0000-1300-00000C000000}"/>
            </a:ext>
          </a:extLst>
        </xdr:cNvPr>
        <xdr:cNvSpPr txBox="1"/>
      </xdr:nvSpPr>
      <xdr:spPr>
        <a:xfrm>
          <a:off x="0" y="214217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123</xdr:row>
      <xdr:rowOff>28575</xdr:rowOff>
    </xdr:from>
    <xdr:ext cx="3095625" cy="264560"/>
    <xdr:sp macro="" textlink="">
      <xdr:nvSpPr>
        <xdr:cNvPr id="13" name="12 CuadroTexto">
          <a:extLst>
            <a:ext uri="{FF2B5EF4-FFF2-40B4-BE49-F238E27FC236}">
              <a16:creationId xmlns:a16="http://schemas.microsoft.com/office/drawing/2014/main" id="{00000000-0008-0000-1300-00000D000000}"/>
            </a:ext>
          </a:extLst>
        </xdr:cNvPr>
        <xdr:cNvSpPr txBox="1"/>
      </xdr:nvSpPr>
      <xdr:spPr>
        <a:xfrm>
          <a:off x="0" y="21450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0</xdr:rowOff>
    </xdr:from>
    <xdr:ext cx="3124199" cy="819150"/>
    <xdr:sp macro="" textlink="">
      <xdr:nvSpPr>
        <xdr:cNvPr id="15" name="14 CuadroTexto">
          <a:extLst>
            <a:ext uri="{FF2B5EF4-FFF2-40B4-BE49-F238E27FC236}">
              <a16:creationId xmlns:a16="http://schemas.microsoft.com/office/drawing/2014/main" id="{00000000-0008-0000-1300-00000F000000}"/>
            </a:ext>
          </a:extLst>
        </xdr:cNvPr>
        <xdr:cNvSpPr txBox="1"/>
      </xdr:nvSpPr>
      <xdr:spPr>
        <a:xfrm>
          <a:off x="0" y="288226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168</xdr:row>
      <xdr:rowOff>28575</xdr:rowOff>
    </xdr:from>
    <xdr:ext cx="3095625" cy="264560"/>
    <xdr:sp macro="" textlink="">
      <xdr:nvSpPr>
        <xdr:cNvPr id="16" name="15 CuadroTexto">
          <a:extLst>
            <a:ext uri="{FF2B5EF4-FFF2-40B4-BE49-F238E27FC236}">
              <a16:creationId xmlns:a16="http://schemas.microsoft.com/office/drawing/2014/main" id="{00000000-0008-0000-1300-000010000000}"/>
            </a:ext>
          </a:extLst>
        </xdr:cNvPr>
        <xdr:cNvSpPr txBox="1"/>
      </xdr:nvSpPr>
      <xdr:spPr>
        <a:xfrm>
          <a:off x="0" y="2885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175</xdr:row>
      <xdr:rowOff>19050</xdr:rowOff>
    </xdr:from>
    <xdr:ext cx="3143250" cy="779686"/>
    <xdr:sp macro="" textlink="">
      <xdr:nvSpPr>
        <xdr:cNvPr id="17" name="16 CuadroTexto">
          <a:extLst>
            <a:ext uri="{FF2B5EF4-FFF2-40B4-BE49-F238E27FC236}">
              <a16:creationId xmlns:a16="http://schemas.microsoft.com/office/drawing/2014/main" id="{00000000-0008-0000-1300-000011000000}"/>
            </a:ext>
          </a:extLst>
        </xdr:cNvPr>
        <xdr:cNvSpPr txBox="1"/>
      </xdr:nvSpPr>
      <xdr:spPr>
        <a:xfrm>
          <a:off x="0" y="299751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8" name="17 CuadroTexto">
          <a:extLst>
            <a:ext uri="{FF2B5EF4-FFF2-40B4-BE49-F238E27FC236}">
              <a16:creationId xmlns:a16="http://schemas.microsoft.com/office/drawing/2014/main" id="{00000000-0008-0000-1300-000012000000}"/>
            </a:ext>
          </a:extLst>
        </xdr:cNvPr>
        <xdr:cNvSpPr txBox="1"/>
      </xdr:nvSpPr>
      <xdr:spPr>
        <a:xfrm>
          <a:off x="0" y="9810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9" name="18 CuadroTexto">
          <a:extLst>
            <a:ext uri="{FF2B5EF4-FFF2-40B4-BE49-F238E27FC236}">
              <a16:creationId xmlns:a16="http://schemas.microsoft.com/office/drawing/2014/main" id="{00000000-0008-0000-1300-000013000000}"/>
            </a:ext>
          </a:extLst>
        </xdr:cNvPr>
        <xdr:cNvSpPr txBox="1"/>
      </xdr:nvSpPr>
      <xdr:spPr>
        <a:xfrm>
          <a:off x="0" y="98012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20" name="19 CuadroTexto">
          <a:extLst>
            <a:ext uri="{FF2B5EF4-FFF2-40B4-BE49-F238E27FC236}">
              <a16:creationId xmlns:a16="http://schemas.microsoft.com/office/drawing/2014/main" id="{00000000-0008-0000-1300-000014000000}"/>
            </a:ext>
          </a:extLst>
        </xdr:cNvPr>
        <xdr:cNvSpPr txBox="1"/>
      </xdr:nvSpPr>
      <xdr:spPr>
        <a:xfrm>
          <a:off x="0" y="10668000"/>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21" name="20 CuadroTexto">
          <a:extLst>
            <a:ext uri="{FF2B5EF4-FFF2-40B4-BE49-F238E27FC236}">
              <a16:creationId xmlns:a16="http://schemas.microsoft.com/office/drawing/2014/main" id="{00000000-0008-0000-1300-000015000000}"/>
            </a:ext>
          </a:extLst>
        </xdr:cNvPr>
        <xdr:cNvSpPr txBox="1"/>
      </xdr:nvSpPr>
      <xdr:spPr>
        <a:xfrm>
          <a:off x="0" y="205930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22" name="21 CuadroTexto">
          <a:extLst>
            <a:ext uri="{FF2B5EF4-FFF2-40B4-BE49-F238E27FC236}">
              <a16:creationId xmlns:a16="http://schemas.microsoft.com/office/drawing/2014/main" id="{00000000-0008-0000-1300-000016000000}"/>
            </a:ext>
          </a:extLst>
        </xdr:cNvPr>
        <xdr:cNvSpPr txBox="1"/>
      </xdr:nvSpPr>
      <xdr:spPr>
        <a:xfrm>
          <a:off x="0" y="205835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23" name="22 CuadroTexto">
          <a:extLst>
            <a:ext uri="{FF2B5EF4-FFF2-40B4-BE49-F238E27FC236}">
              <a16:creationId xmlns:a16="http://schemas.microsoft.com/office/drawing/2014/main" id="{00000000-0008-0000-1300-000017000000}"/>
            </a:ext>
          </a:extLst>
        </xdr:cNvPr>
        <xdr:cNvSpPr txBox="1"/>
      </xdr:nvSpPr>
      <xdr:spPr>
        <a:xfrm>
          <a:off x="0" y="21307425"/>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142875</xdr:rowOff>
    </xdr:from>
    <xdr:ext cx="3124199" cy="819150"/>
    <xdr:sp macro="" textlink="">
      <xdr:nvSpPr>
        <xdr:cNvPr id="24" name="23 CuadroTexto">
          <a:extLst>
            <a:ext uri="{FF2B5EF4-FFF2-40B4-BE49-F238E27FC236}">
              <a16:creationId xmlns:a16="http://schemas.microsoft.com/office/drawing/2014/main" id="{00000000-0008-0000-1300-000018000000}"/>
            </a:ext>
          </a:extLst>
        </xdr:cNvPr>
        <xdr:cNvSpPr txBox="1"/>
      </xdr:nvSpPr>
      <xdr:spPr>
        <a:xfrm>
          <a:off x="0" y="310705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181</xdr:row>
      <xdr:rowOff>133350</xdr:rowOff>
    </xdr:from>
    <xdr:ext cx="3095625" cy="264560"/>
    <xdr:sp macro="" textlink="">
      <xdr:nvSpPr>
        <xdr:cNvPr id="25" name="24 CuadroTexto">
          <a:extLst>
            <a:ext uri="{FF2B5EF4-FFF2-40B4-BE49-F238E27FC236}">
              <a16:creationId xmlns:a16="http://schemas.microsoft.com/office/drawing/2014/main" id="{00000000-0008-0000-1300-000019000000}"/>
            </a:ext>
          </a:extLst>
        </xdr:cNvPr>
        <xdr:cNvSpPr txBox="1"/>
      </xdr:nvSpPr>
      <xdr:spPr>
        <a:xfrm>
          <a:off x="0" y="310610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185</xdr:row>
      <xdr:rowOff>85726</xdr:rowOff>
    </xdr:from>
    <xdr:ext cx="3143250" cy="647699"/>
    <xdr:sp macro="" textlink="">
      <xdr:nvSpPr>
        <xdr:cNvPr id="26" name="25 CuadroTexto">
          <a:extLst>
            <a:ext uri="{FF2B5EF4-FFF2-40B4-BE49-F238E27FC236}">
              <a16:creationId xmlns:a16="http://schemas.microsoft.com/office/drawing/2014/main" id="{00000000-0008-0000-1300-00001A000000}"/>
            </a:ext>
          </a:extLst>
        </xdr:cNvPr>
        <xdr:cNvSpPr txBox="1"/>
      </xdr:nvSpPr>
      <xdr:spPr>
        <a:xfrm>
          <a:off x="0" y="316611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7" name="26 CuadroTexto">
          <a:extLst>
            <a:ext uri="{FF2B5EF4-FFF2-40B4-BE49-F238E27FC236}">
              <a16:creationId xmlns:a16="http://schemas.microsoft.com/office/drawing/2014/main" id="{00000000-0008-0000-1300-00001B000000}"/>
            </a:ext>
          </a:extLst>
        </xdr:cNvPr>
        <xdr:cNvSpPr txBox="1"/>
      </xdr:nvSpPr>
      <xdr:spPr>
        <a:xfrm>
          <a:off x="0" y="416337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8" name="27 CuadroTexto">
          <a:extLst>
            <a:ext uri="{FF2B5EF4-FFF2-40B4-BE49-F238E27FC236}">
              <a16:creationId xmlns:a16="http://schemas.microsoft.com/office/drawing/2014/main" id="{00000000-0008-0000-1300-00001C000000}"/>
            </a:ext>
          </a:extLst>
        </xdr:cNvPr>
        <xdr:cNvSpPr txBox="1"/>
      </xdr:nvSpPr>
      <xdr:spPr>
        <a:xfrm>
          <a:off x="0" y="416242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9" name="28 CuadroTexto">
          <a:extLst>
            <a:ext uri="{FF2B5EF4-FFF2-40B4-BE49-F238E27FC236}">
              <a16:creationId xmlns:a16="http://schemas.microsoft.com/office/drawing/2014/main" id="{00000000-0008-0000-1300-00001D000000}"/>
            </a:ext>
          </a:extLst>
        </xdr:cNvPr>
        <xdr:cNvSpPr txBox="1"/>
      </xdr:nvSpPr>
      <xdr:spPr>
        <a:xfrm>
          <a:off x="0" y="42348150"/>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0</xdr:rowOff>
    </xdr:from>
    <xdr:ext cx="3124199" cy="819150"/>
    <xdr:sp macro="" textlink="">
      <xdr:nvSpPr>
        <xdr:cNvPr id="30" name="29 CuadroTexto">
          <a:extLst>
            <a:ext uri="{FF2B5EF4-FFF2-40B4-BE49-F238E27FC236}">
              <a16:creationId xmlns:a16="http://schemas.microsoft.com/office/drawing/2014/main" id="{00000000-0008-0000-1300-00001E000000}"/>
            </a:ext>
          </a:extLst>
        </xdr:cNvPr>
        <xdr:cNvSpPr txBox="1"/>
      </xdr:nvSpPr>
      <xdr:spPr>
        <a:xfrm>
          <a:off x="371475" y="56197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30</xdr:row>
      <xdr:rowOff>28575</xdr:rowOff>
    </xdr:from>
    <xdr:ext cx="3095625" cy="264560"/>
    <xdr:sp macro="" textlink="">
      <xdr:nvSpPr>
        <xdr:cNvPr id="31" name="30 CuadroTexto">
          <a:extLst>
            <a:ext uri="{FF2B5EF4-FFF2-40B4-BE49-F238E27FC236}">
              <a16:creationId xmlns:a16="http://schemas.microsoft.com/office/drawing/2014/main" id="{00000000-0008-0000-1300-00001F000000}"/>
            </a:ext>
          </a:extLst>
        </xdr:cNvPr>
        <xdr:cNvSpPr txBox="1"/>
      </xdr:nvSpPr>
      <xdr:spPr>
        <a:xfrm>
          <a:off x="0" y="56292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37</xdr:row>
      <xdr:rowOff>19050</xdr:rowOff>
    </xdr:from>
    <xdr:ext cx="3143250" cy="779686"/>
    <xdr:sp macro="" textlink="">
      <xdr:nvSpPr>
        <xdr:cNvPr id="32" name="31 CuadroTexto">
          <a:extLst>
            <a:ext uri="{FF2B5EF4-FFF2-40B4-BE49-F238E27FC236}">
              <a16:creationId xmlns:a16="http://schemas.microsoft.com/office/drawing/2014/main" id="{00000000-0008-0000-1300-000020000000}"/>
            </a:ext>
          </a:extLst>
        </xdr:cNvPr>
        <xdr:cNvSpPr txBox="1"/>
      </xdr:nvSpPr>
      <xdr:spPr>
        <a:xfrm>
          <a:off x="3028951" y="69723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73</xdr:row>
      <xdr:rowOff>0</xdr:rowOff>
    </xdr:from>
    <xdr:ext cx="3124199" cy="819150"/>
    <xdr:sp macro="" textlink="">
      <xdr:nvSpPr>
        <xdr:cNvPr id="35" name="34 CuadroTexto">
          <a:extLst>
            <a:ext uri="{FF2B5EF4-FFF2-40B4-BE49-F238E27FC236}">
              <a16:creationId xmlns:a16="http://schemas.microsoft.com/office/drawing/2014/main" id="{00000000-0008-0000-1300-000023000000}"/>
            </a:ext>
          </a:extLst>
        </xdr:cNvPr>
        <xdr:cNvSpPr txBox="1"/>
      </xdr:nvSpPr>
      <xdr:spPr>
        <a:xfrm>
          <a:off x="371475" y="132492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80</xdr:row>
      <xdr:rowOff>19050</xdr:rowOff>
    </xdr:from>
    <xdr:ext cx="3143250" cy="779686"/>
    <xdr:sp macro="" textlink="">
      <xdr:nvSpPr>
        <xdr:cNvPr id="37" name="36 CuadroTexto">
          <a:extLst>
            <a:ext uri="{FF2B5EF4-FFF2-40B4-BE49-F238E27FC236}">
              <a16:creationId xmlns:a16="http://schemas.microsoft.com/office/drawing/2014/main" id="{00000000-0008-0000-1300-000025000000}"/>
            </a:ext>
          </a:extLst>
        </xdr:cNvPr>
        <xdr:cNvSpPr txBox="1"/>
      </xdr:nvSpPr>
      <xdr:spPr>
        <a:xfrm>
          <a:off x="3028951" y="144018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0</xdr:rowOff>
    </xdr:from>
    <xdr:ext cx="3124199" cy="819150"/>
    <xdr:sp macro="" textlink="">
      <xdr:nvSpPr>
        <xdr:cNvPr id="40" name="39 CuadroTexto">
          <a:extLst>
            <a:ext uri="{FF2B5EF4-FFF2-40B4-BE49-F238E27FC236}">
              <a16:creationId xmlns:a16="http://schemas.microsoft.com/office/drawing/2014/main" id="{00000000-0008-0000-1300-000028000000}"/>
            </a:ext>
          </a:extLst>
        </xdr:cNvPr>
        <xdr:cNvSpPr txBox="1"/>
      </xdr:nvSpPr>
      <xdr:spPr>
        <a:xfrm>
          <a:off x="371475" y="207740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119</xdr:row>
      <xdr:rowOff>28575</xdr:rowOff>
    </xdr:from>
    <xdr:ext cx="3095625" cy="264560"/>
    <xdr:sp macro="" textlink="">
      <xdr:nvSpPr>
        <xdr:cNvPr id="41" name="40 CuadroTexto">
          <a:extLst>
            <a:ext uri="{FF2B5EF4-FFF2-40B4-BE49-F238E27FC236}">
              <a16:creationId xmlns:a16="http://schemas.microsoft.com/office/drawing/2014/main" id="{00000000-0008-0000-1300-000029000000}"/>
            </a:ext>
          </a:extLst>
        </xdr:cNvPr>
        <xdr:cNvSpPr txBox="1"/>
      </xdr:nvSpPr>
      <xdr:spPr>
        <a:xfrm>
          <a:off x="0" y="207930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126</xdr:row>
      <xdr:rowOff>19050</xdr:rowOff>
    </xdr:from>
    <xdr:ext cx="3143250" cy="779686"/>
    <xdr:sp macro="" textlink="">
      <xdr:nvSpPr>
        <xdr:cNvPr id="42" name="41 CuadroTexto">
          <a:extLst>
            <a:ext uri="{FF2B5EF4-FFF2-40B4-BE49-F238E27FC236}">
              <a16:creationId xmlns:a16="http://schemas.microsoft.com/office/drawing/2014/main" id="{00000000-0008-0000-1300-00002A000000}"/>
            </a:ext>
          </a:extLst>
        </xdr:cNvPr>
        <xdr:cNvSpPr txBox="1"/>
      </xdr:nvSpPr>
      <xdr:spPr>
        <a:xfrm>
          <a:off x="3028951" y="219265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0</xdr:rowOff>
    </xdr:from>
    <xdr:ext cx="3124199" cy="819150"/>
    <xdr:sp macro="" textlink="">
      <xdr:nvSpPr>
        <xdr:cNvPr id="45" name="44 CuadroTexto">
          <a:extLst>
            <a:ext uri="{FF2B5EF4-FFF2-40B4-BE49-F238E27FC236}">
              <a16:creationId xmlns:a16="http://schemas.microsoft.com/office/drawing/2014/main" id="{00000000-0008-0000-1300-00002D000000}"/>
            </a:ext>
          </a:extLst>
        </xdr:cNvPr>
        <xdr:cNvSpPr txBox="1"/>
      </xdr:nvSpPr>
      <xdr:spPr>
        <a:xfrm>
          <a:off x="371475" y="283368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165</xdr:row>
      <xdr:rowOff>28575</xdr:rowOff>
    </xdr:from>
    <xdr:ext cx="3095625" cy="264560"/>
    <xdr:sp macro="" textlink="">
      <xdr:nvSpPr>
        <xdr:cNvPr id="46" name="45 CuadroTexto">
          <a:extLst>
            <a:ext uri="{FF2B5EF4-FFF2-40B4-BE49-F238E27FC236}">
              <a16:creationId xmlns:a16="http://schemas.microsoft.com/office/drawing/2014/main" id="{00000000-0008-0000-1300-00002E000000}"/>
            </a:ext>
          </a:extLst>
        </xdr:cNvPr>
        <xdr:cNvSpPr txBox="1"/>
      </xdr:nvSpPr>
      <xdr:spPr>
        <a:xfrm>
          <a:off x="0" y="28425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172</xdr:row>
      <xdr:rowOff>19050</xdr:rowOff>
    </xdr:from>
    <xdr:ext cx="3143250" cy="779686"/>
    <xdr:sp macro="" textlink="">
      <xdr:nvSpPr>
        <xdr:cNvPr id="47" name="46 CuadroTexto">
          <a:extLst>
            <a:ext uri="{FF2B5EF4-FFF2-40B4-BE49-F238E27FC236}">
              <a16:creationId xmlns:a16="http://schemas.microsoft.com/office/drawing/2014/main" id="{00000000-0008-0000-1300-00002F000000}"/>
            </a:ext>
          </a:extLst>
        </xdr:cNvPr>
        <xdr:cNvSpPr txBox="1"/>
      </xdr:nvSpPr>
      <xdr:spPr>
        <a:xfrm>
          <a:off x="3028951" y="29489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866776</xdr:colOff>
      <xdr:row>27</xdr:row>
      <xdr:rowOff>28575</xdr:rowOff>
    </xdr:from>
    <xdr:ext cx="3095625" cy="609013"/>
    <xdr:sp macro="" textlink="">
      <xdr:nvSpPr>
        <xdr:cNvPr id="38" name="7 CuadroTexto">
          <a:extLst>
            <a:ext uri="{FF2B5EF4-FFF2-40B4-BE49-F238E27FC236}">
              <a16:creationId xmlns:a16="http://schemas.microsoft.com/office/drawing/2014/main" id="{70B97C3A-E495-4347-9345-E89B1E5C574F}"/>
            </a:ext>
          </a:extLst>
        </xdr:cNvPr>
        <xdr:cNvSpPr txBox="1"/>
      </xdr:nvSpPr>
      <xdr:spPr>
        <a:xfrm>
          <a:off x="5753101" y="54578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2657476</xdr:colOff>
      <xdr:row>34</xdr:row>
      <xdr:rowOff>19050</xdr:rowOff>
    </xdr:from>
    <xdr:ext cx="3143250" cy="779686"/>
    <xdr:sp macro="" textlink="">
      <xdr:nvSpPr>
        <xdr:cNvPr id="39" name="8 CuadroTexto">
          <a:extLst>
            <a:ext uri="{FF2B5EF4-FFF2-40B4-BE49-F238E27FC236}">
              <a16:creationId xmlns:a16="http://schemas.microsoft.com/office/drawing/2014/main" id="{F96D5DB0-6414-4763-827C-48AFA2A7B945}"/>
            </a:ext>
          </a:extLst>
        </xdr:cNvPr>
        <xdr:cNvSpPr txBox="1"/>
      </xdr:nvSpPr>
      <xdr:spPr>
        <a:xfrm>
          <a:off x="3028951" y="65817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1</xdr:col>
      <xdr:colOff>0</xdr:colOff>
      <xdr:row>27</xdr:row>
      <xdr:rowOff>36635</xdr:rowOff>
    </xdr:from>
    <xdr:ext cx="3343275" cy="1066800"/>
    <xdr:sp macro="" textlink="">
      <xdr:nvSpPr>
        <xdr:cNvPr id="43" name="6 CuadroTexto">
          <a:extLst>
            <a:ext uri="{FF2B5EF4-FFF2-40B4-BE49-F238E27FC236}">
              <a16:creationId xmlns:a16="http://schemas.microsoft.com/office/drawing/2014/main" id="{13340B8F-6056-4B85-B66B-E857311013F0}"/>
            </a:ext>
          </a:extLst>
        </xdr:cNvPr>
        <xdr:cNvSpPr txBox="1"/>
      </xdr:nvSpPr>
      <xdr:spPr>
        <a:xfrm>
          <a:off x="371475" y="546588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1067286</xdr:colOff>
      <xdr:row>0</xdr:row>
      <xdr:rowOff>40542</xdr:rowOff>
    </xdr:from>
    <xdr:to>
      <xdr:col>7</xdr:col>
      <xdr:colOff>155850</xdr:colOff>
      <xdr:row>0</xdr:row>
      <xdr:rowOff>509465</xdr:rowOff>
    </xdr:to>
    <xdr:pic>
      <xdr:nvPicPr>
        <xdr:cNvPr id="44" name="Imagen 43">
          <a:extLst>
            <a:ext uri="{FF2B5EF4-FFF2-40B4-BE49-F238E27FC236}">
              <a16:creationId xmlns:a16="http://schemas.microsoft.com/office/drawing/2014/main" id="{4BB4164F-35E0-4DA5-A228-D6B42E1F47F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35586" y="40542"/>
          <a:ext cx="7216564" cy="4689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oneCellAnchor>
    <xdr:from>
      <xdr:col>0</xdr:col>
      <xdr:colOff>0</xdr:colOff>
      <xdr:row>52</xdr:row>
      <xdr:rowOff>142875</xdr:rowOff>
    </xdr:from>
    <xdr:ext cx="3124199" cy="819150"/>
    <xdr:sp macro="" textlink="">
      <xdr:nvSpPr>
        <xdr:cNvPr id="2" name="1 CuadroTexto">
          <a:extLst>
            <a:ext uri="{FF2B5EF4-FFF2-40B4-BE49-F238E27FC236}">
              <a16:creationId xmlns:a16="http://schemas.microsoft.com/office/drawing/2014/main" id="{00000000-0008-0000-1400-000002000000}"/>
            </a:ext>
          </a:extLst>
        </xdr:cNvPr>
        <xdr:cNvSpPr txBox="1"/>
      </xdr:nvSpPr>
      <xdr:spPr>
        <a:xfrm>
          <a:off x="104775" y="984885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3" name="2 CuadroTexto">
          <a:extLst>
            <a:ext uri="{FF2B5EF4-FFF2-40B4-BE49-F238E27FC236}">
              <a16:creationId xmlns:a16="http://schemas.microsoft.com/office/drawing/2014/main" id="{00000000-0008-0000-1400-000003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4" name="3 CuadroTexto">
          <a:extLst>
            <a:ext uri="{FF2B5EF4-FFF2-40B4-BE49-F238E27FC236}">
              <a16:creationId xmlns:a16="http://schemas.microsoft.com/office/drawing/2014/main" id="{00000000-0008-0000-1400-000004000000}"/>
            </a:ext>
          </a:extLst>
        </xdr:cNvPr>
        <xdr:cNvSpPr txBox="1"/>
      </xdr:nvSpPr>
      <xdr:spPr>
        <a:xfrm>
          <a:off x="2600326" y="1043940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7" name="6 CuadroTexto">
          <a:extLst>
            <a:ext uri="{FF2B5EF4-FFF2-40B4-BE49-F238E27FC236}">
              <a16:creationId xmlns:a16="http://schemas.microsoft.com/office/drawing/2014/main" id="{00000000-0008-0000-1400-000007000000}"/>
            </a:ext>
          </a:extLst>
        </xdr:cNvPr>
        <xdr:cNvSpPr txBox="1"/>
      </xdr:nvSpPr>
      <xdr:spPr>
        <a:xfrm>
          <a:off x="0"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8" name="7 CuadroTexto">
          <a:extLst>
            <a:ext uri="{FF2B5EF4-FFF2-40B4-BE49-F238E27FC236}">
              <a16:creationId xmlns:a16="http://schemas.microsoft.com/office/drawing/2014/main" id="{00000000-0008-0000-1400-000008000000}"/>
            </a:ext>
          </a:extLst>
        </xdr:cNvPr>
        <xdr:cNvSpPr txBox="1"/>
      </xdr:nvSpPr>
      <xdr:spPr>
        <a:xfrm>
          <a:off x="0" y="87915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56</xdr:row>
      <xdr:rowOff>85726</xdr:rowOff>
    </xdr:from>
    <xdr:ext cx="3143250" cy="647699"/>
    <xdr:sp macro="" textlink="">
      <xdr:nvSpPr>
        <xdr:cNvPr id="9" name="8 CuadroTexto">
          <a:extLst>
            <a:ext uri="{FF2B5EF4-FFF2-40B4-BE49-F238E27FC236}">
              <a16:creationId xmlns:a16="http://schemas.microsoft.com/office/drawing/2014/main" id="{00000000-0008-0000-1400-000009000000}"/>
            </a:ext>
          </a:extLst>
        </xdr:cNvPr>
        <xdr:cNvSpPr txBox="1"/>
      </xdr:nvSpPr>
      <xdr:spPr>
        <a:xfrm>
          <a:off x="0" y="9391651"/>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142875</xdr:rowOff>
    </xdr:from>
    <xdr:ext cx="3124199" cy="819150"/>
    <xdr:sp macro="" textlink="">
      <xdr:nvSpPr>
        <xdr:cNvPr id="10" name="9 CuadroTexto">
          <a:extLst>
            <a:ext uri="{FF2B5EF4-FFF2-40B4-BE49-F238E27FC236}">
              <a16:creationId xmlns:a16="http://schemas.microsoft.com/office/drawing/2014/main" id="{00000000-0008-0000-1400-00000A000000}"/>
            </a:ext>
          </a:extLst>
        </xdr:cNvPr>
        <xdr:cNvSpPr txBox="1"/>
      </xdr:nvSpPr>
      <xdr:spPr>
        <a:xfrm>
          <a:off x="104775" y="88011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52</xdr:row>
      <xdr:rowOff>133350</xdr:rowOff>
    </xdr:from>
    <xdr:ext cx="3095625" cy="264560"/>
    <xdr:sp macro="" textlink="">
      <xdr:nvSpPr>
        <xdr:cNvPr id="11" name="10 CuadroTexto">
          <a:extLst>
            <a:ext uri="{FF2B5EF4-FFF2-40B4-BE49-F238E27FC236}">
              <a16:creationId xmlns:a16="http://schemas.microsoft.com/office/drawing/2014/main" id="{00000000-0008-0000-1400-00000B000000}"/>
            </a:ext>
          </a:extLst>
        </xdr:cNvPr>
        <xdr:cNvSpPr txBox="1"/>
      </xdr:nvSpPr>
      <xdr:spPr>
        <a:xfrm>
          <a:off x="0" y="85915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57</xdr:row>
      <xdr:rowOff>47625</xdr:rowOff>
    </xdr:from>
    <xdr:ext cx="3143250" cy="647700"/>
    <xdr:sp macro="" textlink="">
      <xdr:nvSpPr>
        <xdr:cNvPr id="12" name="11 CuadroTexto">
          <a:extLst>
            <a:ext uri="{FF2B5EF4-FFF2-40B4-BE49-F238E27FC236}">
              <a16:creationId xmlns:a16="http://schemas.microsoft.com/office/drawing/2014/main" id="{00000000-0008-0000-1400-00000C000000}"/>
            </a:ext>
          </a:extLst>
        </xdr:cNvPr>
        <xdr:cNvSpPr txBox="1"/>
      </xdr:nvSpPr>
      <xdr:spPr>
        <a:xfrm>
          <a:off x="2600326" y="9515475"/>
          <a:ext cx="3143250" cy="6477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142875</xdr:rowOff>
    </xdr:from>
    <xdr:ext cx="3124199" cy="819150"/>
    <xdr:sp macro="" textlink="">
      <xdr:nvSpPr>
        <xdr:cNvPr id="15" name="14 CuadroTexto">
          <a:extLst>
            <a:ext uri="{FF2B5EF4-FFF2-40B4-BE49-F238E27FC236}">
              <a16:creationId xmlns:a16="http://schemas.microsoft.com/office/drawing/2014/main" id="{00000000-0008-0000-1400-00000F000000}"/>
            </a:ext>
          </a:extLst>
        </xdr:cNvPr>
        <xdr:cNvSpPr txBox="1"/>
      </xdr:nvSpPr>
      <xdr:spPr>
        <a:xfrm>
          <a:off x="104775" y="1940242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117</xdr:row>
      <xdr:rowOff>133350</xdr:rowOff>
    </xdr:from>
    <xdr:ext cx="3095625" cy="264560"/>
    <xdr:sp macro="" textlink="">
      <xdr:nvSpPr>
        <xdr:cNvPr id="16" name="15 CuadroTexto">
          <a:extLst>
            <a:ext uri="{FF2B5EF4-FFF2-40B4-BE49-F238E27FC236}">
              <a16:creationId xmlns:a16="http://schemas.microsoft.com/office/drawing/2014/main" id="{00000000-0008-0000-1400-000010000000}"/>
            </a:ext>
          </a:extLst>
        </xdr:cNvPr>
        <xdr:cNvSpPr txBox="1"/>
      </xdr:nvSpPr>
      <xdr:spPr>
        <a:xfrm>
          <a:off x="0" y="1915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122</xdr:row>
      <xdr:rowOff>47625</xdr:rowOff>
    </xdr:from>
    <xdr:ext cx="3143250" cy="628650"/>
    <xdr:sp macro="" textlink="">
      <xdr:nvSpPr>
        <xdr:cNvPr id="17" name="16 CuadroTexto">
          <a:extLst>
            <a:ext uri="{FF2B5EF4-FFF2-40B4-BE49-F238E27FC236}">
              <a16:creationId xmlns:a16="http://schemas.microsoft.com/office/drawing/2014/main" id="{00000000-0008-0000-1400-000011000000}"/>
            </a:ext>
          </a:extLst>
        </xdr:cNvPr>
        <xdr:cNvSpPr txBox="1"/>
      </xdr:nvSpPr>
      <xdr:spPr>
        <a:xfrm>
          <a:off x="2600326" y="20116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marR="0" lvl="0" indent="0" algn="ctr" defTabSz="914400" eaLnBrk="1" fontAlgn="auto" latinLnBrk="0" hangingPunct="1">
            <a:lnSpc>
              <a:spcPct val="100000"/>
            </a:lnSpc>
            <a:spcBef>
              <a:spcPts val="0"/>
            </a:spcBef>
            <a:spcAft>
              <a:spcPts val="0"/>
            </a:spcAft>
            <a:buClrTx/>
            <a:buSzTx/>
            <a:buFontTx/>
            <a:buNone/>
            <a:tabLst/>
            <a:defRPr/>
          </a:pP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142875</xdr:rowOff>
    </xdr:from>
    <xdr:ext cx="3124199" cy="819150"/>
    <xdr:sp macro="" textlink="">
      <xdr:nvSpPr>
        <xdr:cNvPr id="20" name="19 CuadroTexto">
          <a:extLst>
            <a:ext uri="{FF2B5EF4-FFF2-40B4-BE49-F238E27FC236}">
              <a16:creationId xmlns:a16="http://schemas.microsoft.com/office/drawing/2014/main" id="{00000000-0008-0000-1400-000014000000}"/>
            </a:ext>
          </a:extLst>
        </xdr:cNvPr>
        <xdr:cNvSpPr txBox="1"/>
      </xdr:nvSpPr>
      <xdr:spPr>
        <a:xfrm>
          <a:off x="104775" y="30165675"/>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182</xdr:row>
      <xdr:rowOff>133350</xdr:rowOff>
    </xdr:from>
    <xdr:ext cx="3095625" cy="264560"/>
    <xdr:sp macro="" textlink="">
      <xdr:nvSpPr>
        <xdr:cNvPr id="21" name="20 CuadroTexto">
          <a:extLst>
            <a:ext uri="{FF2B5EF4-FFF2-40B4-BE49-F238E27FC236}">
              <a16:creationId xmlns:a16="http://schemas.microsoft.com/office/drawing/2014/main" id="{00000000-0008-0000-1400-000015000000}"/>
            </a:ext>
          </a:extLst>
        </xdr:cNvPr>
        <xdr:cNvSpPr txBox="1"/>
      </xdr:nvSpPr>
      <xdr:spPr>
        <a:xfrm>
          <a:off x="0" y="297180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186</xdr:row>
      <xdr:rowOff>85726</xdr:rowOff>
    </xdr:from>
    <xdr:ext cx="3143250" cy="647699"/>
    <xdr:sp macro="" textlink="">
      <xdr:nvSpPr>
        <xdr:cNvPr id="22" name="21 CuadroTexto">
          <a:extLst>
            <a:ext uri="{FF2B5EF4-FFF2-40B4-BE49-F238E27FC236}">
              <a16:creationId xmlns:a16="http://schemas.microsoft.com/office/drawing/2014/main" id="{00000000-0008-0000-1400-000016000000}"/>
            </a:ext>
          </a:extLst>
        </xdr:cNvPr>
        <xdr:cNvSpPr txBox="1"/>
      </xdr:nvSpPr>
      <xdr:spPr>
        <a:xfrm>
          <a:off x="2600326" y="30756226"/>
          <a:ext cx="3143250" cy="6476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142875</xdr:rowOff>
    </xdr:from>
    <xdr:ext cx="3124199" cy="819150"/>
    <xdr:sp macro="" textlink="">
      <xdr:nvSpPr>
        <xdr:cNvPr id="25" name="24 CuadroTexto">
          <a:extLst>
            <a:ext uri="{FF2B5EF4-FFF2-40B4-BE49-F238E27FC236}">
              <a16:creationId xmlns:a16="http://schemas.microsoft.com/office/drawing/2014/main" id="{00000000-0008-0000-1400-000019000000}"/>
            </a:ext>
          </a:extLst>
        </xdr:cNvPr>
        <xdr:cNvSpPr txBox="1"/>
      </xdr:nvSpPr>
      <xdr:spPr>
        <a:xfrm>
          <a:off x="104775" y="40767000"/>
          <a:ext cx="312419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246</xdr:row>
      <xdr:rowOff>133350</xdr:rowOff>
    </xdr:from>
    <xdr:ext cx="3095625" cy="264560"/>
    <xdr:sp macro="" textlink="">
      <xdr:nvSpPr>
        <xdr:cNvPr id="26" name="25 CuadroTexto">
          <a:extLst>
            <a:ext uri="{FF2B5EF4-FFF2-40B4-BE49-F238E27FC236}">
              <a16:creationId xmlns:a16="http://schemas.microsoft.com/office/drawing/2014/main" id="{00000000-0008-0000-1400-00001A000000}"/>
            </a:ext>
          </a:extLst>
        </xdr:cNvPr>
        <xdr:cNvSpPr txBox="1"/>
      </xdr:nvSpPr>
      <xdr:spPr>
        <a:xfrm>
          <a:off x="0" y="4011930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251</xdr:row>
      <xdr:rowOff>47625</xdr:rowOff>
    </xdr:from>
    <xdr:ext cx="3143250" cy="638175"/>
    <xdr:sp macro="" textlink="">
      <xdr:nvSpPr>
        <xdr:cNvPr id="27" name="26 CuadroTexto">
          <a:extLst>
            <a:ext uri="{FF2B5EF4-FFF2-40B4-BE49-F238E27FC236}">
              <a16:creationId xmlns:a16="http://schemas.microsoft.com/office/drawing/2014/main" id="{00000000-0008-0000-1400-00001B000000}"/>
            </a:ext>
          </a:extLst>
        </xdr:cNvPr>
        <xdr:cNvSpPr txBox="1"/>
      </xdr:nvSpPr>
      <xdr:spPr>
        <a:xfrm>
          <a:off x="2600326" y="41481375"/>
          <a:ext cx="3143250" cy="6381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4</xdr:col>
      <xdr:colOff>20644</xdr:colOff>
      <xdr:row>52</xdr:row>
      <xdr:rowOff>133350</xdr:rowOff>
    </xdr:from>
    <xdr:ext cx="3095625" cy="609013"/>
    <xdr:sp macro="" textlink="">
      <xdr:nvSpPr>
        <xdr:cNvPr id="23" name="7 CuadroTexto">
          <a:extLst>
            <a:ext uri="{FF2B5EF4-FFF2-40B4-BE49-F238E27FC236}">
              <a16:creationId xmlns:a16="http://schemas.microsoft.com/office/drawing/2014/main" id="{64083BA9-CCAA-41FA-BB3E-231B1F3AA0D0}"/>
            </a:ext>
          </a:extLst>
        </xdr:cNvPr>
        <xdr:cNvSpPr txBox="1"/>
      </xdr:nvSpPr>
      <xdr:spPr>
        <a:xfrm>
          <a:off x="4764094" y="99822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BRIONEZ ZUÑIGA</a:t>
          </a:r>
        </a:p>
        <a:p>
          <a:pPr algn="ctr"/>
          <a:r>
            <a:rPr lang="es-MX" sz="1100" b="1"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2220919</xdr:colOff>
      <xdr:row>56</xdr:row>
      <xdr:rowOff>66676</xdr:rowOff>
    </xdr:from>
    <xdr:ext cx="3143250" cy="704850"/>
    <xdr:sp macro="" textlink="">
      <xdr:nvSpPr>
        <xdr:cNvPr id="24" name="8 CuadroTexto">
          <a:extLst>
            <a:ext uri="{FF2B5EF4-FFF2-40B4-BE49-F238E27FC236}">
              <a16:creationId xmlns:a16="http://schemas.microsoft.com/office/drawing/2014/main" id="{5F1ABA4D-5E05-45CD-A1C0-B8B213A020DD}"/>
            </a:ext>
          </a:extLst>
        </xdr:cNvPr>
        <xdr:cNvSpPr txBox="1"/>
      </xdr:nvSpPr>
      <xdr:spPr>
        <a:xfrm>
          <a:off x="2592394" y="10563226"/>
          <a:ext cx="3143250" cy="7048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t>C.P. CLAUDIA DEL CARMEN MARTINEZ MERCADO</a:t>
          </a:r>
        </a:p>
        <a:p>
          <a:pPr algn="ctr"/>
          <a:r>
            <a:rPr lang="es-MX" sz="1100" b="1" baseline="0"/>
            <a:t>JEFA DEL DEPTO. DE PRESUPUESTO</a:t>
          </a:r>
          <a:endParaRPr lang="es-MX" sz="1100" b="1"/>
        </a:p>
      </xdr:txBody>
    </xdr:sp>
    <xdr:clientData/>
  </xdr:oneCellAnchor>
  <xdr:oneCellAnchor>
    <xdr:from>
      <xdr:col>0</xdr:col>
      <xdr:colOff>183174</xdr:colOff>
      <xdr:row>52</xdr:row>
      <xdr:rowOff>131884</xdr:rowOff>
    </xdr:from>
    <xdr:ext cx="3343275" cy="1066800"/>
    <xdr:sp macro="" textlink="">
      <xdr:nvSpPr>
        <xdr:cNvPr id="28" name="6 CuadroTexto">
          <a:extLst>
            <a:ext uri="{FF2B5EF4-FFF2-40B4-BE49-F238E27FC236}">
              <a16:creationId xmlns:a16="http://schemas.microsoft.com/office/drawing/2014/main" id="{6E29F43F-0247-41D6-8BC2-B0D2264C9400}"/>
            </a:ext>
          </a:extLst>
        </xdr:cNvPr>
        <xdr:cNvSpPr txBox="1"/>
      </xdr:nvSpPr>
      <xdr:spPr>
        <a:xfrm>
          <a:off x="183174" y="9980734"/>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634511</xdr:colOff>
      <xdr:row>0</xdr:row>
      <xdr:rowOff>38833</xdr:rowOff>
    </xdr:from>
    <xdr:to>
      <xdr:col>7</xdr:col>
      <xdr:colOff>77664</xdr:colOff>
      <xdr:row>0</xdr:row>
      <xdr:rowOff>490648</xdr:rowOff>
    </xdr:to>
    <xdr:pic>
      <xdr:nvPicPr>
        <xdr:cNvPr id="29" name="Imagen 28">
          <a:extLst>
            <a:ext uri="{FF2B5EF4-FFF2-40B4-BE49-F238E27FC236}">
              <a16:creationId xmlns:a16="http://schemas.microsoft.com/office/drawing/2014/main" id="{BE924A7E-C998-4251-B4C7-0D7C06386CC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5986" y="38833"/>
          <a:ext cx="6072553" cy="451815"/>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oneCellAnchor>
    <xdr:from>
      <xdr:col>2</xdr:col>
      <xdr:colOff>171451</xdr:colOff>
      <xdr:row>37</xdr:row>
      <xdr:rowOff>9525</xdr:rowOff>
    </xdr:from>
    <xdr:ext cx="3095625" cy="609013"/>
    <xdr:sp macro="" textlink="">
      <xdr:nvSpPr>
        <xdr:cNvPr id="2" name="7 CuadroTexto">
          <a:extLst>
            <a:ext uri="{FF2B5EF4-FFF2-40B4-BE49-F238E27FC236}">
              <a16:creationId xmlns:a16="http://schemas.microsoft.com/office/drawing/2014/main" id="{3769647C-9683-4C30-AEB3-EB13D515A30E}"/>
            </a:ext>
          </a:extLst>
        </xdr:cNvPr>
        <xdr:cNvSpPr txBox="1"/>
      </xdr:nvSpPr>
      <xdr:spPr>
        <a:xfrm>
          <a:off x="4133851" y="64389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2314576</xdr:colOff>
      <xdr:row>41</xdr:row>
      <xdr:rowOff>152400</xdr:rowOff>
    </xdr:from>
    <xdr:ext cx="3143250" cy="779686"/>
    <xdr:sp macro="" textlink="">
      <xdr:nvSpPr>
        <xdr:cNvPr id="3" name="8 CuadroTexto">
          <a:extLst>
            <a:ext uri="{FF2B5EF4-FFF2-40B4-BE49-F238E27FC236}">
              <a16:creationId xmlns:a16="http://schemas.microsoft.com/office/drawing/2014/main" id="{E0B8AB33-61A1-4F3F-9887-CF8A0FF381EB}"/>
            </a:ext>
          </a:extLst>
        </xdr:cNvPr>
        <xdr:cNvSpPr txBox="1"/>
      </xdr:nvSpPr>
      <xdr:spPr>
        <a:xfrm>
          <a:off x="2314576" y="7229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 </a:t>
          </a:r>
        </a:p>
      </xdr:txBody>
    </xdr:sp>
    <xdr:clientData/>
  </xdr:oneCellAnchor>
  <xdr:oneCellAnchor>
    <xdr:from>
      <xdr:col>0</xdr:col>
      <xdr:colOff>0</xdr:colOff>
      <xdr:row>37</xdr:row>
      <xdr:rowOff>14653</xdr:rowOff>
    </xdr:from>
    <xdr:ext cx="3343275" cy="1066800"/>
    <xdr:sp macro="" textlink="">
      <xdr:nvSpPr>
        <xdr:cNvPr id="4" name="6 CuadroTexto">
          <a:extLst>
            <a:ext uri="{FF2B5EF4-FFF2-40B4-BE49-F238E27FC236}">
              <a16:creationId xmlns:a16="http://schemas.microsoft.com/office/drawing/2014/main" id="{B5AB731F-427D-4FF8-AF95-F06E4D60CEA9}"/>
            </a:ext>
          </a:extLst>
        </xdr:cNvPr>
        <xdr:cNvSpPr txBox="1"/>
      </xdr:nvSpPr>
      <xdr:spPr>
        <a:xfrm>
          <a:off x="0" y="64440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360484</xdr:colOff>
      <xdr:row>0</xdr:row>
      <xdr:rowOff>84992</xdr:rowOff>
    </xdr:from>
    <xdr:to>
      <xdr:col>3</xdr:col>
      <xdr:colOff>1485900</xdr:colOff>
      <xdr:row>0</xdr:row>
      <xdr:rowOff>503961</xdr:rowOff>
    </xdr:to>
    <xdr:pic>
      <xdr:nvPicPr>
        <xdr:cNvPr id="5" name="Imagen 4">
          <a:extLst>
            <a:ext uri="{FF2B5EF4-FFF2-40B4-BE49-F238E27FC236}">
              <a16:creationId xmlns:a16="http://schemas.microsoft.com/office/drawing/2014/main" id="{822FBFC8-382F-4898-A9A1-050DD3E097B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60484" y="84992"/>
          <a:ext cx="6345116" cy="418969"/>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oneCellAnchor>
    <xdr:from>
      <xdr:col>0</xdr:col>
      <xdr:colOff>0</xdr:colOff>
      <xdr:row>38</xdr:row>
      <xdr:rowOff>0</xdr:rowOff>
    </xdr:from>
    <xdr:ext cx="2886074" cy="819150"/>
    <xdr:sp macro="" textlink="">
      <xdr:nvSpPr>
        <xdr:cNvPr id="2" name="1 CuadroTexto">
          <a:extLst>
            <a:ext uri="{FF2B5EF4-FFF2-40B4-BE49-F238E27FC236}">
              <a16:creationId xmlns:a16="http://schemas.microsoft.com/office/drawing/2014/main" id="{00000000-0008-0000-1600-000002000000}"/>
            </a:ext>
          </a:extLst>
        </xdr:cNvPr>
        <xdr:cNvSpPr txBox="1"/>
      </xdr:nvSpPr>
      <xdr:spPr>
        <a:xfrm>
          <a:off x="57150" y="6419850"/>
          <a:ext cx="28860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19050</xdr:rowOff>
    </xdr:from>
    <xdr:ext cx="2762249" cy="264560"/>
    <xdr:sp macro="" textlink="">
      <xdr:nvSpPr>
        <xdr:cNvPr id="3" name="2 CuadroTexto">
          <a:extLst>
            <a:ext uri="{FF2B5EF4-FFF2-40B4-BE49-F238E27FC236}">
              <a16:creationId xmlns:a16="http://schemas.microsoft.com/office/drawing/2014/main" id="{00000000-0008-0000-1600-000003000000}"/>
            </a:ext>
          </a:extLst>
        </xdr:cNvPr>
        <xdr:cNvSpPr txBox="1"/>
      </xdr:nvSpPr>
      <xdr:spPr>
        <a:xfrm>
          <a:off x="0" y="62103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43</xdr:row>
      <xdr:rowOff>19050</xdr:rowOff>
    </xdr:from>
    <xdr:ext cx="3143250" cy="779686"/>
    <xdr:sp macro="" textlink="">
      <xdr:nvSpPr>
        <xdr:cNvPr id="4" name="3 CuadroTexto">
          <a:extLst>
            <a:ext uri="{FF2B5EF4-FFF2-40B4-BE49-F238E27FC236}">
              <a16:creationId xmlns:a16="http://schemas.microsoft.com/office/drawing/2014/main" id="{00000000-0008-0000-1600-000004000000}"/>
            </a:ext>
          </a:extLst>
        </xdr:cNvPr>
        <xdr:cNvSpPr txBox="1"/>
      </xdr:nvSpPr>
      <xdr:spPr>
        <a:xfrm>
          <a:off x="1581151" y="7248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1</xdr:col>
      <xdr:colOff>514351</xdr:colOff>
      <xdr:row>37</xdr:row>
      <xdr:rowOff>19050</xdr:rowOff>
    </xdr:from>
    <xdr:ext cx="2762249" cy="609013"/>
    <xdr:sp macro="" textlink="">
      <xdr:nvSpPr>
        <xdr:cNvPr id="5" name="7 CuadroTexto">
          <a:extLst>
            <a:ext uri="{FF2B5EF4-FFF2-40B4-BE49-F238E27FC236}">
              <a16:creationId xmlns:a16="http://schemas.microsoft.com/office/drawing/2014/main" id="{3F68CBF7-60CE-40E9-94DF-46F93A91C17E}"/>
            </a:ext>
          </a:extLst>
        </xdr:cNvPr>
        <xdr:cNvSpPr txBox="1"/>
      </xdr:nvSpPr>
      <xdr:spPr>
        <a:xfrm>
          <a:off x="3324226" y="6219825"/>
          <a:ext cx="2762249"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E. LUDIVINA BRIONES ZUÑIGA</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DE PLANEACION</a:t>
          </a:r>
        </a:p>
      </xdr:txBody>
    </xdr:sp>
    <xdr:clientData/>
  </xdr:oneCellAnchor>
  <xdr:oneCellAnchor>
    <xdr:from>
      <xdr:col>0</xdr:col>
      <xdr:colOff>1743076</xdr:colOff>
      <xdr:row>42</xdr:row>
      <xdr:rowOff>95250</xdr:rowOff>
    </xdr:from>
    <xdr:ext cx="3143250" cy="779686"/>
    <xdr:sp macro="" textlink="">
      <xdr:nvSpPr>
        <xdr:cNvPr id="6" name="8 CuadroTexto">
          <a:extLst>
            <a:ext uri="{FF2B5EF4-FFF2-40B4-BE49-F238E27FC236}">
              <a16:creationId xmlns:a16="http://schemas.microsoft.com/office/drawing/2014/main" id="{11CCBC7A-FAE7-441A-BD29-041FD43ACD11}"/>
            </a:ext>
          </a:extLst>
        </xdr:cNvPr>
        <xdr:cNvSpPr txBox="1"/>
      </xdr:nvSpPr>
      <xdr:spPr>
        <a:xfrm>
          <a:off x="1743076" y="71056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C.P. CLAUDIA DEL CARMEN MARTINEZ MERCADO</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JEFA DEL DEPTO. DE PRESUPUESTO</a:t>
          </a:r>
        </a:p>
      </xdr:txBody>
    </xdr:sp>
    <xdr:clientData/>
  </xdr:oneCellAnchor>
  <xdr:oneCellAnchor>
    <xdr:from>
      <xdr:col>0</xdr:col>
      <xdr:colOff>0</xdr:colOff>
      <xdr:row>37</xdr:row>
      <xdr:rowOff>14653</xdr:rowOff>
    </xdr:from>
    <xdr:ext cx="3343275" cy="1066800"/>
    <xdr:sp macro="" textlink="">
      <xdr:nvSpPr>
        <xdr:cNvPr id="7" name="6 CuadroTexto">
          <a:extLst>
            <a:ext uri="{FF2B5EF4-FFF2-40B4-BE49-F238E27FC236}">
              <a16:creationId xmlns:a16="http://schemas.microsoft.com/office/drawing/2014/main" id="{404DA347-1BDE-4A4B-9D5A-D33334F8FA72}"/>
            </a:ext>
          </a:extLst>
        </xdr:cNvPr>
        <xdr:cNvSpPr txBox="1"/>
      </xdr:nvSpPr>
      <xdr:spPr>
        <a:xfrm>
          <a:off x="0" y="6215428"/>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533400</xdr:colOff>
      <xdr:row>0</xdr:row>
      <xdr:rowOff>63011</xdr:rowOff>
    </xdr:from>
    <xdr:to>
      <xdr:col>2</xdr:col>
      <xdr:colOff>1628775</xdr:colOff>
      <xdr:row>0</xdr:row>
      <xdr:rowOff>471762</xdr:rowOff>
    </xdr:to>
    <xdr:pic>
      <xdr:nvPicPr>
        <xdr:cNvPr id="8" name="Imagen 7">
          <a:extLst>
            <a:ext uri="{FF2B5EF4-FFF2-40B4-BE49-F238E27FC236}">
              <a16:creationId xmlns:a16="http://schemas.microsoft.com/office/drawing/2014/main" id="{7B119291-A797-4069-B6D4-EC1256781B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33400" y="63011"/>
          <a:ext cx="5162550" cy="408751"/>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oneCellAnchor>
    <xdr:from>
      <xdr:col>0</xdr:col>
      <xdr:colOff>0</xdr:colOff>
      <xdr:row>23</xdr:row>
      <xdr:rowOff>0</xdr:rowOff>
    </xdr:from>
    <xdr:ext cx="2838449" cy="819150"/>
    <xdr:sp macro="" textlink="">
      <xdr:nvSpPr>
        <xdr:cNvPr id="2" name="1 CuadroTexto">
          <a:extLst>
            <a:ext uri="{FF2B5EF4-FFF2-40B4-BE49-F238E27FC236}">
              <a16:creationId xmlns:a16="http://schemas.microsoft.com/office/drawing/2014/main" id="{00000000-0008-0000-1700-000002000000}"/>
            </a:ext>
          </a:extLst>
        </xdr:cNvPr>
        <xdr:cNvSpPr txBox="1"/>
      </xdr:nvSpPr>
      <xdr:spPr>
        <a:xfrm>
          <a:off x="47625" y="5457825"/>
          <a:ext cx="28384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noAutofit/>
        </a:bodyPr>
        <a:lstStyle/>
        <a:p>
          <a:pPr algn="ctr"/>
          <a:endParaRPr lang="es-MX">
            <a:effectLst/>
          </a:endParaRPr>
        </a:p>
      </xdr:txBody>
    </xdr:sp>
    <xdr:clientData/>
  </xdr:oneCellAnchor>
  <xdr:oneCellAnchor>
    <xdr:from>
      <xdr:col>0</xdr:col>
      <xdr:colOff>0</xdr:colOff>
      <xdr:row>22</xdr:row>
      <xdr:rowOff>152400</xdr:rowOff>
    </xdr:from>
    <xdr:ext cx="3095625" cy="264560"/>
    <xdr:sp macro="" textlink="">
      <xdr:nvSpPr>
        <xdr:cNvPr id="3" name="2 CuadroTexto">
          <a:extLst>
            <a:ext uri="{FF2B5EF4-FFF2-40B4-BE49-F238E27FC236}">
              <a16:creationId xmlns:a16="http://schemas.microsoft.com/office/drawing/2014/main" id="{00000000-0008-0000-1700-000003000000}"/>
            </a:ext>
          </a:extLst>
        </xdr:cNvPr>
        <xdr:cNvSpPr txBox="1"/>
      </xdr:nvSpPr>
      <xdr:spPr>
        <a:xfrm>
          <a:off x="0" y="5391150"/>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endParaRPr lang="es-MX">
            <a:effectLst/>
          </a:endParaRPr>
        </a:p>
      </xdr:txBody>
    </xdr:sp>
    <xdr:clientData/>
  </xdr:oneCellAnchor>
  <xdr:oneCellAnchor>
    <xdr:from>
      <xdr:col>0</xdr:col>
      <xdr:colOff>0</xdr:colOff>
      <xdr:row>27</xdr:row>
      <xdr:rowOff>142875</xdr:rowOff>
    </xdr:from>
    <xdr:ext cx="3143250" cy="779686"/>
    <xdr:sp macro="" textlink="">
      <xdr:nvSpPr>
        <xdr:cNvPr id="4" name="3 CuadroTexto">
          <a:extLst>
            <a:ext uri="{FF2B5EF4-FFF2-40B4-BE49-F238E27FC236}">
              <a16:creationId xmlns:a16="http://schemas.microsoft.com/office/drawing/2014/main" id="{00000000-0008-0000-1700-000004000000}"/>
            </a:ext>
          </a:extLst>
        </xdr:cNvPr>
        <xdr:cNvSpPr txBox="1"/>
      </xdr:nvSpPr>
      <xdr:spPr>
        <a:xfrm>
          <a:off x="2667001" y="62484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endParaRPr lang="es-MX" sz="1100" b="1"/>
        </a:p>
      </xdr:txBody>
    </xdr:sp>
    <xdr:clientData/>
  </xdr:oneCellAnchor>
  <xdr:oneCellAnchor>
    <xdr:from>
      <xdr:col>4</xdr:col>
      <xdr:colOff>152401</xdr:colOff>
      <xdr:row>22</xdr:row>
      <xdr:rowOff>133350</xdr:rowOff>
    </xdr:from>
    <xdr:ext cx="3095625" cy="781240"/>
    <xdr:sp macro="" textlink="">
      <xdr:nvSpPr>
        <xdr:cNvPr id="5" name="7 CuadroTexto">
          <a:extLst>
            <a:ext uri="{FF2B5EF4-FFF2-40B4-BE49-F238E27FC236}">
              <a16:creationId xmlns:a16="http://schemas.microsoft.com/office/drawing/2014/main" id="{8B607E71-00D8-46BC-9363-2D804C79D958}"/>
            </a:ext>
          </a:extLst>
        </xdr:cNvPr>
        <xdr:cNvSpPr txBox="1"/>
      </xdr:nvSpPr>
      <xdr:spPr>
        <a:xfrm>
          <a:off x="5314951" y="5457825"/>
          <a:ext cx="3095625" cy="781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a:p>
          <a:pPr algn="ctr"/>
          <a:endParaRPr lang="es-MX">
            <a:effectLst/>
          </a:endParaRPr>
        </a:p>
      </xdr:txBody>
    </xdr:sp>
    <xdr:clientData/>
  </xdr:oneCellAnchor>
  <xdr:oneCellAnchor>
    <xdr:from>
      <xdr:col>2</xdr:col>
      <xdr:colOff>612786</xdr:colOff>
      <xdr:row>26</xdr:row>
      <xdr:rowOff>7940</xdr:rowOff>
    </xdr:from>
    <xdr:ext cx="3143250" cy="779686"/>
    <xdr:sp macro="" textlink="">
      <xdr:nvSpPr>
        <xdr:cNvPr id="6" name="8 CuadroTexto">
          <a:extLst>
            <a:ext uri="{FF2B5EF4-FFF2-40B4-BE49-F238E27FC236}">
              <a16:creationId xmlns:a16="http://schemas.microsoft.com/office/drawing/2014/main" id="{FFA289D7-5FBB-4484-9392-E41DCF6C4CFE}"/>
            </a:ext>
          </a:extLst>
        </xdr:cNvPr>
        <xdr:cNvSpPr txBox="1"/>
      </xdr:nvSpPr>
      <xdr:spPr>
        <a:xfrm>
          <a:off x="2917836" y="598011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MX" sz="1100"/>
            <a:t>___________________________________</a:t>
          </a:r>
        </a:p>
        <a:p>
          <a:pPr algn="ctr" eaLnBrk="1" fontAlgn="auto" latinLnBrk="0" hangingPunct="1"/>
          <a:r>
            <a:rPr lang="es-MX" sz="1100" b="1" i="0" baseline="0">
              <a:solidFill>
                <a:schemeClr val="tx1"/>
              </a:solidFill>
              <a:effectLst/>
              <a:latin typeface="+mn-lt"/>
              <a:ea typeface="+mn-ea"/>
              <a:cs typeface="+mn-cs"/>
            </a:rPr>
            <a:t>C.P. CLAUDIA DEL CARMEN MARTINEZ MERCADO</a:t>
          </a:r>
          <a:endParaRPr lang="es-MX">
            <a:effectLst/>
          </a:endParaRPr>
        </a:p>
        <a:p>
          <a:pPr algn="ctr" eaLnBrk="1" fontAlgn="auto" latinLnBrk="0" hangingPunct="1"/>
          <a:r>
            <a:rPr lang="es-MX" sz="1100" b="1" i="0" baseline="0">
              <a:solidFill>
                <a:schemeClr val="tx1"/>
              </a:solidFill>
              <a:effectLst/>
              <a:latin typeface="+mn-lt"/>
              <a:ea typeface="+mn-ea"/>
              <a:cs typeface="+mn-cs"/>
            </a:rPr>
            <a:t>JEFA DEL DEPTO. DE PRESUPUESTO </a:t>
          </a:r>
          <a:endParaRPr lang="es-MX">
            <a:effectLst/>
          </a:endParaRPr>
        </a:p>
        <a:p>
          <a:pPr algn="ctr"/>
          <a:endParaRPr lang="es-MX" sz="1100" b="1"/>
        </a:p>
      </xdr:txBody>
    </xdr:sp>
    <xdr:clientData/>
  </xdr:oneCellAnchor>
  <xdr:oneCellAnchor>
    <xdr:from>
      <xdr:col>0</xdr:col>
      <xdr:colOff>476246</xdr:colOff>
      <xdr:row>22</xdr:row>
      <xdr:rowOff>142874</xdr:rowOff>
    </xdr:from>
    <xdr:ext cx="3343275" cy="1066800"/>
    <xdr:sp macro="" textlink="">
      <xdr:nvSpPr>
        <xdr:cNvPr id="7" name="6 CuadroTexto">
          <a:extLst>
            <a:ext uri="{FF2B5EF4-FFF2-40B4-BE49-F238E27FC236}">
              <a16:creationId xmlns:a16="http://schemas.microsoft.com/office/drawing/2014/main" id="{E3437BB7-7181-4060-B89A-2BC7BCF71E8F}"/>
            </a:ext>
          </a:extLst>
        </xdr:cNvPr>
        <xdr:cNvSpPr txBox="1"/>
      </xdr:nvSpPr>
      <xdr:spPr>
        <a:xfrm>
          <a:off x="476246" y="5467349"/>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341307</xdr:colOff>
      <xdr:row>0</xdr:row>
      <xdr:rowOff>98428</xdr:rowOff>
    </xdr:from>
    <xdr:to>
      <xdr:col>6</xdr:col>
      <xdr:colOff>756928</xdr:colOff>
      <xdr:row>1</xdr:row>
      <xdr:rowOff>3</xdr:rowOff>
    </xdr:to>
    <xdr:pic>
      <xdr:nvPicPr>
        <xdr:cNvPr id="8" name="Imagen 7">
          <a:extLst>
            <a:ext uri="{FF2B5EF4-FFF2-40B4-BE49-F238E27FC236}">
              <a16:creationId xmlns:a16="http://schemas.microsoft.com/office/drawing/2014/main" id="{5628EB4F-E5A5-4D1D-84FD-CE2E3F9E9B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1307" y="98428"/>
          <a:ext cx="7768921" cy="492125"/>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oneCellAnchor>
    <xdr:from>
      <xdr:col>0</xdr:col>
      <xdr:colOff>0</xdr:colOff>
      <xdr:row>41</xdr:row>
      <xdr:rowOff>0</xdr:rowOff>
    </xdr:from>
    <xdr:ext cx="2686049" cy="819150"/>
    <xdr:sp macro="" textlink="">
      <xdr:nvSpPr>
        <xdr:cNvPr id="2" name="1 CuadroTexto">
          <a:extLst>
            <a:ext uri="{FF2B5EF4-FFF2-40B4-BE49-F238E27FC236}">
              <a16:creationId xmlns:a16="http://schemas.microsoft.com/office/drawing/2014/main" id="{00000000-0008-0000-1800-000002000000}"/>
            </a:ext>
          </a:extLst>
        </xdr:cNvPr>
        <xdr:cNvSpPr txBox="1"/>
      </xdr:nvSpPr>
      <xdr:spPr>
        <a:xfrm>
          <a:off x="0" y="8724900"/>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41</xdr:row>
      <xdr:rowOff>0</xdr:rowOff>
    </xdr:from>
    <xdr:ext cx="2638424" cy="676275"/>
    <xdr:sp macro="" textlink="">
      <xdr:nvSpPr>
        <xdr:cNvPr id="3" name="2 CuadroTexto">
          <a:extLst>
            <a:ext uri="{FF2B5EF4-FFF2-40B4-BE49-F238E27FC236}">
              <a16:creationId xmlns:a16="http://schemas.microsoft.com/office/drawing/2014/main" id="{00000000-0008-0000-1800-000003000000}"/>
            </a:ext>
          </a:extLst>
        </xdr:cNvPr>
        <xdr:cNvSpPr txBox="1"/>
      </xdr:nvSpPr>
      <xdr:spPr>
        <a:xfrm>
          <a:off x="4152902" y="8724900"/>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41</xdr:row>
      <xdr:rowOff>0</xdr:rowOff>
    </xdr:from>
    <xdr:ext cx="3143250" cy="779686"/>
    <xdr:sp macro="" textlink="">
      <xdr:nvSpPr>
        <xdr:cNvPr id="4" name="3 CuadroTexto">
          <a:extLst>
            <a:ext uri="{FF2B5EF4-FFF2-40B4-BE49-F238E27FC236}">
              <a16:creationId xmlns:a16="http://schemas.microsoft.com/office/drawing/2014/main" id="{00000000-0008-0000-1800-000004000000}"/>
            </a:ext>
          </a:extLst>
        </xdr:cNvPr>
        <xdr:cNvSpPr txBox="1"/>
      </xdr:nvSpPr>
      <xdr:spPr>
        <a:xfrm>
          <a:off x="1800226" y="93345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3</xdr:col>
      <xdr:colOff>152400</xdr:colOff>
      <xdr:row>47</xdr:row>
      <xdr:rowOff>66675</xdr:rowOff>
    </xdr:from>
    <xdr:ext cx="3143250" cy="779686"/>
    <xdr:sp macro="" textlink="">
      <xdr:nvSpPr>
        <xdr:cNvPr id="5" name="8 CuadroTexto">
          <a:extLst>
            <a:ext uri="{FF2B5EF4-FFF2-40B4-BE49-F238E27FC236}">
              <a16:creationId xmlns:a16="http://schemas.microsoft.com/office/drawing/2014/main" id="{BE58A3F1-EE8D-43E4-A45B-D61AC1890790}"/>
            </a:ext>
          </a:extLst>
        </xdr:cNvPr>
        <xdr:cNvSpPr txBox="1"/>
      </xdr:nvSpPr>
      <xdr:spPr>
        <a:xfrm>
          <a:off x="2705100" y="105156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a:t>
          </a:r>
          <a:endParaRPr lang="es-MX">
            <a:effectLst/>
          </a:endParaRPr>
        </a:p>
      </xdr:txBody>
    </xdr:sp>
    <xdr:clientData/>
  </xdr:oneCellAnchor>
  <xdr:oneCellAnchor>
    <xdr:from>
      <xdr:col>5</xdr:col>
      <xdr:colOff>781050</xdr:colOff>
      <xdr:row>44</xdr:row>
      <xdr:rowOff>0</xdr:rowOff>
    </xdr:from>
    <xdr:ext cx="3095625" cy="609013"/>
    <xdr:sp macro="" textlink="">
      <xdr:nvSpPr>
        <xdr:cNvPr id="6" name="7 CuadroTexto">
          <a:extLst>
            <a:ext uri="{FF2B5EF4-FFF2-40B4-BE49-F238E27FC236}">
              <a16:creationId xmlns:a16="http://schemas.microsoft.com/office/drawing/2014/main" id="{CFF5591B-4D2B-4C1F-883C-0CE64A492688}"/>
            </a:ext>
          </a:extLst>
        </xdr:cNvPr>
        <xdr:cNvSpPr txBox="1"/>
      </xdr:nvSpPr>
      <xdr:spPr>
        <a:xfrm>
          <a:off x="5172075" y="98774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119062</xdr:colOff>
      <xdr:row>44</xdr:row>
      <xdr:rowOff>0</xdr:rowOff>
    </xdr:from>
    <xdr:ext cx="3343275" cy="1066800"/>
    <xdr:sp macro="" textlink="">
      <xdr:nvSpPr>
        <xdr:cNvPr id="7" name="6 CuadroTexto">
          <a:extLst>
            <a:ext uri="{FF2B5EF4-FFF2-40B4-BE49-F238E27FC236}">
              <a16:creationId xmlns:a16="http://schemas.microsoft.com/office/drawing/2014/main" id="{523FBC59-3AA9-4D49-A395-AA7BC4698EBD}"/>
            </a:ext>
          </a:extLst>
        </xdr:cNvPr>
        <xdr:cNvSpPr txBox="1"/>
      </xdr:nvSpPr>
      <xdr:spPr>
        <a:xfrm>
          <a:off x="214312" y="98774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2063756</xdr:colOff>
      <xdr:row>0</xdr:row>
      <xdr:rowOff>63499</xdr:rowOff>
    </xdr:from>
    <xdr:to>
      <xdr:col>7</xdr:col>
      <xdr:colOff>652469</xdr:colOff>
      <xdr:row>0</xdr:row>
      <xdr:rowOff>432774</xdr:rowOff>
    </xdr:to>
    <xdr:pic>
      <xdr:nvPicPr>
        <xdr:cNvPr id="8" name="Imagen 7">
          <a:extLst>
            <a:ext uri="{FF2B5EF4-FFF2-40B4-BE49-F238E27FC236}">
              <a16:creationId xmlns:a16="http://schemas.microsoft.com/office/drawing/2014/main" id="{BFECC5EE-BB7B-4BC4-9C27-F0CA64D6CE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282831" y="63499"/>
          <a:ext cx="3703638" cy="369275"/>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oneCellAnchor>
    <xdr:from>
      <xdr:col>0</xdr:col>
      <xdr:colOff>0</xdr:colOff>
      <xdr:row>45</xdr:row>
      <xdr:rowOff>28575</xdr:rowOff>
    </xdr:from>
    <xdr:ext cx="2686049" cy="819150"/>
    <xdr:sp macro="" textlink="">
      <xdr:nvSpPr>
        <xdr:cNvPr id="2" name="1 CuadroTexto">
          <a:extLst>
            <a:ext uri="{FF2B5EF4-FFF2-40B4-BE49-F238E27FC236}">
              <a16:creationId xmlns:a16="http://schemas.microsoft.com/office/drawing/2014/main" id="{00000000-0008-0000-1900-000002000000}"/>
            </a:ext>
          </a:extLst>
        </xdr:cNvPr>
        <xdr:cNvSpPr txBox="1"/>
      </xdr:nvSpPr>
      <xdr:spPr>
        <a:xfrm>
          <a:off x="0" y="1004887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3" name="2 CuadroTexto">
          <a:extLst>
            <a:ext uri="{FF2B5EF4-FFF2-40B4-BE49-F238E27FC236}">
              <a16:creationId xmlns:a16="http://schemas.microsoft.com/office/drawing/2014/main" id="{00000000-0008-0000-1900-000003000000}"/>
            </a:ext>
          </a:extLst>
        </xdr:cNvPr>
        <xdr:cNvSpPr txBox="1"/>
      </xdr:nvSpPr>
      <xdr:spPr>
        <a:xfrm>
          <a:off x="4152902" y="1004887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48</xdr:row>
      <xdr:rowOff>152400</xdr:rowOff>
    </xdr:from>
    <xdr:ext cx="3143250" cy="779686"/>
    <xdr:sp macro="" textlink="">
      <xdr:nvSpPr>
        <xdr:cNvPr id="4" name="3 CuadroTexto">
          <a:extLst>
            <a:ext uri="{FF2B5EF4-FFF2-40B4-BE49-F238E27FC236}">
              <a16:creationId xmlns:a16="http://schemas.microsoft.com/office/drawing/2014/main" id="{00000000-0008-0000-1900-000004000000}"/>
            </a:ext>
          </a:extLst>
        </xdr:cNvPr>
        <xdr:cNvSpPr txBox="1"/>
      </xdr:nvSpPr>
      <xdr:spPr>
        <a:xfrm>
          <a:off x="1800226" y="107442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828924" cy="819150"/>
    <xdr:sp macro="" textlink="">
      <xdr:nvSpPr>
        <xdr:cNvPr id="7" name="6 CuadroTexto">
          <a:extLst>
            <a:ext uri="{FF2B5EF4-FFF2-40B4-BE49-F238E27FC236}">
              <a16:creationId xmlns:a16="http://schemas.microsoft.com/office/drawing/2014/main" id="{00000000-0008-0000-1900-000007000000}"/>
            </a:ext>
          </a:extLst>
        </xdr:cNvPr>
        <xdr:cNvSpPr txBox="1"/>
      </xdr:nvSpPr>
      <xdr:spPr>
        <a:xfrm>
          <a:off x="66675" y="681037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8" name="7 CuadroTexto">
          <a:extLst>
            <a:ext uri="{FF2B5EF4-FFF2-40B4-BE49-F238E27FC236}">
              <a16:creationId xmlns:a16="http://schemas.microsoft.com/office/drawing/2014/main" id="{00000000-0008-0000-1900-000008000000}"/>
            </a:ext>
          </a:extLst>
        </xdr:cNvPr>
        <xdr:cNvSpPr txBox="1"/>
      </xdr:nvSpPr>
      <xdr:spPr>
        <a:xfrm>
          <a:off x="0" y="6448425"/>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9" name="8 CuadroTexto">
          <a:extLst>
            <a:ext uri="{FF2B5EF4-FFF2-40B4-BE49-F238E27FC236}">
              <a16:creationId xmlns:a16="http://schemas.microsoft.com/office/drawing/2014/main" id="{00000000-0008-0000-1900-000009000000}"/>
            </a:ext>
          </a:extLst>
        </xdr:cNvPr>
        <xdr:cNvSpPr txBox="1"/>
      </xdr:nvSpPr>
      <xdr:spPr>
        <a:xfrm>
          <a:off x="2143126" y="756285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86049" cy="819150"/>
    <xdr:sp macro="" textlink="">
      <xdr:nvSpPr>
        <xdr:cNvPr id="10" name="1 CuadroTexto">
          <a:extLst>
            <a:ext uri="{FF2B5EF4-FFF2-40B4-BE49-F238E27FC236}">
              <a16:creationId xmlns:a16="http://schemas.microsoft.com/office/drawing/2014/main" id="{00000000-0008-0000-1900-00000A000000}"/>
            </a:ext>
          </a:extLst>
        </xdr:cNvPr>
        <xdr:cNvSpPr txBox="1"/>
      </xdr:nvSpPr>
      <xdr:spPr>
        <a:xfrm>
          <a:off x="0" y="8162925"/>
          <a:ext cx="2686049"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45</xdr:row>
      <xdr:rowOff>28575</xdr:rowOff>
    </xdr:from>
    <xdr:ext cx="2638424" cy="676275"/>
    <xdr:sp macro="" textlink="">
      <xdr:nvSpPr>
        <xdr:cNvPr id="11" name="2 CuadroTexto">
          <a:extLst>
            <a:ext uri="{FF2B5EF4-FFF2-40B4-BE49-F238E27FC236}">
              <a16:creationId xmlns:a16="http://schemas.microsoft.com/office/drawing/2014/main" id="{00000000-0008-0000-1900-00000B000000}"/>
            </a:ext>
          </a:extLst>
        </xdr:cNvPr>
        <xdr:cNvSpPr txBox="1"/>
      </xdr:nvSpPr>
      <xdr:spPr>
        <a:xfrm>
          <a:off x="0" y="8162925"/>
          <a:ext cx="2638424" cy="6762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2</xdr:col>
      <xdr:colOff>1952625</xdr:colOff>
      <xdr:row>42</xdr:row>
      <xdr:rowOff>0</xdr:rowOff>
    </xdr:from>
    <xdr:ext cx="3143250" cy="779686"/>
    <xdr:sp macro="" textlink="">
      <xdr:nvSpPr>
        <xdr:cNvPr id="12" name="8 CuadroTexto">
          <a:extLst>
            <a:ext uri="{FF2B5EF4-FFF2-40B4-BE49-F238E27FC236}">
              <a16:creationId xmlns:a16="http://schemas.microsoft.com/office/drawing/2014/main" id="{5844802B-1DF8-440E-883F-57609F65FED6}"/>
            </a:ext>
          </a:extLst>
        </xdr:cNvPr>
        <xdr:cNvSpPr txBox="1"/>
      </xdr:nvSpPr>
      <xdr:spPr>
        <a:xfrm>
          <a:off x="2171700" y="91725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4</xdr:col>
      <xdr:colOff>676275</xdr:colOff>
      <xdr:row>38</xdr:row>
      <xdr:rowOff>0</xdr:rowOff>
    </xdr:from>
    <xdr:ext cx="3095625" cy="609013"/>
    <xdr:sp macro="" textlink="">
      <xdr:nvSpPr>
        <xdr:cNvPr id="13" name="7 CuadroTexto">
          <a:extLst>
            <a:ext uri="{FF2B5EF4-FFF2-40B4-BE49-F238E27FC236}">
              <a16:creationId xmlns:a16="http://schemas.microsoft.com/office/drawing/2014/main" id="{6CA9D2D7-8F77-48EF-947F-B45D52416602}"/>
            </a:ext>
          </a:extLst>
        </xdr:cNvPr>
        <xdr:cNvSpPr txBox="1"/>
      </xdr:nvSpPr>
      <xdr:spPr>
        <a:xfrm>
          <a:off x="3895725" y="84105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28575</xdr:colOff>
      <xdr:row>38</xdr:row>
      <xdr:rowOff>0</xdr:rowOff>
    </xdr:from>
    <xdr:ext cx="3343275" cy="1066800"/>
    <xdr:sp macro="" textlink="">
      <xdr:nvSpPr>
        <xdr:cNvPr id="14" name="6 CuadroTexto">
          <a:extLst>
            <a:ext uri="{FF2B5EF4-FFF2-40B4-BE49-F238E27FC236}">
              <a16:creationId xmlns:a16="http://schemas.microsoft.com/office/drawing/2014/main" id="{637B506C-ED76-4655-922D-8D61F3897922}"/>
            </a:ext>
          </a:extLst>
        </xdr:cNvPr>
        <xdr:cNvSpPr txBox="1"/>
      </xdr:nvSpPr>
      <xdr:spPr>
        <a:xfrm>
          <a:off x="123825" y="84105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447675</xdr:colOff>
      <xdr:row>0</xdr:row>
      <xdr:rowOff>112438</xdr:rowOff>
    </xdr:from>
    <xdr:to>
      <xdr:col>8</xdr:col>
      <xdr:colOff>200025</xdr:colOff>
      <xdr:row>0</xdr:row>
      <xdr:rowOff>567903</xdr:rowOff>
    </xdr:to>
    <xdr:pic>
      <xdr:nvPicPr>
        <xdr:cNvPr id="15" name="Imagen 14">
          <a:extLst>
            <a:ext uri="{FF2B5EF4-FFF2-40B4-BE49-F238E27FC236}">
              <a16:creationId xmlns:a16="http://schemas.microsoft.com/office/drawing/2014/main" id="{CF82F4C2-7853-4C76-BE48-E904B70BC2A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0" y="112438"/>
          <a:ext cx="5629275" cy="455465"/>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oneCellAnchor>
    <xdr:from>
      <xdr:col>0</xdr:col>
      <xdr:colOff>0</xdr:colOff>
      <xdr:row>38</xdr:row>
      <xdr:rowOff>0</xdr:rowOff>
    </xdr:from>
    <xdr:ext cx="2828924" cy="819150"/>
    <xdr:sp macro="" textlink="">
      <xdr:nvSpPr>
        <xdr:cNvPr id="2" name="1 CuadroTexto">
          <a:extLst>
            <a:ext uri="{FF2B5EF4-FFF2-40B4-BE49-F238E27FC236}">
              <a16:creationId xmlns:a16="http://schemas.microsoft.com/office/drawing/2014/main" id="{00000000-0008-0000-1A00-000002000000}"/>
            </a:ext>
          </a:extLst>
        </xdr:cNvPr>
        <xdr:cNvSpPr txBox="1"/>
      </xdr:nvSpPr>
      <xdr:spPr>
        <a:xfrm>
          <a:off x="66675" y="8201025"/>
          <a:ext cx="282892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38</xdr:row>
      <xdr:rowOff>0</xdr:rowOff>
    </xdr:from>
    <xdr:ext cx="2762249" cy="264560"/>
    <xdr:sp macro="" textlink="">
      <xdr:nvSpPr>
        <xdr:cNvPr id="3" name="2 CuadroTexto">
          <a:extLst>
            <a:ext uri="{FF2B5EF4-FFF2-40B4-BE49-F238E27FC236}">
              <a16:creationId xmlns:a16="http://schemas.microsoft.com/office/drawing/2014/main" id="{00000000-0008-0000-1A00-000003000000}"/>
            </a:ext>
          </a:extLst>
        </xdr:cNvPr>
        <xdr:cNvSpPr txBox="1"/>
      </xdr:nvSpPr>
      <xdr:spPr>
        <a:xfrm>
          <a:off x="0" y="6667500"/>
          <a:ext cx="2762249"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42</xdr:row>
      <xdr:rowOff>104775</xdr:rowOff>
    </xdr:from>
    <xdr:ext cx="3143250" cy="628650"/>
    <xdr:sp macro="" textlink="">
      <xdr:nvSpPr>
        <xdr:cNvPr id="4" name="3 CuadroTexto">
          <a:extLst>
            <a:ext uri="{FF2B5EF4-FFF2-40B4-BE49-F238E27FC236}">
              <a16:creationId xmlns:a16="http://schemas.microsoft.com/office/drawing/2014/main" id="{00000000-0008-0000-1A00-000004000000}"/>
            </a:ext>
          </a:extLst>
        </xdr:cNvPr>
        <xdr:cNvSpPr txBox="1"/>
      </xdr:nvSpPr>
      <xdr:spPr>
        <a:xfrm>
          <a:off x="2143126" y="9067800"/>
          <a:ext cx="3143250" cy="6286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29</xdr:row>
      <xdr:rowOff>190499</xdr:rowOff>
    </xdr:from>
    <xdr:ext cx="3143250" cy="685801"/>
    <xdr:sp macro="" textlink="">
      <xdr:nvSpPr>
        <xdr:cNvPr id="9" name="8 CuadroTexto">
          <a:extLst>
            <a:ext uri="{FF2B5EF4-FFF2-40B4-BE49-F238E27FC236}">
              <a16:creationId xmlns:a16="http://schemas.microsoft.com/office/drawing/2014/main" id="{00000000-0008-0000-1A00-000009000000}"/>
            </a:ext>
          </a:extLst>
        </xdr:cNvPr>
        <xdr:cNvSpPr txBox="1"/>
      </xdr:nvSpPr>
      <xdr:spPr>
        <a:xfrm>
          <a:off x="2924176" y="31175324"/>
          <a:ext cx="3143250" cy="68580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lang="es-MX" sz="1100" b="1"/>
        </a:p>
      </xdr:txBody>
    </xdr:sp>
    <xdr:clientData/>
  </xdr:oneCellAnchor>
  <xdr:oneCellAnchor>
    <xdr:from>
      <xdr:col>0</xdr:col>
      <xdr:colOff>352426</xdr:colOff>
      <xdr:row>19</xdr:row>
      <xdr:rowOff>114300</xdr:rowOff>
    </xdr:from>
    <xdr:ext cx="3533774" cy="866775"/>
    <xdr:sp macro="" textlink="">
      <xdr:nvSpPr>
        <xdr:cNvPr id="6" name="7 CuadroTexto">
          <a:extLst>
            <a:ext uri="{FF2B5EF4-FFF2-40B4-BE49-F238E27FC236}">
              <a16:creationId xmlns:a16="http://schemas.microsoft.com/office/drawing/2014/main" id="{71C3CD50-A4F6-4123-9505-AE59FB4F915A}"/>
            </a:ext>
          </a:extLst>
        </xdr:cNvPr>
        <xdr:cNvSpPr txBox="1"/>
      </xdr:nvSpPr>
      <xdr:spPr>
        <a:xfrm>
          <a:off x="352426" y="26908125"/>
          <a:ext cx="3533774" cy="8667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a:t>
          </a:r>
        </a:p>
        <a:p>
          <a:pPr algn="ctr"/>
          <a:r>
            <a:rPr lang="es-MX" sz="1100" b="1" baseline="0">
              <a:solidFill>
                <a:schemeClr val="tx1"/>
              </a:solidFill>
              <a:effectLst/>
              <a:latin typeface="+mn-lt"/>
              <a:ea typeface="+mn-ea"/>
              <a:cs typeface="+mn-cs"/>
            </a:rPr>
            <a:t>LIC. GLORIA GPE. GONZÁLEZ GONZÁLEZ</a:t>
          </a:r>
          <a:endParaRPr lang="es-MX">
            <a:effectLst/>
          </a:endParaRPr>
        </a:p>
        <a:p>
          <a:pPr algn="ctr"/>
          <a:r>
            <a:rPr lang="es-MX" sz="1100" b="1" baseline="0">
              <a:solidFill>
                <a:schemeClr val="tx1"/>
              </a:solidFill>
              <a:effectLst/>
              <a:latin typeface="+mn-lt"/>
              <a:ea typeface="+mn-ea"/>
              <a:cs typeface="+mn-cs"/>
            </a:rPr>
            <a:t>DIRECTORA GENERAL</a:t>
          </a:r>
          <a:endParaRPr lang="es-MX">
            <a:effectLst/>
          </a:endParaRPr>
        </a:p>
      </xdr:txBody>
    </xdr:sp>
    <xdr:clientData/>
  </xdr:oneCellAnchor>
  <xdr:oneCellAnchor>
    <xdr:from>
      <xdr:col>4</xdr:col>
      <xdr:colOff>419100</xdr:colOff>
      <xdr:row>24</xdr:row>
      <xdr:rowOff>76201</xdr:rowOff>
    </xdr:from>
    <xdr:ext cx="2905125" cy="762000"/>
    <xdr:sp macro="" textlink="">
      <xdr:nvSpPr>
        <xdr:cNvPr id="7" name="9 CuadroTexto">
          <a:extLst>
            <a:ext uri="{FF2B5EF4-FFF2-40B4-BE49-F238E27FC236}">
              <a16:creationId xmlns:a16="http://schemas.microsoft.com/office/drawing/2014/main" id="{7CA87FB4-B215-4E72-974B-1B5EBBF02587}"/>
            </a:ext>
          </a:extLst>
        </xdr:cNvPr>
        <xdr:cNvSpPr txBox="1"/>
      </xdr:nvSpPr>
      <xdr:spPr>
        <a:xfrm>
          <a:off x="3467100" y="27679651"/>
          <a:ext cx="2905125" cy="762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a:t>
          </a:r>
        </a:p>
        <a:p>
          <a:pPr algn="ctr"/>
          <a:r>
            <a:rPr lang="es-MX" sz="1100" b="1" baseline="0"/>
            <a:t>C. ALBERTO IBARRA SÁNCHEZ</a:t>
          </a:r>
        </a:p>
        <a:p>
          <a:pPr algn="ctr"/>
          <a:r>
            <a:rPr lang="es-MX" sz="1100" b="1" baseline="0"/>
            <a:t>JEFE DEL DEPARTAMENTO DE EVALUACIÓN</a:t>
          </a:r>
          <a:endParaRPr lang="es-MX" sz="1100" b="1"/>
        </a:p>
      </xdr:txBody>
    </xdr:sp>
    <xdr:clientData/>
  </xdr:oneCellAnchor>
  <xdr:oneCellAnchor>
    <xdr:from>
      <xdr:col>8</xdr:col>
      <xdr:colOff>304800</xdr:colOff>
      <xdr:row>20</xdr:row>
      <xdr:rowOff>0</xdr:rowOff>
    </xdr:from>
    <xdr:ext cx="3324225" cy="723900"/>
    <xdr:sp macro="" textlink="">
      <xdr:nvSpPr>
        <xdr:cNvPr id="11" name="8 CuadroTexto">
          <a:extLst>
            <a:ext uri="{FF2B5EF4-FFF2-40B4-BE49-F238E27FC236}">
              <a16:creationId xmlns:a16="http://schemas.microsoft.com/office/drawing/2014/main" id="{B1791E26-0562-459A-A508-C0E1A9B40236}"/>
            </a:ext>
          </a:extLst>
        </xdr:cNvPr>
        <xdr:cNvSpPr txBox="1"/>
      </xdr:nvSpPr>
      <xdr:spPr>
        <a:xfrm>
          <a:off x="6400800" y="26955750"/>
          <a:ext cx="3324225" cy="723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a:t>
          </a:r>
        </a:p>
        <a:p>
          <a:pPr algn="ctr"/>
          <a:r>
            <a:rPr lang="es-MX" sz="1100" b="1" baseline="0">
              <a:solidFill>
                <a:schemeClr val="tx1"/>
              </a:solidFill>
              <a:effectLst/>
              <a:latin typeface="+mn-lt"/>
              <a:ea typeface="+mn-ea"/>
              <a:cs typeface="+mn-cs"/>
            </a:rPr>
            <a:t>C.P.  E. LUDIVINA BRIONES ZÚÑIGA</a:t>
          </a:r>
        </a:p>
        <a:p>
          <a:pPr algn="ctr"/>
          <a:r>
            <a:rPr lang="es-MX" sz="1100" b="1" baseline="0">
              <a:solidFill>
                <a:schemeClr val="tx1"/>
              </a:solidFill>
              <a:effectLst/>
              <a:latin typeface="+mn-lt"/>
              <a:ea typeface="+mn-ea"/>
              <a:cs typeface="+mn-cs"/>
            </a:rPr>
            <a:t>DIRECTORA DE PLANEACIÓN</a:t>
          </a:r>
          <a:endParaRPr lang="es-MX">
            <a:effectLst/>
          </a:endParaRPr>
        </a:p>
      </xdr:txBody>
    </xdr:sp>
    <xdr:clientData/>
  </xdr:oneCellAnchor>
  <xdr:twoCellAnchor editAs="oneCell">
    <xdr:from>
      <xdr:col>3</xdr:col>
      <xdr:colOff>285750</xdr:colOff>
      <xdr:row>0</xdr:row>
      <xdr:rowOff>104775</xdr:rowOff>
    </xdr:from>
    <xdr:to>
      <xdr:col>7</xdr:col>
      <xdr:colOff>352425</xdr:colOff>
      <xdr:row>0</xdr:row>
      <xdr:rowOff>771525</xdr:rowOff>
    </xdr:to>
    <xdr:pic>
      <xdr:nvPicPr>
        <xdr:cNvPr id="12" name="Imagen 11">
          <a:extLst>
            <a:ext uri="{FF2B5EF4-FFF2-40B4-BE49-F238E27FC236}">
              <a16:creationId xmlns:a16="http://schemas.microsoft.com/office/drawing/2014/main" id="{63365A7D-A961-4EFC-AC22-0617010FA5D3}"/>
            </a:ext>
          </a:extLst>
        </xdr:cNvPr>
        <xdr:cNvPicPr>
          <a:picLocks noChangeAspect="1"/>
        </xdr:cNvPicPr>
      </xdr:nvPicPr>
      <xdr:blipFill>
        <a:blip xmlns:r="http://schemas.openxmlformats.org/officeDocument/2006/relationships" r:embed="rId1"/>
        <a:stretch>
          <a:fillRect/>
        </a:stretch>
      </xdr:blipFill>
      <xdr:spPr>
        <a:xfrm>
          <a:off x="2571750" y="104775"/>
          <a:ext cx="3114675" cy="666750"/>
        </a:xfrm>
        <a:prstGeom prst="rect">
          <a:avLst/>
        </a:prstGeom>
      </xdr:spPr>
    </xdr:pic>
    <xdr:clientData/>
  </xdr:twoCellAnchor>
  <xdr:twoCellAnchor editAs="oneCell">
    <xdr:from>
      <xdr:col>7</xdr:col>
      <xdr:colOff>628650</xdr:colOff>
      <xdr:row>0</xdr:row>
      <xdr:rowOff>200027</xdr:rowOff>
    </xdr:from>
    <xdr:to>
      <xdr:col>8</xdr:col>
      <xdr:colOff>1371599</xdr:colOff>
      <xdr:row>0</xdr:row>
      <xdr:rowOff>704851</xdr:rowOff>
    </xdr:to>
    <xdr:pic>
      <xdr:nvPicPr>
        <xdr:cNvPr id="13" name="Imagen 12">
          <a:extLst>
            <a:ext uri="{FF2B5EF4-FFF2-40B4-BE49-F238E27FC236}">
              <a16:creationId xmlns:a16="http://schemas.microsoft.com/office/drawing/2014/main" id="{54EFD05C-F2AC-40B3-B9A2-0C70A1F905F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962650" y="200027"/>
          <a:ext cx="1504949" cy="504824"/>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xdr:from>
      <xdr:col>4</xdr:col>
      <xdr:colOff>619126</xdr:colOff>
      <xdr:row>17</xdr:row>
      <xdr:rowOff>0</xdr:rowOff>
    </xdr:from>
    <xdr:to>
      <xdr:col>18</xdr:col>
      <xdr:colOff>85726</xdr:colOff>
      <xdr:row>21</xdr:row>
      <xdr:rowOff>95250</xdr:rowOff>
    </xdr:to>
    <xdr:sp macro="" textlink="">
      <xdr:nvSpPr>
        <xdr:cNvPr id="8" name="Text Box 7">
          <a:extLst>
            <a:ext uri="{FF2B5EF4-FFF2-40B4-BE49-F238E27FC236}">
              <a16:creationId xmlns:a16="http://schemas.microsoft.com/office/drawing/2014/main" id="{00000000-0008-0000-1B00-000008000000}"/>
            </a:ext>
          </a:extLst>
        </xdr:cNvPr>
        <xdr:cNvSpPr txBox="1">
          <a:spLocks noChangeArrowheads="1"/>
        </xdr:cNvSpPr>
      </xdr:nvSpPr>
      <xdr:spPr bwMode="auto">
        <a:xfrm>
          <a:off x="3324226" y="3419475"/>
          <a:ext cx="8934450" cy="7429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95250</xdr:colOff>
      <xdr:row>33</xdr:row>
      <xdr:rowOff>0</xdr:rowOff>
    </xdr:from>
    <xdr:to>
      <xdr:col>5</xdr:col>
      <xdr:colOff>428624</xdr:colOff>
      <xdr:row>36</xdr:row>
      <xdr:rowOff>128587</xdr:rowOff>
    </xdr:to>
    <xdr:sp macro="" textlink="">
      <xdr:nvSpPr>
        <xdr:cNvPr id="10" name="Text Box 5">
          <a:extLst>
            <a:ext uri="{FF2B5EF4-FFF2-40B4-BE49-F238E27FC236}">
              <a16:creationId xmlns:a16="http://schemas.microsoft.com/office/drawing/2014/main" id="{00000000-0008-0000-1B00-00000A000000}"/>
            </a:ext>
          </a:extLst>
        </xdr:cNvPr>
        <xdr:cNvSpPr txBox="1">
          <a:spLocks noChangeArrowheads="1"/>
        </xdr:cNvSpPr>
      </xdr:nvSpPr>
      <xdr:spPr bwMode="auto">
        <a:xfrm>
          <a:off x="781050" y="6010275"/>
          <a:ext cx="3028949"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14</xdr:col>
      <xdr:colOff>666750</xdr:colOff>
      <xdr:row>33</xdr:row>
      <xdr:rowOff>0</xdr:rowOff>
    </xdr:from>
    <xdr:to>
      <xdr:col>20</xdr:col>
      <xdr:colOff>542926</xdr:colOff>
      <xdr:row>36</xdr:row>
      <xdr:rowOff>157163</xdr:rowOff>
    </xdr:to>
    <xdr:sp macro="" textlink="">
      <xdr:nvSpPr>
        <xdr:cNvPr id="11" name="Text Box 5">
          <a:extLst>
            <a:ext uri="{FF2B5EF4-FFF2-40B4-BE49-F238E27FC236}">
              <a16:creationId xmlns:a16="http://schemas.microsoft.com/office/drawing/2014/main" id="{00000000-0008-0000-1B00-00000B000000}"/>
            </a:ext>
          </a:extLst>
        </xdr:cNvPr>
        <xdr:cNvSpPr txBox="1">
          <a:spLocks noChangeArrowheads="1"/>
        </xdr:cNvSpPr>
      </xdr:nvSpPr>
      <xdr:spPr bwMode="auto">
        <a:xfrm>
          <a:off x="9906000" y="6019800"/>
          <a:ext cx="3952876"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6</xdr:col>
      <xdr:colOff>819150</xdr:colOff>
      <xdr:row>37</xdr:row>
      <xdr:rowOff>130968</xdr:rowOff>
    </xdr:from>
    <xdr:to>
      <xdr:col>12</xdr:col>
      <xdr:colOff>0</xdr:colOff>
      <xdr:row>42</xdr:row>
      <xdr:rowOff>0</xdr:rowOff>
    </xdr:to>
    <xdr:sp macro="" textlink="">
      <xdr:nvSpPr>
        <xdr:cNvPr id="12" name="Text Box 5">
          <a:extLst>
            <a:ext uri="{FF2B5EF4-FFF2-40B4-BE49-F238E27FC236}">
              <a16:creationId xmlns:a16="http://schemas.microsoft.com/office/drawing/2014/main" id="{00000000-0008-0000-1B00-00000C000000}"/>
            </a:ext>
          </a:extLst>
        </xdr:cNvPr>
        <xdr:cNvSpPr txBox="1">
          <a:spLocks noChangeArrowheads="1"/>
        </xdr:cNvSpPr>
      </xdr:nvSpPr>
      <xdr:spPr bwMode="auto">
        <a:xfrm>
          <a:off x="5448300" y="6798468"/>
          <a:ext cx="298132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981075</xdr:colOff>
      <xdr:row>0</xdr:row>
      <xdr:rowOff>76200</xdr:rowOff>
    </xdr:from>
    <xdr:to>
      <xdr:col>17</xdr:col>
      <xdr:colOff>600075</xdr:colOff>
      <xdr:row>3</xdr:row>
      <xdr:rowOff>142875</xdr:rowOff>
    </xdr:to>
    <xdr:pic>
      <xdr:nvPicPr>
        <xdr:cNvPr id="13" name="Imagen 1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95575" y="76200"/>
          <a:ext cx="8982075" cy="55245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xdr:from>
      <xdr:col>6</xdr:col>
      <xdr:colOff>295275</xdr:colOff>
      <xdr:row>16</xdr:row>
      <xdr:rowOff>0</xdr:rowOff>
    </xdr:from>
    <xdr:to>
      <xdr:col>19</xdr:col>
      <xdr:colOff>133349</xdr:colOff>
      <xdr:row>19</xdr:row>
      <xdr:rowOff>85725</xdr:rowOff>
    </xdr:to>
    <xdr:sp macro="" textlink="">
      <xdr:nvSpPr>
        <xdr:cNvPr id="2" name="Text Box 7">
          <a:extLst>
            <a:ext uri="{FF2B5EF4-FFF2-40B4-BE49-F238E27FC236}">
              <a16:creationId xmlns:a16="http://schemas.microsoft.com/office/drawing/2014/main" id="{00000000-0008-0000-1C00-000002000000}"/>
            </a:ext>
          </a:extLst>
        </xdr:cNvPr>
        <xdr:cNvSpPr txBox="1">
          <a:spLocks noChangeArrowheads="1"/>
        </xdr:cNvSpPr>
      </xdr:nvSpPr>
      <xdr:spPr bwMode="auto">
        <a:xfrm>
          <a:off x="4267200" y="4867275"/>
          <a:ext cx="3333749" cy="5715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endParaRPr lang="es-MX" sz="1000" b="0" i="0" u="none" strike="noStrike" baseline="0">
            <a:solidFill>
              <a:srgbClr val="000000"/>
            </a:solidFill>
            <a:latin typeface="Arial"/>
            <a:cs typeface="Arial"/>
          </a:endParaRPr>
        </a:p>
        <a:p>
          <a:pPr algn="ctr" rtl="0">
            <a:defRPr sz="1000"/>
          </a:pPr>
          <a:r>
            <a:rPr lang="es-MX" sz="1800" b="1" i="0" u="none" strike="noStrike" baseline="0">
              <a:solidFill>
                <a:srgbClr val="000000"/>
              </a:solidFill>
              <a:latin typeface="Arial"/>
              <a:cs typeface="Arial"/>
            </a:rPr>
            <a:t>N O   A P L I C A</a:t>
          </a:r>
        </a:p>
      </xdr:txBody>
    </xdr:sp>
    <xdr:clientData/>
  </xdr:twoCellAnchor>
  <xdr:twoCellAnchor>
    <xdr:from>
      <xdr:col>1</xdr:col>
      <xdr:colOff>247650</xdr:colOff>
      <xdr:row>30</xdr:row>
      <xdr:rowOff>0</xdr:rowOff>
    </xdr:from>
    <xdr:to>
      <xdr:col>6</xdr:col>
      <xdr:colOff>0</xdr:colOff>
      <xdr:row>33</xdr:row>
      <xdr:rowOff>128587</xdr:rowOff>
    </xdr:to>
    <xdr:sp macro="" textlink="">
      <xdr:nvSpPr>
        <xdr:cNvPr id="4" name="Text Box 5">
          <a:extLst>
            <a:ext uri="{FF2B5EF4-FFF2-40B4-BE49-F238E27FC236}">
              <a16:creationId xmlns:a16="http://schemas.microsoft.com/office/drawing/2014/main" id="{00000000-0008-0000-1C00-000004000000}"/>
            </a:ext>
          </a:extLst>
        </xdr:cNvPr>
        <xdr:cNvSpPr txBox="1">
          <a:spLocks noChangeArrowheads="1"/>
        </xdr:cNvSpPr>
      </xdr:nvSpPr>
      <xdr:spPr bwMode="auto">
        <a:xfrm>
          <a:off x="1009650" y="7134225"/>
          <a:ext cx="2962275"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21</xdr:col>
      <xdr:colOff>19049</xdr:colOff>
      <xdr:row>30</xdr:row>
      <xdr:rowOff>0</xdr:rowOff>
    </xdr:from>
    <xdr:to>
      <xdr:col>29</xdr:col>
      <xdr:colOff>9524</xdr:colOff>
      <xdr:row>33</xdr:row>
      <xdr:rowOff>157163</xdr:rowOff>
    </xdr:to>
    <xdr:sp macro="" textlink="">
      <xdr:nvSpPr>
        <xdr:cNvPr id="5" name="Text Box 5">
          <a:extLst>
            <a:ext uri="{FF2B5EF4-FFF2-40B4-BE49-F238E27FC236}">
              <a16:creationId xmlns:a16="http://schemas.microsoft.com/office/drawing/2014/main" id="{00000000-0008-0000-1C00-000005000000}"/>
            </a:ext>
          </a:extLst>
        </xdr:cNvPr>
        <xdr:cNvSpPr txBox="1">
          <a:spLocks noChangeArrowheads="1"/>
        </xdr:cNvSpPr>
      </xdr:nvSpPr>
      <xdr:spPr bwMode="auto">
        <a:xfrm>
          <a:off x="8039099" y="7143750"/>
          <a:ext cx="2771775"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7</xdr:col>
      <xdr:colOff>19050</xdr:colOff>
      <xdr:row>34</xdr:row>
      <xdr:rowOff>130968</xdr:rowOff>
    </xdr:from>
    <xdr:to>
      <xdr:col>20</xdr:col>
      <xdr:colOff>28575</xdr:colOff>
      <xdr:row>39</xdr:row>
      <xdr:rowOff>0</xdr:rowOff>
    </xdr:to>
    <xdr:sp macro="" textlink="">
      <xdr:nvSpPr>
        <xdr:cNvPr id="6" name="Text Box 5">
          <a:extLst>
            <a:ext uri="{FF2B5EF4-FFF2-40B4-BE49-F238E27FC236}">
              <a16:creationId xmlns:a16="http://schemas.microsoft.com/office/drawing/2014/main" id="{00000000-0008-0000-1C00-000006000000}"/>
            </a:ext>
          </a:extLst>
        </xdr:cNvPr>
        <xdr:cNvSpPr txBox="1">
          <a:spLocks noChangeArrowheads="1"/>
        </xdr:cNvSpPr>
      </xdr:nvSpPr>
      <xdr:spPr bwMode="auto">
        <a:xfrm>
          <a:off x="4352925" y="7922418"/>
          <a:ext cx="3419475" cy="678657"/>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342900</xdr:colOff>
      <xdr:row>0</xdr:row>
      <xdr:rowOff>57150</xdr:rowOff>
    </xdr:from>
    <xdr:to>
      <xdr:col>25</xdr:col>
      <xdr:colOff>47625</xdr:colOff>
      <xdr:row>3</xdr:row>
      <xdr:rowOff>144462</xdr:rowOff>
    </xdr:to>
    <xdr:pic>
      <xdr:nvPicPr>
        <xdr:cNvPr id="10" name="Imagen 9">
          <a:extLst>
            <a:ext uri="{FF2B5EF4-FFF2-40B4-BE49-F238E27FC236}">
              <a16:creationId xmlns:a16="http://schemas.microsoft.com/office/drawing/2014/main" id="{00000000-0008-0000-1C00-00000A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76525" y="57150"/>
          <a:ext cx="6581775" cy="57308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5</xdr:col>
      <xdr:colOff>561975</xdr:colOff>
      <xdr:row>227</xdr:row>
      <xdr:rowOff>152400</xdr:rowOff>
    </xdr:from>
    <xdr:to>
      <xdr:col>7</xdr:col>
      <xdr:colOff>0</xdr:colOff>
      <xdr:row>228</xdr:row>
      <xdr:rowOff>0</xdr:rowOff>
    </xdr:to>
    <xdr:sp macro="" textlink="">
      <xdr:nvSpPr>
        <xdr:cNvPr id="10" name="Text Box 5">
          <a:extLst>
            <a:ext uri="{FF2B5EF4-FFF2-40B4-BE49-F238E27FC236}">
              <a16:creationId xmlns:a16="http://schemas.microsoft.com/office/drawing/2014/main" id="{00000000-0008-0000-0200-00000A000000}"/>
            </a:ext>
          </a:extLst>
        </xdr:cNvPr>
        <xdr:cNvSpPr txBox="1">
          <a:spLocks noChangeArrowheads="1"/>
        </xdr:cNvSpPr>
      </xdr:nvSpPr>
      <xdr:spPr bwMode="auto">
        <a:xfrm>
          <a:off x="6972300" y="13296900"/>
          <a:ext cx="166687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7</xdr:col>
      <xdr:colOff>485774</xdr:colOff>
      <xdr:row>228</xdr:row>
      <xdr:rowOff>28574</xdr:rowOff>
    </xdr:from>
    <xdr:to>
      <xdr:col>15</xdr:col>
      <xdr:colOff>733422</xdr:colOff>
      <xdr:row>232</xdr:row>
      <xdr:rowOff>152399</xdr:rowOff>
    </xdr:to>
    <xdr:sp macro="" textlink="">
      <xdr:nvSpPr>
        <xdr:cNvPr id="11" name="Text Box 5">
          <a:extLst>
            <a:ext uri="{FF2B5EF4-FFF2-40B4-BE49-F238E27FC236}">
              <a16:creationId xmlns:a16="http://schemas.microsoft.com/office/drawing/2014/main" id="{00000000-0008-0000-0200-00000B000000}"/>
            </a:ext>
          </a:extLst>
        </xdr:cNvPr>
        <xdr:cNvSpPr txBox="1">
          <a:spLocks noChangeArrowheads="1"/>
        </xdr:cNvSpPr>
      </xdr:nvSpPr>
      <xdr:spPr bwMode="auto">
        <a:xfrm>
          <a:off x="8601074" y="35013899"/>
          <a:ext cx="4486273" cy="7334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2533650</xdr:colOff>
      <xdr:row>233</xdr:row>
      <xdr:rowOff>19050</xdr:rowOff>
    </xdr:from>
    <xdr:to>
      <xdr:col>7</xdr:col>
      <xdr:colOff>257175</xdr:colOff>
      <xdr:row>238</xdr:row>
      <xdr:rowOff>28575</xdr:rowOff>
    </xdr:to>
    <xdr:sp macro="" textlink="">
      <xdr:nvSpPr>
        <xdr:cNvPr id="12" name="Text Box 5">
          <a:extLst>
            <a:ext uri="{FF2B5EF4-FFF2-40B4-BE49-F238E27FC236}">
              <a16:creationId xmlns:a16="http://schemas.microsoft.com/office/drawing/2014/main" id="{00000000-0008-0000-0200-00000C000000}"/>
            </a:ext>
          </a:extLst>
        </xdr:cNvPr>
        <xdr:cNvSpPr txBox="1">
          <a:spLocks noChangeArrowheads="1"/>
        </xdr:cNvSpPr>
      </xdr:nvSpPr>
      <xdr:spPr bwMode="auto">
        <a:xfrm>
          <a:off x="4314825" y="35766375"/>
          <a:ext cx="4057650" cy="8477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76201</xdr:colOff>
      <xdr:row>228</xdr:row>
      <xdr:rowOff>0</xdr:rowOff>
    </xdr:from>
    <xdr:to>
      <xdr:col>2</xdr:col>
      <xdr:colOff>1609725</xdr:colOff>
      <xdr:row>232</xdr:row>
      <xdr:rowOff>104775</xdr:rowOff>
    </xdr:to>
    <xdr:sp macro="" textlink="">
      <xdr:nvSpPr>
        <xdr:cNvPr id="13" name="Text Box 5">
          <a:extLst>
            <a:ext uri="{FF2B5EF4-FFF2-40B4-BE49-F238E27FC236}">
              <a16:creationId xmlns:a16="http://schemas.microsoft.com/office/drawing/2014/main" id="{00000000-0008-0000-0200-00000D000000}"/>
            </a:ext>
          </a:extLst>
        </xdr:cNvPr>
        <xdr:cNvSpPr txBox="1">
          <a:spLocks noChangeArrowheads="1"/>
        </xdr:cNvSpPr>
      </xdr:nvSpPr>
      <xdr:spPr bwMode="auto">
        <a:xfrm>
          <a:off x="219076" y="34985325"/>
          <a:ext cx="3171824" cy="7143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2</xdr:col>
      <xdr:colOff>695325</xdr:colOff>
      <xdr:row>0</xdr:row>
      <xdr:rowOff>66675</xdr:rowOff>
    </xdr:from>
    <xdr:to>
      <xdr:col>9</xdr:col>
      <xdr:colOff>390525</xdr:colOff>
      <xdr:row>3</xdr:row>
      <xdr:rowOff>125412</xdr:rowOff>
    </xdr:to>
    <xdr:pic>
      <xdr:nvPicPr>
        <xdr:cNvPr id="14" name="Imagen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76500" y="66675"/>
          <a:ext cx="7724775" cy="544512"/>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xdr:from>
      <xdr:col>6</xdr:col>
      <xdr:colOff>697763</xdr:colOff>
      <xdr:row>80</xdr:row>
      <xdr:rowOff>0</xdr:rowOff>
    </xdr:from>
    <xdr:to>
      <xdr:col>9</xdr:col>
      <xdr:colOff>723902</xdr:colOff>
      <xdr:row>84</xdr:row>
      <xdr:rowOff>95250</xdr:rowOff>
    </xdr:to>
    <xdr:sp macro="" textlink="">
      <xdr:nvSpPr>
        <xdr:cNvPr id="8" name="Text Box 7">
          <a:extLst>
            <a:ext uri="{FF2B5EF4-FFF2-40B4-BE49-F238E27FC236}">
              <a16:creationId xmlns:a16="http://schemas.microsoft.com/office/drawing/2014/main" id="{00000000-0008-0000-1D00-000008000000}"/>
            </a:ext>
          </a:extLst>
        </xdr:cNvPr>
        <xdr:cNvSpPr txBox="1">
          <a:spLocks noChangeArrowheads="1"/>
        </xdr:cNvSpPr>
      </xdr:nvSpPr>
      <xdr:spPr bwMode="auto">
        <a:xfrm>
          <a:off x="8982298" y="12692616"/>
          <a:ext cx="3182680" cy="75978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a:t>
          </a:r>
        </a:p>
        <a:p>
          <a:pPr algn="ctr" rtl="0"/>
          <a:r>
            <a:rPr lang="es-MX" sz="1000" b="0" i="0" baseline="0">
              <a:latin typeface="Arial" pitchFamily="34" charset="0"/>
              <a:ea typeface="+mn-ea"/>
              <a:cs typeface="Arial" pitchFamily="34" charset="0"/>
            </a:rPr>
            <a:t>LIC. JEIMI F. RAMIREZ MARTINEZ</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DIRECTORA DE ADMINISTRACION</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3</xdr:col>
      <xdr:colOff>3023634</xdr:colOff>
      <xdr:row>83</xdr:row>
      <xdr:rowOff>19050</xdr:rowOff>
    </xdr:from>
    <xdr:to>
      <xdr:col>5</xdr:col>
      <xdr:colOff>830669</xdr:colOff>
      <xdr:row>87</xdr:row>
      <xdr:rowOff>47625</xdr:rowOff>
    </xdr:to>
    <xdr:sp macro="" textlink="">
      <xdr:nvSpPr>
        <xdr:cNvPr id="9" name="Text Box 7">
          <a:extLst>
            <a:ext uri="{FF2B5EF4-FFF2-40B4-BE49-F238E27FC236}">
              <a16:creationId xmlns:a16="http://schemas.microsoft.com/office/drawing/2014/main" id="{00000000-0008-0000-1D00-000009000000}"/>
            </a:ext>
          </a:extLst>
        </xdr:cNvPr>
        <xdr:cNvSpPr txBox="1">
          <a:spLocks noChangeArrowheads="1"/>
        </xdr:cNvSpPr>
      </xdr:nvSpPr>
      <xdr:spPr bwMode="auto">
        <a:xfrm>
          <a:off x="5139070" y="13210067"/>
          <a:ext cx="2912878" cy="69311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r>
            <a:rPr lang="es-MX" sz="1000" b="0" i="0" baseline="0">
              <a:latin typeface="Arial" pitchFamily="34" charset="0"/>
              <a:ea typeface="+mn-ea"/>
              <a:cs typeface="Arial" pitchFamily="34" charset="0"/>
            </a:rPr>
            <a:t>C.P. MACARENA MUÑIZ JARAMILLO</a:t>
          </a:r>
          <a:endParaRPr lang="es-MX" sz="1000">
            <a:latin typeface="Arial" pitchFamily="34" charset="0"/>
            <a:cs typeface="Arial" pitchFamily="34" charset="0"/>
          </a:endParaRPr>
        </a:p>
        <a:p>
          <a:pPr algn="ctr"/>
          <a:r>
            <a:rPr lang="es-MX" sz="1000" b="0" i="0" baseline="0">
              <a:latin typeface="Arial" pitchFamily="34" charset="0"/>
              <a:ea typeface="+mn-ea"/>
              <a:cs typeface="Arial" pitchFamily="34" charset="0"/>
            </a:rPr>
            <a:t>JEFA DEL DEPTO. DE REC. FINANCIEROS</a:t>
          </a:r>
          <a:endParaRPr lang="es-MX" sz="1000" b="0" i="0" u="none" strike="noStrike" baseline="0">
            <a:solidFill>
              <a:srgbClr val="000000"/>
            </a:solidFill>
            <a:latin typeface="Arial" pitchFamily="34" charset="0"/>
            <a:cs typeface="Arial" pitchFamily="34" charset="0"/>
          </a:endParaRPr>
        </a:p>
      </xdr:txBody>
    </xdr:sp>
    <xdr:clientData/>
  </xdr:twoCellAnchor>
  <xdr:twoCellAnchor>
    <xdr:from>
      <xdr:col>1</xdr:col>
      <xdr:colOff>354418</xdr:colOff>
      <xdr:row>80</xdr:row>
      <xdr:rowOff>0</xdr:rowOff>
    </xdr:from>
    <xdr:to>
      <xdr:col>3</xdr:col>
      <xdr:colOff>1993605</xdr:colOff>
      <xdr:row>84</xdr:row>
      <xdr:rowOff>47624</xdr:rowOff>
    </xdr:to>
    <xdr:sp macro="" textlink="">
      <xdr:nvSpPr>
        <xdr:cNvPr id="10" name="Text Box 5">
          <a:extLst>
            <a:ext uri="{FF2B5EF4-FFF2-40B4-BE49-F238E27FC236}">
              <a16:creationId xmlns:a16="http://schemas.microsoft.com/office/drawing/2014/main" id="{00000000-0008-0000-1D00-00000A000000}"/>
            </a:ext>
          </a:extLst>
        </xdr:cNvPr>
        <xdr:cNvSpPr txBox="1">
          <a:spLocks noChangeArrowheads="1"/>
        </xdr:cNvSpPr>
      </xdr:nvSpPr>
      <xdr:spPr bwMode="auto">
        <a:xfrm>
          <a:off x="808517" y="12692616"/>
          <a:ext cx="3300524" cy="71215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r>
            <a:rPr lang="es-MX" sz="1000" b="0" i="0" baseline="0">
              <a:latin typeface="Arial" pitchFamily="34" charset="0"/>
              <a:ea typeface="+mn-ea"/>
              <a:cs typeface="Arial" pitchFamily="34" charset="0"/>
            </a:rPr>
            <a:t>LIC. GLORIA GPE. GONZALEZ GONZALEZ</a:t>
          </a:r>
          <a:endParaRPr lang="es-MX" sz="1000">
            <a:latin typeface="Arial" pitchFamily="34" charset="0"/>
            <a:cs typeface="Arial" pitchFamily="34" charset="0"/>
          </a:endParaRPr>
        </a:p>
        <a:p>
          <a:pPr algn="ctr" rtl="0"/>
          <a:r>
            <a:rPr lang="es-MX" sz="1000" b="0" i="0" baseline="0">
              <a:latin typeface="Arial" pitchFamily="34" charset="0"/>
              <a:ea typeface="+mn-ea"/>
              <a:cs typeface="Arial" pitchFamily="34" charset="0"/>
            </a:rPr>
            <a:t>DIRECTORA GENERAL</a:t>
          </a:r>
          <a:endParaRPr lang="es-MX" sz="1000">
            <a:latin typeface="Arial" pitchFamily="34" charset="0"/>
            <a:cs typeface="Arial" pitchFamily="34" charset="0"/>
          </a:endParaRPr>
        </a:p>
      </xdr:txBody>
    </xdr:sp>
    <xdr:clientData/>
  </xdr:twoCellAnchor>
  <xdr:twoCellAnchor editAs="oneCell">
    <xdr:from>
      <xdr:col>3</xdr:col>
      <xdr:colOff>664534</xdr:colOff>
      <xdr:row>0</xdr:row>
      <xdr:rowOff>55379</xdr:rowOff>
    </xdr:from>
    <xdr:to>
      <xdr:col>7</xdr:col>
      <xdr:colOff>1041104</xdr:colOff>
      <xdr:row>3</xdr:row>
      <xdr:rowOff>121832</xdr:rowOff>
    </xdr:to>
    <xdr:pic>
      <xdr:nvPicPr>
        <xdr:cNvPr id="12" name="Imagen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79970" y="55379"/>
          <a:ext cx="7597849" cy="564854"/>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xdr:from>
      <xdr:col>4</xdr:col>
      <xdr:colOff>561975</xdr:colOff>
      <xdr:row>100</xdr:row>
      <xdr:rowOff>152400</xdr:rowOff>
    </xdr:from>
    <xdr:to>
      <xdr:col>6</xdr:col>
      <xdr:colOff>0</xdr:colOff>
      <xdr:row>101</xdr:row>
      <xdr:rowOff>0</xdr:rowOff>
    </xdr:to>
    <xdr:sp macro="" textlink="">
      <xdr:nvSpPr>
        <xdr:cNvPr id="2" name="Text Box 5">
          <a:extLst>
            <a:ext uri="{FF2B5EF4-FFF2-40B4-BE49-F238E27FC236}">
              <a16:creationId xmlns:a16="http://schemas.microsoft.com/office/drawing/2014/main" id="{00000000-0008-0000-1E00-000002000000}"/>
            </a:ext>
          </a:extLst>
        </xdr:cNvPr>
        <xdr:cNvSpPr txBox="1">
          <a:spLocks noChangeArrowheads="1"/>
        </xdr:cNvSpPr>
      </xdr:nvSpPr>
      <xdr:spPr bwMode="auto">
        <a:xfrm>
          <a:off x="6019800" y="161639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102</xdr:row>
      <xdr:rowOff>152400</xdr:rowOff>
    </xdr:from>
    <xdr:to>
      <xdr:col>6</xdr:col>
      <xdr:colOff>0</xdr:colOff>
      <xdr:row>103</xdr:row>
      <xdr:rowOff>0</xdr:rowOff>
    </xdr:to>
    <xdr:sp macro="" textlink="">
      <xdr:nvSpPr>
        <xdr:cNvPr id="8" name="Text Box 5">
          <a:extLst>
            <a:ext uri="{FF2B5EF4-FFF2-40B4-BE49-F238E27FC236}">
              <a16:creationId xmlns:a16="http://schemas.microsoft.com/office/drawing/2014/main" id="{00000000-0008-0000-1E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1362075</xdr:colOff>
      <xdr:row>101</xdr:row>
      <xdr:rowOff>123826</xdr:rowOff>
    </xdr:from>
    <xdr:to>
      <xdr:col>11</xdr:col>
      <xdr:colOff>590550</xdr:colOff>
      <xdr:row>106</xdr:row>
      <xdr:rowOff>142875</xdr:rowOff>
    </xdr:to>
    <xdr:sp macro="" textlink="">
      <xdr:nvSpPr>
        <xdr:cNvPr id="9" name="Text Box 5">
          <a:extLst>
            <a:ext uri="{FF2B5EF4-FFF2-40B4-BE49-F238E27FC236}">
              <a16:creationId xmlns:a16="http://schemas.microsoft.com/office/drawing/2014/main" id="{00000000-0008-0000-1E00-000009000000}"/>
            </a:ext>
          </a:extLst>
        </xdr:cNvPr>
        <xdr:cNvSpPr txBox="1">
          <a:spLocks noChangeArrowheads="1"/>
        </xdr:cNvSpPr>
      </xdr:nvSpPr>
      <xdr:spPr bwMode="auto">
        <a:xfrm>
          <a:off x="9115425" y="10144126"/>
          <a:ext cx="2943225" cy="8286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514350</xdr:colOff>
      <xdr:row>105</xdr:row>
      <xdr:rowOff>152400</xdr:rowOff>
    </xdr:from>
    <xdr:to>
      <xdr:col>8</xdr:col>
      <xdr:colOff>838200</xdr:colOff>
      <xdr:row>110</xdr:row>
      <xdr:rowOff>9524</xdr:rowOff>
    </xdr:to>
    <xdr:sp macro="" textlink="">
      <xdr:nvSpPr>
        <xdr:cNvPr id="10" name="Text Box 5">
          <a:extLst>
            <a:ext uri="{FF2B5EF4-FFF2-40B4-BE49-F238E27FC236}">
              <a16:creationId xmlns:a16="http://schemas.microsoft.com/office/drawing/2014/main" id="{00000000-0008-0000-1E00-00000A000000}"/>
            </a:ext>
          </a:extLst>
        </xdr:cNvPr>
        <xdr:cNvSpPr txBox="1">
          <a:spLocks noChangeArrowheads="1"/>
        </xdr:cNvSpPr>
      </xdr:nvSpPr>
      <xdr:spPr bwMode="auto">
        <a:xfrm>
          <a:off x="4981575" y="10820400"/>
          <a:ext cx="3609975" cy="6667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2</xdr:col>
      <xdr:colOff>390525</xdr:colOff>
      <xdr:row>102</xdr:row>
      <xdr:rowOff>0</xdr:rowOff>
    </xdr:from>
    <xdr:to>
      <xdr:col>4</xdr:col>
      <xdr:colOff>28575</xdr:colOff>
      <xdr:row>105</xdr:row>
      <xdr:rowOff>47624</xdr:rowOff>
    </xdr:to>
    <xdr:sp macro="" textlink="">
      <xdr:nvSpPr>
        <xdr:cNvPr id="11" name="Text Box 5">
          <a:extLst>
            <a:ext uri="{FF2B5EF4-FFF2-40B4-BE49-F238E27FC236}">
              <a16:creationId xmlns:a16="http://schemas.microsoft.com/office/drawing/2014/main" id="{00000000-0008-0000-1E00-00000B000000}"/>
            </a:ext>
          </a:extLst>
        </xdr:cNvPr>
        <xdr:cNvSpPr txBox="1">
          <a:spLocks noChangeArrowheads="1"/>
        </xdr:cNvSpPr>
      </xdr:nvSpPr>
      <xdr:spPr bwMode="auto">
        <a:xfrm>
          <a:off x="1647825" y="10182225"/>
          <a:ext cx="2847975"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3</xdr:col>
      <xdr:colOff>1838325</xdr:colOff>
      <xdr:row>0</xdr:row>
      <xdr:rowOff>66674</xdr:rowOff>
    </xdr:from>
    <xdr:to>
      <xdr:col>8</xdr:col>
      <xdr:colOff>1790700</xdr:colOff>
      <xdr:row>3</xdr:row>
      <xdr:rowOff>161924</xdr:rowOff>
    </xdr:to>
    <xdr:pic>
      <xdr:nvPicPr>
        <xdr:cNvPr id="15" name="Imagen 14">
          <a:extLst>
            <a:ext uri="{FF2B5EF4-FFF2-40B4-BE49-F238E27FC236}">
              <a16:creationId xmlns:a16="http://schemas.microsoft.com/office/drawing/2014/main" id="{00000000-0008-0000-1E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486150" y="66674"/>
          <a:ext cx="7048500" cy="581025"/>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xdr:from>
      <xdr:col>4</xdr:col>
      <xdr:colOff>561975</xdr:colOff>
      <xdr:row>50</xdr:row>
      <xdr:rowOff>152400</xdr:rowOff>
    </xdr:from>
    <xdr:to>
      <xdr:col>6</xdr:col>
      <xdr:colOff>0</xdr:colOff>
      <xdr:row>51</xdr:row>
      <xdr:rowOff>0</xdr:rowOff>
    </xdr:to>
    <xdr:sp macro="" textlink="">
      <xdr:nvSpPr>
        <xdr:cNvPr id="7" name="Text Box 5">
          <a:extLst>
            <a:ext uri="{FF2B5EF4-FFF2-40B4-BE49-F238E27FC236}">
              <a16:creationId xmlns:a16="http://schemas.microsoft.com/office/drawing/2014/main" id="{00000000-0008-0000-1F00-000007000000}"/>
            </a:ext>
          </a:extLst>
        </xdr:cNvPr>
        <xdr:cNvSpPr txBox="1">
          <a:spLocks noChangeArrowheads="1"/>
        </xdr:cNvSpPr>
      </xdr:nvSpPr>
      <xdr:spPr bwMode="auto">
        <a:xfrm>
          <a:off x="6019800" y="160115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1F00-000008000000}"/>
            </a:ext>
          </a:extLst>
        </xdr:cNvPr>
        <xdr:cNvSpPr txBox="1">
          <a:spLocks noChangeArrowheads="1"/>
        </xdr:cNvSpPr>
      </xdr:nvSpPr>
      <xdr:spPr bwMode="auto">
        <a:xfrm>
          <a:off x="6019800" y="1633537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5</xdr:col>
      <xdr:colOff>1152525</xdr:colOff>
      <xdr:row>48</xdr:row>
      <xdr:rowOff>123825</xdr:rowOff>
    </xdr:from>
    <xdr:to>
      <xdr:col>8</xdr:col>
      <xdr:colOff>628650</xdr:colOff>
      <xdr:row>52</xdr:row>
      <xdr:rowOff>133350</xdr:rowOff>
    </xdr:to>
    <xdr:sp macro="" textlink="">
      <xdr:nvSpPr>
        <xdr:cNvPr id="9" name="Text Box 5">
          <a:extLst>
            <a:ext uri="{FF2B5EF4-FFF2-40B4-BE49-F238E27FC236}">
              <a16:creationId xmlns:a16="http://schemas.microsoft.com/office/drawing/2014/main" id="{00000000-0008-0000-1F00-000009000000}"/>
            </a:ext>
          </a:extLst>
        </xdr:cNvPr>
        <xdr:cNvSpPr txBox="1">
          <a:spLocks noChangeArrowheads="1"/>
        </xdr:cNvSpPr>
      </xdr:nvSpPr>
      <xdr:spPr bwMode="auto">
        <a:xfrm>
          <a:off x="8743950" y="9191625"/>
          <a:ext cx="288607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47625</xdr:colOff>
      <xdr:row>51</xdr:row>
      <xdr:rowOff>47626</xdr:rowOff>
    </xdr:from>
    <xdr:to>
      <xdr:col>5</xdr:col>
      <xdr:colOff>695325</xdr:colOff>
      <xdr:row>55</xdr:row>
      <xdr:rowOff>19050</xdr:rowOff>
    </xdr:to>
    <xdr:sp macro="" textlink="">
      <xdr:nvSpPr>
        <xdr:cNvPr id="10" name="Text Box 5">
          <a:extLst>
            <a:ext uri="{FF2B5EF4-FFF2-40B4-BE49-F238E27FC236}">
              <a16:creationId xmlns:a16="http://schemas.microsoft.com/office/drawing/2014/main" id="{00000000-0008-0000-1F00-00000A000000}"/>
            </a:ext>
          </a:extLst>
        </xdr:cNvPr>
        <xdr:cNvSpPr txBox="1">
          <a:spLocks noChangeArrowheads="1"/>
        </xdr:cNvSpPr>
      </xdr:nvSpPr>
      <xdr:spPr bwMode="auto">
        <a:xfrm>
          <a:off x="5410200" y="10086976"/>
          <a:ext cx="2876550" cy="6191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381000</xdr:colOff>
      <xdr:row>49</xdr:row>
      <xdr:rowOff>28575</xdr:rowOff>
    </xdr:from>
    <xdr:to>
      <xdr:col>2</xdr:col>
      <xdr:colOff>438151</xdr:colOff>
      <xdr:row>52</xdr:row>
      <xdr:rowOff>104775</xdr:rowOff>
    </xdr:to>
    <xdr:sp macro="" textlink="">
      <xdr:nvSpPr>
        <xdr:cNvPr id="11" name="Text Box 5">
          <a:extLst>
            <a:ext uri="{FF2B5EF4-FFF2-40B4-BE49-F238E27FC236}">
              <a16:creationId xmlns:a16="http://schemas.microsoft.com/office/drawing/2014/main" id="{00000000-0008-0000-1F00-00000B000000}"/>
            </a:ext>
          </a:extLst>
        </xdr:cNvPr>
        <xdr:cNvSpPr txBox="1">
          <a:spLocks noChangeArrowheads="1"/>
        </xdr:cNvSpPr>
      </xdr:nvSpPr>
      <xdr:spPr bwMode="auto">
        <a:xfrm>
          <a:off x="1619250" y="9258300"/>
          <a:ext cx="3095626" cy="56197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2019301</xdr:colOff>
      <xdr:row>0</xdr:row>
      <xdr:rowOff>95249</xdr:rowOff>
    </xdr:from>
    <xdr:to>
      <xdr:col>7</xdr:col>
      <xdr:colOff>0</xdr:colOff>
      <xdr:row>3</xdr:row>
      <xdr:rowOff>133349</xdr:rowOff>
    </xdr:to>
    <xdr:pic>
      <xdr:nvPicPr>
        <xdr:cNvPr id="15" name="Imagen 14">
          <a:extLst>
            <a:ext uri="{FF2B5EF4-FFF2-40B4-BE49-F238E27FC236}">
              <a16:creationId xmlns:a16="http://schemas.microsoft.com/office/drawing/2014/main" id="{00000000-0008-0000-1F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257551" y="95249"/>
          <a:ext cx="6696074" cy="5238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xdr:from>
      <xdr:col>4</xdr:col>
      <xdr:colOff>561975</xdr:colOff>
      <xdr:row>31</xdr:row>
      <xdr:rowOff>152400</xdr:rowOff>
    </xdr:from>
    <xdr:to>
      <xdr:col>6</xdr:col>
      <xdr:colOff>0</xdr:colOff>
      <xdr:row>32</xdr:row>
      <xdr:rowOff>0</xdr:rowOff>
    </xdr:to>
    <xdr:sp macro="" textlink="">
      <xdr:nvSpPr>
        <xdr:cNvPr id="8" name="Text Box 5">
          <a:extLst>
            <a:ext uri="{FF2B5EF4-FFF2-40B4-BE49-F238E27FC236}">
              <a16:creationId xmlns:a16="http://schemas.microsoft.com/office/drawing/2014/main" id="{00000000-0008-0000-2000-000008000000}"/>
            </a:ext>
          </a:extLst>
        </xdr:cNvPr>
        <xdr:cNvSpPr txBox="1">
          <a:spLocks noChangeArrowheads="1"/>
        </xdr:cNvSpPr>
      </xdr:nvSpPr>
      <xdr:spPr bwMode="auto">
        <a:xfrm>
          <a:off x="6972300" y="9867900"/>
          <a:ext cx="18002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8</xdr:col>
      <xdr:colOff>85724</xdr:colOff>
      <xdr:row>28</xdr:row>
      <xdr:rowOff>76200</xdr:rowOff>
    </xdr:from>
    <xdr:to>
      <xdr:col>10</xdr:col>
      <xdr:colOff>342899</xdr:colOff>
      <xdr:row>32</xdr:row>
      <xdr:rowOff>123825</xdr:rowOff>
    </xdr:to>
    <xdr:sp macro="" textlink="">
      <xdr:nvSpPr>
        <xdr:cNvPr id="9" name="Text Box 5">
          <a:extLst>
            <a:ext uri="{FF2B5EF4-FFF2-40B4-BE49-F238E27FC236}">
              <a16:creationId xmlns:a16="http://schemas.microsoft.com/office/drawing/2014/main" id="{00000000-0008-0000-2000-000009000000}"/>
            </a:ext>
          </a:extLst>
        </xdr:cNvPr>
        <xdr:cNvSpPr txBox="1">
          <a:spLocks noChangeArrowheads="1"/>
        </xdr:cNvSpPr>
      </xdr:nvSpPr>
      <xdr:spPr bwMode="auto">
        <a:xfrm>
          <a:off x="9391649" y="5276850"/>
          <a:ext cx="2638425" cy="6953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4</xdr:col>
      <xdr:colOff>590549</xdr:colOff>
      <xdr:row>31</xdr:row>
      <xdr:rowOff>152401</xdr:rowOff>
    </xdr:from>
    <xdr:to>
      <xdr:col>7</xdr:col>
      <xdr:colOff>600075</xdr:colOff>
      <xdr:row>36</xdr:row>
      <xdr:rowOff>47626</xdr:rowOff>
    </xdr:to>
    <xdr:sp macro="" textlink="">
      <xdr:nvSpPr>
        <xdr:cNvPr id="10" name="Text Box 5">
          <a:extLst>
            <a:ext uri="{FF2B5EF4-FFF2-40B4-BE49-F238E27FC236}">
              <a16:creationId xmlns:a16="http://schemas.microsoft.com/office/drawing/2014/main" id="{00000000-0008-0000-2000-00000A000000}"/>
            </a:ext>
          </a:extLst>
        </xdr:cNvPr>
        <xdr:cNvSpPr txBox="1">
          <a:spLocks noChangeArrowheads="1"/>
        </xdr:cNvSpPr>
      </xdr:nvSpPr>
      <xdr:spPr bwMode="auto">
        <a:xfrm>
          <a:off x="5267324" y="5838826"/>
          <a:ext cx="3028951" cy="7048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0</xdr:col>
      <xdr:colOff>428626</xdr:colOff>
      <xdr:row>29</xdr:row>
      <xdr:rowOff>9526</xdr:rowOff>
    </xdr:from>
    <xdr:to>
      <xdr:col>2</xdr:col>
      <xdr:colOff>819150</xdr:colOff>
      <xdr:row>32</xdr:row>
      <xdr:rowOff>123825</xdr:rowOff>
    </xdr:to>
    <xdr:sp macro="" textlink="">
      <xdr:nvSpPr>
        <xdr:cNvPr id="11" name="Text Box 5">
          <a:extLst>
            <a:ext uri="{FF2B5EF4-FFF2-40B4-BE49-F238E27FC236}">
              <a16:creationId xmlns:a16="http://schemas.microsoft.com/office/drawing/2014/main" id="{00000000-0008-0000-2000-00000B000000}"/>
            </a:ext>
          </a:extLst>
        </xdr:cNvPr>
        <xdr:cNvSpPr txBox="1">
          <a:spLocks noChangeArrowheads="1"/>
        </xdr:cNvSpPr>
      </xdr:nvSpPr>
      <xdr:spPr bwMode="auto">
        <a:xfrm>
          <a:off x="428626" y="5372101"/>
          <a:ext cx="3038474"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828675</xdr:colOff>
      <xdr:row>0</xdr:row>
      <xdr:rowOff>85725</xdr:rowOff>
    </xdr:from>
    <xdr:to>
      <xdr:col>8</xdr:col>
      <xdr:colOff>1171575</xdr:colOff>
      <xdr:row>3</xdr:row>
      <xdr:rowOff>133350</xdr:rowOff>
    </xdr:to>
    <xdr:pic>
      <xdr:nvPicPr>
        <xdr:cNvPr id="14" name="Imagen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628900" y="85725"/>
          <a:ext cx="7848600" cy="5334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oneCellAnchor>
    <xdr:from>
      <xdr:col>0</xdr:col>
      <xdr:colOff>0</xdr:colOff>
      <xdr:row>71</xdr:row>
      <xdr:rowOff>0</xdr:rowOff>
    </xdr:from>
    <xdr:ext cx="2962274" cy="819150"/>
    <xdr:sp macro="" textlink="">
      <xdr:nvSpPr>
        <xdr:cNvPr id="2" name="1 CuadroTexto">
          <a:extLst>
            <a:ext uri="{FF2B5EF4-FFF2-40B4-BE49-F238E27FC236}">
              <a16:creationId xmlns:a16="http://schemas.microsoft.com/office/drawing/2014/main" id="{00000000-0008-0000-2100-000002000000}"/>
            </a:ext>
          </a:extLst>
        </xdr:cNvPr>
        <xdr:cNvSpPr txBox="1"/>
      </xdr:nvSpPr>
      <xdr:spPr>
        <a:xfrm>
          <a:off x="57150" y="15106650"/>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3" name="2 CuadroTexto">
          <a:extLst>
            <a:ext uri="{FF2B5EF4-FFF2-40B4-BE49-F238E27FC236}">
              <a16:creationId xmlns:a16="http://schemas.microsoft.com/office/drawing/2014/main" id="{00000000-0008-0000-2100-000003000000}"/>
            </a:ext>
          </a:extLst>
        </xdr:cNvPr>
        <xdr:cNvSpPr txBox="1"/>
      </xdr:nvSpPr>
      <xdr:spPr>
        <a:xfrm>
          <a:off x="0" y="1153477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4" name="3 CuadroTexto">
          <a:extLst>
            <a:ext uri="{FF2B5EF4-FFF2-40B4-BE49-F238E27FC236}">
              <a16:creationId xmlns:a16="http://schemas.microsoft.com/office/drawing/2014/main" id="{00000000-0008-0000-2100-000004000000}"/>
            </a:ext>
          </a:extLst>
        </xdr:cNvPr>
        <xdr:cNvSpPr txBox="1"/>
      </xdr:nvSpPr>
      <xdr:spPr>
        <a:xfrm>
          <a:off x="1885951" y="15744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2962274" cy="819150"/>
    <xdr:sp macro="" textlink="">
      <xdr:nvSpPr>
        <xdr:cNvPr id="5" name="1 CuadroTexto">
          <a:extLst>
            <a:ext uri="{FF2B5EF4-FFF2-40B4-BE49-F238E27FC236}">
              <a16:creationId xmlns:a16="http://schemas.microsoft.com/office/drawing/2014/main" id="{00000000-0008-0000-2100-000005000000}"/>
            </a:ext>
          </a:extLst>
        </xdr:cNvPr>
        <xdr:cNvSpPr txBox="1"/>
      </xdr:nvSpPr>
      <xdr:spPr>
        <a:xfrm>
          <a:off x="0" y="13306425"/>
          <a:ext cx="2962274" cy="8191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71</xdr:row>
      <xdr:rowOff>0</xdr:rowOff>
    </xdr:from>
    <xdr:ext cx="3095625" cy="264560"/>
    <xdr:sp macro="" textlink="">
      <xdr:nvSpPr>
        <xdr:cNvPr id="6" name="2 CuadroTexto">
          <a:extLst>
            <a:ext uri="{FF2B5EF4-FFF2-40B4-BE49-F238E27FC236}">
              <a16:creationId xmlns:a16="http://schemas.microsoft.com/office/drawing/2014/main" id="{00000000-0008-0000-2100-000006000000}"/>
            </a:ext>
          </a:extLst>
        </xdr:cNvPr>
        <xdr:cNvSpPr txBox="1"/>
      </xdr:nvSpPr>
      <xdr:spPr>
        <a:xfrm>
          <a:off x="0" y="13306425"/>
          <a:ext cx="3095625"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0</xdr:colOff>
      <xdr:row>74</xdr:row>
      <xdr:rowOff>66675</xdr:rowOff>
    </xdr:from>
    <xdr:ext cx="3143250" cy="779686"/>
    <xdr:sp macro="" textlink="">
      <xdr:nvSpPr>
        <xdr:cNvPr id="7" name="3 CuadroTexto">
          <a:extLst>
            <a:ext uri="{FF2B5EF4-FFF2-40B4-BE49-F238E27FC236}">
              <a16:creationId xmlns:a16="http://schemas.microsoft.com/office/drawing/2014/main" id="{00000000-0008-0000-2100-000007000000}"/>
            </a:ext>
          </a:extLst>
        </xdr:cNvPr>
        <xdr:cNvSpPr txBox="1"/>
      </xdr:nvSpPr>
      <xdr:spPr>
        <a:xfrm>
          <a:off x="0" y="138588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endParaRPr kumimoji="0" lang="es-MX" sz="1100" b="1" i="0" u="none" strike="noStrike" kern="0" cap="none" spc="0" normalizeH="0" baseline="0" noProof="0">
            <a:ln>
              <a:noFill/>
            </a:ln>
            <a:solidFill>
              <a:prstClr val="black"/>
            </a:solidFill>
            <a:effectLst/>
            <a:uLnTx/>
            <a:uFillTx/>
            <a:latin typeface="+mn-lt"/>
            <a:ea typeface="+mn-ea"/>
            <a:cs typeface="+mn-cs"/>
          </a:endParaRPr>
        </a:p>
      </xdr:txBody>
    </xdr:sp>
    <xdr:clientData/>
  </xdr:oneCellAnchor>
  <xdr:oneCellAnchor>
    <xdr:from>
      <xdr:col>0</xdr:col>
      <xdr:colOff>4029075</xdr:colOff>
      <xdr:row>70</xdr:row>
      <xdr:rowOff>161925</xdr:rowOff>
    </xdr:from>
    <xdr:ext cx="3095625" cy="609013"/>
    <xdr:sp macro="" textlink="">
      <xdr:nvSpPr>
        <xdr:cNvPr id="8" name="7 CuadroTexto">
          <a:extLst>
            <a:ext uri="{FF2B5EF4-FFF2-40B4-BE49-F238E27FC236}">
              <a16:creationId xmlns:a16="http://schemas.microsoft.com/office/drawing/2014/main" id="{3845A458-685E-4601-BA65-F63C8AB24514}"/>
            </a:ext>
          </a:extLst>
        </xdr:cNvPr>
        <xdr:cNvSpPr txBox="1"/>
      </xdr:nvSpPr>
      <xdr:spPr>
        <a:xfrm>
          <a:off x="4029075" y="1579245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2352675</xdr:colOff>
      <xdr:row>76</xdr:row>
      <xdr:rowOff>0</xdr:rowOff>
    </xdr:from>
    <xdr:ext cx="3143250" cy="779686"/>
    <xdr:sp macro="" textlink="">
      <xdr:nvSpPr>
        <xdr:cNvPr id="9" name="8 CuadroTexto">
          <a:extLst>
            <a:ext uri="{FF2B5EF4-FFF2-40B4-BE49-F238E27FC236}">
              <a16:creationId xmlns:a16="http://schemas.microsoft.com/office/drawing/2014/main" id="{ED74A2E0-53EE-440C-AC0A-7B15B8881D67}"/>
            </a:ext>
          </a:extLst>
        </xdr:cNvPr>
        <xdr:cNvSpPr txBox="1"/>
      </xdr:nvSpPr>
      <xdr:spPr>
        <a:xfrm>
          <a:off x="2352675" y="167735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190500</xdr:colOff>
      <xdr:row>70</xdr:row>
      <xdr:rowOff>161925</xdr:rowOff>
    </xdr:from>
    <xdr:ext cx="3343275" cy="1066800"/>
    <xdr:sp macro="" textlink="">
      <xdr:nvSpPr>
        <xdr:cNvPr id="10" name="6 CuadroTexto">
          <a:extLst>
            <a:ext uri="{FF2B5EF4-FFF2-40B4-BE49-F238E27FC236}">
              <a16:creationId xmlns:a16="http://schemas.microsoft.com/office/drawing/2014/main" id="{3EA61AA2-344D-49F5-A905-4A209FFDA4A4}"/>
            </a:ext>
          </a:extLst>
        </xdr:cNvPr>
        <xdr:cNvSpPr txBox="1"/>
      </xdr:nvSpPr>
      <xdr:spPr>
        <a:xfrm>
          <a:off x="190500" y="15792450"/>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1317177</xdr:colOff>
      <xdr:row>0</xdr:row>
      <xdr:rowOff>66672</xdr:rowOff>
    </xdr:from>
    <xdr:to>
      <xdr:col>2</xdr:col>
      <xdr:colOff>847725</xdr:colOff>
      <xdr:row>0</xdr:row>
      <xdr:rowOff>471463</xdr:rowOff>
    </xdr:to>
    <xdr:pic>
      <xdr:nvPicPr>
        <xdr:cNvPr id="11" name="Imagen 10">
          <a:extLst>
            <a:ext uri="{FF2B5EF4-FFF2-40B4-BE49-F238E27FC236}">
              <a16:creationId xmlns:a16="http://schemas.microsoft.com/office/drawing/2014/main" id="{123CC5BE-6782-4F98-9495-1A0976F58F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17177" y="66672"/>
          <a:ext cx="4874073" cy="404791"/>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oneCellAnchor>
    <xdr:from>
      <xdr:col>4</xdr:col>
      <xdr:colOff>552450</xdr:colOff>
      <xdr:row>80</xdr:row>
      <xdr:rowOff>0</xdr:rowOff>
    </xdr:from>
    <xdr:ext cx="3095625" cy="609013"/>
    <xdr:sp macro="" textlink="">
      <xdr:nvSpPr>
        <xdr:cNvPr id="2" name="7 CuadroTexto">
          <a:extLst>
            <a:ext uri="{FF2B5EF4-FFF2-40B4-BE49-F238E27FC236}">
              <a16:creationId xmlns:a16="http://schemas.microsoft.com/office/drawing/2014/main" id="{4AA1B8D3-1117-4A07-BFF1-A9BD84096CE0}"/>
            </a:ext>
          </a:extLst>
        </xdr:cNvPr>
        <xdr:cNvSpPr txBox="1"/>
      </xdr:nvSpPr>
      <xdr:spPr>
        <a:xfrm>
          <a:off x="4191000" y="1738312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2</xdr:col>
      <xdr:colOff>1990725</xdr:colOff>
      <xdr:row>83</xdr:row>
      <xdr:rowOff>76200</xdr:rowOff>
    </xdr:from>
    <xdr:ext cx="3143250" cy="779686"/>
    <xdr:sp macro="" textlink="">
      <xdr:nvSpPr>
        <xdr:cNvPr id="3" name="8 CuadroTexto">
          <a:extLst>
            <a:ext uri="{FF2B5EF4-FFF2-40B4-BE49-F238E27FC236}">
              <a16:creationId xmlns:a16="http://schemas.microsoft.com/office/drawing/2014/main" id="{93161782-1ADD-4D1F-95DC-893B594CB6A3}"/>
            </a:ext>
          </a:extLst>
        </xdr:cNvPr>
        <xdr:cNvSpPr txBox="1"/>
      </xdr:nvSpPr>
      <xdr:spPr>
        <a:xfrm>
          <a:off x="2238375" y="1803082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87312</xdr:colOff>
      <xdr:row>80</xdr:row>
      <xdr:rowOff>0</xdr:rowOff>
    </xdr:from>
    <xdr:ext cx="3343275" cy="1066800"/>
    <xdr:sp macro="" textlink="">
      <xdr:nvSpPr>
        <xdr:cNvPr id="4" name="6 CuadroTexto">
          <a:extLst>
            <a:ext uri="{FF2B5EF4-FFF2-40B4-BE49-F238E27FC236}">
              <a16:creationId xmlns:a16="http://schemas.microsoft.com/office/drawing/2014/main" id="{E07ED580-22D2-4801-B4AD-6ABB5660E0F1}"/>
            </a:ext>
          </a:extLst>
        </xdr:cNvPr>
        <xdr:cNvSpPr txBox="1"/>
      </xdr:nvSpPr>
      <xdr:spPr>
        <a:xfrm>
          <a:off x="220662" y="173831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2</xdr:col>
      <xdr:colOff>1033458</xdr:colOff>
      <xdr:row>0</xdr:row>
      <xdr:rowOff>0</xdr:rowOff>
    </xdr:from>
    <xdr:to>
      <xdr:col>7</xdr:col>
      <xdr:colOff>621539</xdr:colOff>
      <xdr:row>0</xdr:row>
      <xdr:rowOff>405573</xdr:rowOff>
    </xdr:to>
    <xdr:pic>
      <xdr:nvPicPr>
        <xdr:cNvPr id="5" name="Imagen 4">
          <a:extLst>
            <a:ext uri="{FF2B5EF4-FFF2-40B4-BE49-F238E27FC236}">
              <a16:creationId xmlns:a16="http://schemas.microsoft.com/office/drawing/2014/main" id="{82D604C7-24B6-437B-97AD-B8CED4AF36E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81108" y="0"/>
          <a:ext cx="5236406" cy="40557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oneCellAnchor>
    <xdr:from>
      <xdr:col>3</xdr:col>
      <xdr:colOff>323850</xdr:colOff>
      <xdr:row>165</xdr:row>
      <xdr:rowOff>171450</xdr:rowOff>
    </xdr:from>
    <xdr:ext cx="3095625" cy="609013"/>
    <xdr:sp macro="" textlink="">
      <xdr:nvSpPr>
        <xdr:cNvPr id="2" name="7 CuadroTexto">
          <a:extLst>
            <a:ext uri="{FF2B5EF4-FFF2-40B4-BE49-F238E27FC236}">
              <a16:creationId xmlns:a16="http://schemas.microsoft.com/office/drawing/2014/main" id="{3848E065-4903-4D05-B6E7-F09FF61465F7}"/>
            </a:ext>
          </a:extLst>
        </xdr:cNvPr>
        <xdr:cNvSpPr txBox="1"/>
      </xdr:nvSpPr>
      <xdr:spPr>
        <a:xfrm>
          <a:off x="3609975" y="393096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171</xdr:row>
      <xdr:rowOff>9525</xdr:rowOff>
    </xdr:from>
    <xdr:ext cx="3143250" cy="779686"/>
    <xdr:sp macro="" textlink="">
      <xdr:nvSpPr>
        <xdr:cNvPr id="3" name="8 CuadroTexto">
          <a:extLst>
            <a:ext uri="{FF2B5EF4-FFF2-40B4-BE49-F238E27FC236}">
              <a16:creationId xmlns:a16="http://schemas.microsoft.com/office/drawing/2014/main" id="{2B03694F-EF83-4489-AD44-7EF9016EF81D}"/>
            </a:ext>
          </a:extLst>
        </xdr:cNvPr>
        <xdr:cNvSpPr txBox="1"/>
      </xdr:nvSpPr>
      <xdr:spPr>
        <a:xfrm>
          <a:off x="1971675" y="4029075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166</xdr:row>
      <xdr:rowOff>0</xdr:rowOff>
    </xdr:from>
    <xdr:ext cx="3343275" cy="1066800"/>
    <xdr:sp macro="" textlink="">
      <xdr:nvSpPr>
        <xdr:cNvPr id="4" name="6 CuadroTexto">
          <a:extLst>
            <a:ext uri="{FF2B5EF4-FFF2-40B4-BE49-F238E27FC236}">
              <a16:creationId xmlns:a16="http://schemas.microsoft.com/office/drawing/2014/main" id="{3B74BD3D-2B38-450B-BA62-091CEF677483}"/>
            </a:ext>
          </a:extLst>
        </xdr:cNvPr>
        <xdr:cNvSpPr txBox="1"/>
      </xdr:nvSpPr>
      <xdr:spPr>
        <a:xfrm>
          <a:off x="161925" y="3932872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501648</xdr:colOff>
      <xdr:row>0</xdr:row>
      <xdr:rowOff>71437</xdr:rowOff>
    </xdr:from>
    <xdr:to>
      <xdr:col>7</xdr:col>
      <xdr:colOff>319086</xdr:colOff>
      <xdr:row>0</xdr:row>
      <xdr:rowOff>532437</xdr:rowOff>
    </xdr:to>
    <xdr:pic>
      <xdr:nvPicPr>
        <xdr:cNvPr id="5" name="Imagen 4">
          <a:extLst>
            <a:ext uri="{FF2B5EF4-FFF2-40B4-BE49-F238E27FC236}">
              <a16:creationId xmlns:a16="http://schemas.microsoft.com/office/drawing/2014/main" id="{EDF6F0CF-55A2-484F-A9C2-485988321D4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3573" y="71437"/>
          <a:ext cx="5646738" cy="461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oneCellAnchor>
    <xdr:from>
      <xdr:col>2</xdr:col>
      <xdr:colOff>323850</xdr:colOff>
      <xdr:row>38</xdr:row>
      <xdr:rowOff>0</xdr:rowOff>
    </xdr:from>
    <xdr:ext cx="3095625" cy="609013"/>
    <xdr:sp macro="" textlink="">
      <xdr:nvSpPr>
        <xdr:cNvPr id="2" name="7 CuadroTexto">
          <a:extLst>
            <a:ext uri="{FF2B5EF4-FFF2-40B4-BE49-F238E27FC236}">
              <a16:creationId xmlns:a16="http://schemas.microsoft.com/office/drawing/2014/main" id="{49201D1E-F7B5-4BC1-98F4-D0E5FF61647F}"/>
            </a:ext>
          </a:extLst>
        </xdr:cNvPr>
        <xdr:cNvSpPr txBox="1"/>
      </xdr:nvSpPr>
      <xdr:spPr>
        <a:xfrm>
          <a:off x="3467100" y="8181975"/>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1762125</xdr:colOff>
      <xdr:row>43</xdr:row>
      <xdr:rowOff>9525</xdr:rowOff>
    </xdr:from>
    <xdr:ext cx="3143250" cy="779686"/>
    <xdr:sp macro="" textlink="">
      <xdr:nvSpPr>
        <xdr:cNvPr id="3" name="8 CuadroTexto">
          <a:extLst>
            <a:ext uri="{FF2B5EF4-FFF2-40B4-BE49-F238E27FC236}">
              <a16:creationId xmlns:a16="http://schemas.microsoft.com/office/drawing/2014/main" id="{0695E16A-19F0-4AE7-970F-DF06C5E04A6B}"/>
            </a:ext>
          </a:extLst>
        </xdr:cNvPr>
        <xdr:cNvSpPr txBox="1"/>
      </xdr:nvSpPr>
      <xdr:spPr>
        <a:xfrm>
          <a:off x="1762125" y="9144000"/>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0</xdr:col>
      <xdr:colOff>0</xdr:colOff>
      <xdr:row>37</xdr:row>
      <xdr:rowOff>190496</xdr:rowOff>
    </xdr:from>
    <xdr:ext cx="3343275" cy="1066800"/>
    <xdr:sp macro="" textlink="">
      <xdr:nvSpPr>
        <xdr:cNvPr id="4" name="6 CuadroTexto">
          <a:extLst>
            <a:ext uri="{FF2B5EF4-FFF2-40B4-BE49-F238E27FC236}">
              <a16:creationId xmlns:a16="http://schemas.microsoft.com/office/drawing/2014/main" id="{0FF8AC12-5014-4F76-BBD3-5D64C7C84A50}"/>
            </a:ext>
          </a:extLst>
        </xdr:cNvPr>
        <xdr:cNvSpPr txBox="1"/>
      </xdr:nvSpPr>
      <xdr:spPr>
        <a:xfrm>
          <a:off x="0" y="8181971"/>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976313</xdr:colOff>
      <xdr:row>0</xdr:row>
      <xdr:rowOff>36512</xdr:rowOff>
    </xdr:from>
    <xdr:to>
      <xdr:col>6</xdr:col>
      <xdr:colOff>195262</xdr:colOff>
      <xdr:row>0</xdr:row>
      <xdr:rowOff>520700</xdr:rowOff>
    </xdr:to>
    <xdr:pic>
      <xdr:nvPicPr>
        <xdr:cNvPr id="5" name="Imagen 4">
          <a:extLst>
            <a:ext uri="{FF2B5EF4-FFF2-40B4-BE49-F238E27FC236}">
              <a16:creationId xmlns:a16="http://schemas.microsoft.com/office/drawing/2014/main" id="{7358F21A-9AA1-47B6-809C-C22770E204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76313" y="36512"/>
          <a:ext cx="5333999" cy="4841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oneCellAnchor>
    <xdr:from>
      <xdr:col>3</xdr:col>
      <xdr:colOff>333375</xdr:colOff>
      <xdr:row>90</xdr:row>
      <xdr:rowOff>9525</xdr:rowOff>
    </xdr:from>
    <xdr:ext cx="3095625" cy="609013"/>
    <xdr:sp macro="" textlink="">
      <xdr:nvSpPr>
        <xdr:cNvPr id="2" name="7 CuadroTexto">
          <a:extLst>
            <a:ext uri="{FF2B5EF4-FFF2-40B4-BE49-F238E27FC236}">
              <a16:creationId xmlns:a16="http://schemas.microsoft.com/office/drawing/2014/main" id="{9B3794AA-DAFE-4D0A-99D2-20468F330F0E}"/>
            </a:ext>
          </a:extLst>
        </xdr:cNvPr>
        <xdr:cNvSpPr txBox="1"/>
      </xdr:nvSpPr>
      <xdr:spPr>
        <a:xfrm>
          <a:off x="3676650" y="19812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1</xdr:col>
      <xdr:colOff>1809750</xdr:colOff>
      <xdr:row>94</xdr:row>
      <xdr:rowOff>0</xdr:rowOff>
    </xdr:from>
    <xdr:ext cx="3143250" cy="779686"/>
    <xdr:sp macro="" textlink="">
      <xdr:nvSpPr>
        <xdr:cNvPr id="3" name="8 CuadroTexto">
          <a:extLst>
            <a:ext uri="{FF2B5EF4-FFF2-40B4-BE49-F238E27FC236}">
              <a16:creationId xmlns:a16="http://schemas.microsoft.com/office/drawing/2014/main" id="{5D8D37D3-D4A5-4B8D-B6C3-DEE931100458}"/>
            </a:ext>
          </a:extLst>
        </xdr:cNvPr>
        <xdr:cNvSpPr txBox="1"/>
      </xdr:nvSpPr>
      <xdr:spPr>
        <a:xfrm>
          <a:off x="1981200" y="20564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 </a:t>
          </a:r>
          <a:endParaRPr lang="es-MX">
            <a:effectLst/>
          </a:endParaRPr>
        </a:p>
      </xdr:txBody>
    </xdr:sp>
    <xdr:clientData/>
  </xdr:oneCellAnchor>
  <xdr:oneCellAnchor>
    <xdr:from>
      <xdr:col>1</xdr:col>
      <xdr:colOff>0</xdr:colOff>
      <xdr:row>90</xdr:row>
      <xdr:rowOff>0</xdr:rowOff>
    </xdr:from>
    <xdr:ext cx="3343275" cy="1066800"/>
    <xdr:sp macro="" textlink="">
      <xdr:nvSpPr>
        <xdr:cNvPr id="4" name="6 CuadroTexto">
          <a:extLst>
            <a:ext uri="{FF2B5EF4-FFF2-40B4-BE49-F238E27FC236}">
              <a16:creationId xmlns:a16="http://schemas.microsoft.com/office/drawing/2014/main" id="{3CA0163B-C1A5-4504-9AAD-5058B23AA8C9}"/>
            </a:ext>
          </a:extLst>
        </xdr:cNvPr>
        <xdr:cNvSpPr txBox="1"/>
      </xdr:nvSpPr>
      <xdr:spPr>
        <a:xfrm>
          <a:off x="171450" y="19802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1</xdr:col>
      <xdr:colOff>612777</xdr:colOff>
      <xdr:row>0</xdr:row>
      <xdr:rowOff>55563</xdr:rowOff>
    </xdr:from>
    <xdr:to>
      <xdr:col>7</xdr:col>
      <xdr:colOff>96012</xdr:colOff>
      <xdr:row>0</xdr:row>
      <xdr:rowOff>492126</xdr:rowOff>
    </xdr:to>
    <xdr:pic>
      <xdr:nvPicPr>
        <xdr:cNvPr id="5" name="Imagen 4">
          <a:extLst>
            <a:ext uri="{FF2B5EF4-FFF2-40B4-BE49-F238E27FC236}">
              <a16:creationId xmlns:a16="http://schemas.microsoft.com/office/drawing/2014/main" id="{07F185E1-CDE9-4995-9D6C-FA5D84F12D0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84227" y="55563"/>
          <a:ext cx="5483985" cy="436563"/>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oneCellAnchor>
    <xdr:from>
      <xdr:col>2</xdr:col>
      <xdr:colOff>352425</xdr:colOff>
      <xdr:row>39</xdr:row>
      <xdr:rowOff>0</xdr:rowOff>
    </xdr:from>
    <xdr:ext cx="3095625" cy="609013"/>
    <xdr:sp macro="" textlink="">
      <xdr:nvSpPr>
        <xdr:cNvPr id="2" name="7 CuadroTexto">
          <a:extLst>
            <a:ext uri="{FF2B5EF4-FFF2-40B4-BE49-F238E27FC236}">
              <a16:creationId xmlns:a16="http://schemas.microsoft.com/office/drawing/2014/main" id="{96931CB3-4A71-4E57-8E02-171FF5E0F8A7}"/>
            </a:ext>
          </a:extLst>
        </xdr:cNvPr>
        <xdr:cNvSpPr txBox="1"/>
      </xdr:nvSpPr>
      <xdr:spPr>
        <a:xfrm>
          <a:off x="3771900" y="8763000"/>
          <a:ext cx="3095625"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r>
            <a:rPr lang="es-MX" sz="1100"/>
            <a:t>________________________________</a:t>
          </a:r>
        </a:p>
        <a:p>
          <a:pPr algn="ctr" eaLnBrk="1" fontAlgn="auto" latinLnBrk="0" hangingPunct="1"/>
          <a:r>
            <a:rPr lang="es-MX" sz="1100" b="1" i="0" baseline="0">
              <a:solidFill>
                <a:schemeClr val="tx1"/>
              </a:solidFill>
              <a:effectLst/>
              <a:latin typeface="+mn-lt"/>
              <a:ea typeface="+mn-ea"/>
              <a:cs typeface="+mn-cs"/>
            </a:rPr>
            <a:t>C.P. E. LUDIVINA BRIONES ZUÑIGA</a:t>
          </a:r>
          <a:endParaRPr lang="es-MX">
            <a:effectLst/>
          </a:endParaRPr>
        </a:p>
        <a:p>
          <a:pPr algn="ctr" eaLnBrk="1" fontAlgn="auto" latinLnBrk="0" hangingPunct="1"/>
          <a:r>
            <a:rPr lang="es-MX" sz="1100" b="1" i="0" baseline="0">
              <a:solidFill>
                <a:schemeClr val="tx1"/>
              </a:solidFill>
              <a:effectLst/>
              <a:latin typeface="+mn-lt"/>
              <a:ea typeface="+mn-ea"/>
              <a:cs typeface="+mn-cs"/>
            </a:rPr>
            <a:t>DIRECTORA DE PLANEACION</a:t>
          </a:r>
          <a:endParaRPr lang="es-MX">
            <a:effectLst/>
          </a:endParaRPr>
        </a:p>
      </xdr:txBody>
    </xdr:sp>
    <xdr:clientData/>
  </xdr:oneCellAnchor>
  <xdr:oneCellAnchor>
    <xdr:from>
      <xdr:col>0</xdr:col>
      <xdr:colOff>1990725</xdr:colOff>
      <xdr:row>42</xdr:row>
      <xdr:rowOff>180975</xdr:rowOff>
    </xdr:from>
    <xdr:ext cx="3143250" cy="779686"/>
    <xdr:sp macro="" textlink="">
      <xdr:nvSpPr>
        <xdr:cNvPr id="3" name="8 CuadroTexto">
          <a:extLst>
            <a:ext uri="{FF2B5EF4-FFF2-40B4-BE49-F238E27FC236}">
              <a16:creationId xmlns:a16="http://schemas.microsoft.com/office/drawing/2014/main" id="{657F04C8-FCBC-47BF-9E66-188272FE0D27}"/>
            </a:ext>
          </a:extLst>
        </xdr:cNvPr>
        <xdr:cNvSpPr txBox="1"/>
      </xdr:nvSpPr>
      <xdr:spPr>
        <a:xfrm>
          <a:off x="1990725" y="9515475"/>
          <a:ext cx="3143250" cy="7796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ctr"/>
          <a:r>
            <a:rPr lang="es-MX" sz="1100"/>
            <a:t>___________________________________</a:t>
          </a:r>
        </a:p>
        <a:p>
          <a:pPr algn="ctr"/>
          <a:r>
            <a:rPr lang="es-MX" sz="1100" b="1" baseline="0">
              <a:solidFill>
                <a:schemeClr val="tx1"/>
              </a:solidFill>
              <a:effectLst/>
              <a:latin typeface="+mn-lt"/>
              <a:ea typeface="+mn-ea"/>
              <a:cs typeface="+mn-cs"/>
            </a:rPr>
            <a:t>C.P. CLAUDIA DEL CARMEN MARTINEZ MERCADO</a:t>
          </a:r>
          <a:endParaRPr lang="es-MX">
            <a:effectLst/>
          </a:endParaRPr>
        </a:p>
        <a:p>
          <a:pPr algn="ctr"/>
          <a:r>
            <a:rPr lang="es-MX" sz="1100" b="1" baseline="0">
              <a:solidFill>
                <a:schemeClr val="tx1"/>
              </a:solidFill>
              <a:effectLst/>
              <a:latin typeface="+mn-lt"/>
              <a:ea typeface="+mn-ea"/>
              <a:cs typeface="+mn-cs"/>
            </a:rPr>
            <a:t>JEFA DEL DEPTO. DE PRESUPUESTOS </a:t>
          </a:r>
          <a:endParaRPr lang="es-MX">
            <a:effectLst/>
          </a:endParaRPr>
        </a:p>
      </xdr:txBody>
    </xdr:sp>
    <xdr:clientData/>
  </xdr:oneCellAnchor>
  <xdr:oneCellAnchor>
    <xdr:from>
      <xdr:col>0</xdr:col>
      <xdr:colOff>0</xdr:colOff>
      <xdr:row>38</xdr:row>
      <xdr:rowOff>180975</xdr:rowOff>
    </xdr:from>
    <xdr:ext cx="3343275" cy="1066800"/>
    <xdr:sp macro="" textlink="">
      <xdr:nvSpPr>
        <xdr:cNvPr id="4" name="6 CuadroTexto">
          <a:extLst>
            <a:ext uri="{FF2B5EF4-FFF2-40B4-BE49-F238E27FC236}">
              <a16:creationId xmlns:a16="http://schemas.microsoft.com/office/drawing/2014/main" id="{E1CB8F24-858D-499D-9787-7EFA0E47CEEE}"/>
            </a:ext>
          </a:extLst>
        </xdr:cNvPr>
        <xdr:cNvSpPr txBox="1"/>
      </xdr:nvSpPr>
      <xdr:spPr>
        <a:xfrm>
          <a:off x="0" y="8753475"/>
          <a:ext cx="3343275" cy="10668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pPr algn="ctr"/>
          <a:r>
            <a:rPr lang="es-MX" sz="1100" baseline="0"/>
            <a:t>         </a:t>
          </a:r>
          <a:r>
            <a:rPr lang="es-MX" sz="1100"/>
            <a:t>_______________________________________</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LIC. GLORIA GPE. GONZALEZ GONZALEZ</a:t>
          </a:r>
        </a:p>
        <a:p>
          <a:pPr marL="0" marR="0" lvl="0" indent="0" algn="ctr" defTabSz="914400" eaLnBrk="1" fontAlgn="auto" latinLnBrk="0" hangingPunct="1">
            <a:lnSpc>
              <a:spcPct val="100000"/>
            </a:lnSpc>
            <a:spcBef>
              <a:spcPts val="0"/>
            </a:spcBef>
            <a:spcAft>
              <a:spcPts val="0"/>
            </a:spcAft>
            <a:buClrTx/>
            <a:buSzTx/>
            <a:buFontTx/>
            <a:buNone/>
            <a:tabLst/>
            <a:defRPr/>
          </a:pPr>
          <a:r>
            <a:rPr kumimoji="0" lang="es-MX" sz="1100" b="1" i="0" u="none" strike="noStrike" kern="0" cap="none" spc="0" normalizeH="0" baseline="0" noProof="0">
              <a:ln>
                <a:noFill/>
              </a:ln>
              <a:solidFill>
                <a:prstClr val="black"/>
              </a:solidFill>
              <a:effectLst/>
              <a:uLnTx/>
              <a:uFillTx/>
              <a:latin typeface="+mn-lt"/>
              <a:ea typeface="+mn-ea"/>
              <a:cs typeface="+mn-cs"/>
            </a:rPr>
            <a:t>DIRECTORA GENERAL</a:t>
          </a:r>
          <a:endParaRPr kumimoji="0" lang="es-MX" sz="1100" b="0" i="0" u="none" strike="noStrike" kern="0" cap="none" spc="0" normalizeH="0" baseline="0" noProof="0">
            <a:ln>
              <a:noFill/>
            </a:ln>
            <a:solidFill>
              <a:prstClr val="black"/>
            </a:solidFill>
            <a:effectLst/>
            <a:uLnTx/>
            <a:uFillTx/>
            <a:latin typeface="+mn-lt"/>
            <a:ea typeface="+mn-ea"/>
            <a:cs typeface="+mn-cs"/>
          </a:endParaRPr>
        </a:p>
      </xdr:txBody>
    </xdr:sp>
    <xdr:clientData/>
  </xdr:oneCellAnchor>
  <xdr:twoCellAnchor editAs="oneCell">
    <xdr:from>
      <xdr:col>0</xdr:col>
      <xdr:colOff>552450</xdr:colOff>
      <xdr:row>0</xdr:row>
      <xdr:rowOff>47625</xdr:rowOff>
    </xdr:from>
    <xdr:to>
      <xdr:col>6</xdr:col>
      <xdr:colOff>152400</xdr:colOff>
      <xdr:row>0</xdr:row>
      <xdr:rowOff>509732</xdr:rowOff>
    </xdr:to>
    <xdr:pic>
      <xdr:nvPicPr>
        <xdr:cNvPr id="5" name="Imagen 4">
          <a:extLst>
            <a:ext uri="{FF2B5EF4-FFF2-40B4-BE49-F238E27FC236}">
              <a16:creationId xmlns:a16="http://schemas.microsoft.com/office/drawing/2014/main" id="{7B825063-B7E4-4063-A4E9-86672968BF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52450" y="47625"/>
          <a:ext cx="5734050" cy="4621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714375</xdr:colOff>
      <xdr:row>33</xdr:row>
      <xdr:rowOff>0</xdr:rowOff>
    </xdr:from>
    <xdr:to>
      <xdr:col>6</xdr:col>
      <xdr:colOff>666750</xdr:colOff>
      <xdr:row>33</xdr:row>
      <xdr:rowOff>9525</xdr:rowOff>
    </xdr:to>
    <xdr:sp macro="" textlink="">
      <xdr:nvSpPr>
        <xdr:cNvPr id="4" name="Text Box 5">
          <a:extLst>
            <a:ext uri="{FF2B5EF4-FFF2-40B4-BE49-F238E27FC236}">
              <a16:creationId xmlns:a16="http://schemas.microsoft.com/office/drawing/2014/main" id="{00000000-0008-0000-0300-000004000000}"/>
            </a:ext>
          </a:extLst>
        </xdr:cNvPr>
        <xdr:cNvSpPr txBox="1">
          <a:spLocks noChangeArrowheads="1"/>
        </xdr:cNvSpPr>
      </xdr:nvSpPr>
      <xdr:spPr bwMode="auto">
        <a:xfrm>
          <a:off x="8543925" y="8458200"/>
          <a:ext cx="27146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a:t>
          </a:r>
        </a:p>
        <a:p>
          <a:pPr algn="ctr" rtl="0">
            <a:defRPr sz="1000"/>
          </a:pPr>
          <a:r>
            <a:rPr lang="es-MX" sz="1000" b="0" i="0" u="none" strike="noStrike" baseline="0">
              <a:solidFill>
                <a:srgbClr val="000000"/>
              </a:solidFill>
              <a:latin typeface="Arial"/>
              <a:cs typeface="Arial"/>
            </a:rPr>
            <a:t>DR. JULIO MARTINEZ BURNES</a:t>
          </a:r>
        </a:p>
        <a:p>
          <a:pPr algn="ctr" rtl="0">
            <a:defRPr sz="1000"/>
          </a:pPr>
          <a:r>
            <a:rPr lang="es-MX" sz="1000" b="0" i="0" u="none" strike="noStrike" baseline="0">
              <a:solidFill>
                <a:srgbClr val="000000"/>
              </a:solidFill>
              <a:latin typeface="Arial"/>
              <a:cs typeface="Arial"/>
            </a:rPr>
            <a:t>SUPLENETE DEL PRESIDENTE DE LA H. JUNTA DIRECTIVA</a:t>
          </a:r>
        </a:p>
      </xdr:txBody>
    </xdr:sp>
    <xdr:clientData/>
  </xdr:twoCellAnchor>
  <xdr:twoCellAnchor>
    <xdr:from>
      <xdr:col>4</xdr:col>
      <xdr:colOff>561975</xdr:colOff>
      <xdr:row>52</xdr:row>
      <xdr:rowOff>152400</xdr:rowOff>
    </xdr:from>
    <xdr:to>
      <xdr:col>6</xdr:col>
      <xdr:colOff>0</xdr:colOff>
      <xdr:row>53</xdr:row>
      <xdr:rowOff>0</xdr:rowOff>
    </xdr:to>
    <xdr:sp macro="" textlink="">
      <xdr:nvSpPr>
        <xdr:cNvPr id="8" name="Text Box 5">
          <a:extLst>
            <a:ext uri="{FF2B5EF4-FFF2-40B4-BE49-F238E27FC236}">
              <a16:creationId xmlns:a16="http://schemas.microsoft.com/office/drawing/2014/main" id="{00000000-0008-0000-0300-000008000000}"/>
            </a:ext>
          </a:extLst>
        </xdr:cNvPr>
        <xdr:cNvSpPr txBox="1">
          <a:spLocks noChangeArrowheads="1"/>
        </xdr:cNvSpPr>
      </xdr:nvSpPr>
      <xdr:spPr bwMode="auto">
        <a:xfrm>
          <a:off x="5029200" y="10334625"/>
          <a:ext cx="1266825" cy="95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1er. VOCAL DEL ORGANO DE GOBIERNO</a:t>
          </a:r>
        </a:p>
      </xdr:txBody>
    </xdr:sp>
    <xdr:clientData/>
  </xdr:twoCellAnchor>
  <xdr:twoCellAnchor>
    <xdr:from>
      <xdr:col>4</xdr:col>
      <xdr:colOff>685800</xdr:colOff>
      <xdr:row>51</xdr:row>
      <xdr:rowOff>123826</xdr:rowOff>
    </xdr:from>
    <xdr:to>
      <xdr:col>6</xdr:col>
      <xdr:colOff>857250</xdr:colOff>
      <xdr:row>55</xdr:row>
      <xdr:rowOff>114300</xdr:rowOff>
    </xdr:to>
    <xdr:sp macro="" textlink="">
      <xdr:nvSpPr>
        <xdr:cNvPr id="11" name="Text Box 5">
          <a:extLst>
            <a:ext uri="{FF2B5EF4-FFF2-40B4-BE49-F238E27FC236}">
              <a16:creationId xmlns:a16="http://schemas.microsoft.com/office/drawing/2014/main" id="{00000000-0008-0000-0300-00000B000000}"/>
            </a:ext>
          </a:extLst>
        </xdr:cNvPr>
        <xdr:cNvSpPr txBox="1">
          <a:spLocks noChangeArrowheads="1"/>
        </xdr:cNvSpPr>
      </xdr:nvSpPr>
      <xdr:spPr bwMode="auto">
        <a:xfrm>
          <a:off x="8248650" y="9220201"/>
          <a:ext cx="2933700" cy="60007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2</xdr:col>
      <xdr:colOff>209550</xdr:colOff>
      <xdr:row>55</xdr:row>
      <xdr:rowOff>1</xdr:rowOff>
    </xdr:from>
    <xdr:to>
      <xdr:col>4</xdr:col>
      <xdr:colOff>581024</xdr:colOff>
      <xdr:row>58</xdr:row>
      <xdr:rowOff>95250</xdr:rowOff>
    </xdr:to>
    <xdr:sp macro="" textlink="">
      <xdr:nvSpPr>
        <xdr:cNvPr id="12" name="Text Box 5">
          <a:extLst>
            <a:ext uri="{FF2B5EF4-FFF2-40B4-BE49-F238E27FC236}">
              <a16:creationId xmlns:a16="http://schemas.microsoft.com/office/drawing/2014/main" id="{00000000-0008-0000-0300-00000C000000}"/>
            </a:ext>
          </a:extLst>
        </xdr:cNvPr>
        <xdr:cNvSpPr txBox="1">
          <a:spLocks noChangeArrowheads="1"/>
        </xdr:cNvSpPr>
      </xdr:nvSpPr>
      <xdr:spPr bwMode="auto">
        <a:xfrm>
          <a:off x="5010150" y="9705976"/>
          <a:ext cx="3133724" cy="5524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xdr:from>
      <xdr:col>1</xdr:col>
      <xdr:colOff>962025</xdr:colOff>
      <xdr:row>52</xdr:row>
      <xdr:rowOff>0</xdr:rowOff>
    </xdr:from>
    <xdr:to>
      <xdr:col>1</xdr:col>
      <xdr:colOff>3886199</xdr:colOff>
      <xdr:row>55</xdr:row>
      <xdr:rowOff>47624</xdr:rowOff>
    </xdr:to>
    <xdr:sp macro="" textlink="">
      <xdr:nvSpPr>
        <xdr:cNvPr id="13" name="Text Box 5">
          <a:extLst>
            <a:ext uri="{FF2B5EF4-FFF2-40B4-BE49-F238E27FC236}">
              <a16:creationId xmlns:a16="http://schemas.microsoft.com/office/drawing/2014/main" id="{00000000-0008-0000-0300-00000D000000}"/>
            </a:ext>
          </a:extLst>
        </xdr:cNvPr>
        <xdr:cNvSpPr txBox="1">
          <a:spLocks noChangeArrowheads="1"/>
        </xdr:cNvSpPr>
      </xdr:nvSpPr>
      <xdr:spPr bwMode="auto">
        <a:xfrm>
          <a:off x="1981200" y="8020050"/>
          <a:ext cx="2924174" cy="53339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editAs="oneCell">
    <xdr:from>
      <xdr:col>1</xdr:col>
      <xdr:colOff>1971675</xdr:colOff>
      <xdr:row>0</xdr:row>
      <xdr:rowOff>104775</xdr:rowOff>
    </xdr:from>
    <xdr:to>
      <xdr:col>5</xdr:col>
      <xdr:colOff>381000</xdr:colOff>
      <xdr:row>3</xdr:row>
      <xdr:rowOff>87312</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724150" y="104775"/>
          <a:ext cx="6600825" cy="468312"/>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5514975</xdr:colOff>
      <xdr:row>72</xdr:row>
      <xdr:rowOff>9526</xdr:rowOff>
    </xdr:from>
    <xdr:to>
      <xdr:col>3</xdr:col>
      <xdr:colOff>895350</xdr:colOff>
      <xdr:row>76</xdr:row>
      <xdr:rowOff>19050</xdr:rowOff>
    </xdr:to>
    <xdr:sp macro="" textlink="">
      <xdr:nvSpPr>
        <xdr:cNvPr id="15" name="Text Box 5">
          <a:extLst>
            <a:ext uri="{FF2B5EF4-FFF2-40B4-BE49-F238E27FC236}">
              <a16:creationId xmlns:a16="http://schemas.microsoft.com/office/drawing/2014/main" id="{00000000-0008-0000-0400-00000F000000}"/>
            </a:ext>
          </a:extLst>
        </xdr:cNvPr>
        <xdr:cNvSpPr txBox="1">
          <a:spLocks noChangeArrowheads="1"/>
        </xdr:cNvSpPr>
      </xdr:nvSpPr>
      <xdr:spPr bwMode="auto">
        <a:xfrm>
          <a:off x="5972175" y="11496676"/>
          <a:ext cx="2305050" cy="657224"/>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0</xdr:col>
      <xdr:colOff>190500</xdr:colOff>
      <xdr:row>72</xdr:row>
      <xdr:rowOff>19050</xdr:rowOff>
    </xdr:from>
    <xdr:to>
      <xdr:col>1</xdr:col>
      <xdr:colOff>2686050</xdr:colOff>
      <xdr:row>75</xdr:row>
      <xdr:rowOff>142875</xdr:rowOff>
    </xdr:to>
    <xdr:sp macro="" textlink="">
      <xdr:nvSpPr>
        <xdr:cNvPr id="9" name="Text Box 5">
          <a:extLst>
            <a:ext uri="{FF2B5EF4-FFF2-40B4-BE49-F238E27FC236}">
              <a16:creationId xmlns:a16="http://schemas.microsoft.com/office/drawing/2014/main" id="{00000000-0008-0000-0400-000009000000}"/>
            </a:ext>
          </a:extLst>
        </xdr:cNvPr>
        <xdr:cNvSpPr txBox="1">
          <a:spLocks noChangeArrowheads="1"/>
        </xdr:cNvSpPr>
      </xdr:nvSpPr>
      <xdr:spPr bwMode="auto">
        <a:xfrm>
          <a:off x="190500" y="11344275"/>
          <a:ext cx="2952750" cy="60960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1</xdr:col>
      <xdr:colOff>2486025</xdr:colOff>
      <xdr:row>76</xdr:row>
      <xdr:rowOff>0</xdr:rowOff>
    </xdr:from>
    <xdr:to>
      <xdr:col>2</xdr:col>
      <xdr:colOff>104775</xdr:colOff>
      <xdr:row>79</xdr:row>
      <xdr:rowOff>95250</xdr:rowOff>
    </xdr:to>
    <xdr:sp macro="" textlink="">
      <xdr:nvSpPr>
        <xdr:cNvPr id="8" name="Text Box 5">
          <a:extLst>
            <a:ext uri="{FF2B5EF4-FFF2-40B4-BE49-F238E27FC236}">
              <a16:creationId xmlns:a16="http://schemas.microsoft.com/office/drawing/2014/main" id="{00000000-0008-0000-0400-000008000000}"/>
            </a:ext>
          </a:extLst>
        </xdr:cNvPr>
        <xdr:cNvSpPr txBox="1">
          <a:spLocks noChangeArrowheads="1"/>
        </xdr:cNvSpPr>
      </xdr:nvSpPr>
      <xdr:spPr bwMode="auto">
        <a:xfrm>
          <a:off x="2943225" y="12458700"/>
          <a:ext cx="3181350" cy="5810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552450</xdr:colOff>
      <xdr:row>0</xdr:row>
      <xdr:rowOff>85725</xdr:rowOff>
    </xdr:from>
    <xdr:to>
      <xdr:col>3</xdr:col>
      <xdr:colOff>371475</xdr:colOff>
      <xdr:row>3</xdr:row>
      <xdr:rowOff>68262</xdr:rowOff>
    </xdr:to>
    <xdr:pic>
      <xdr:nvPicPr>
        <xdr:cNvPr id="11" name="Imagen 10">
          <a:extLst>
            <a:ext uri="{FF2B5EF4-FFF2-40B4-BE49-F238E27FC236}">
              <a16:creationId xmlns:a16="http://schemas.microsoft.com/office/drawing/2014/main" id="{00000000-0008-0000-04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09650" y="85725"/>
          <a:ext cx="6743700" cy="46831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2</xdr:col>
      <xdr:colOff>4667250</xdr:colOff>
      <xdr:row>76</xdr:row>
      <xdr:rowOff>9525</xdr:rowOff>
    </xdr:from>
    <xdr:to>
      <xdr:col>4</xdr:col>
      <xdr:colOff>885825</xdr:colOff>
      <xdr:row>80</xdr:row>
      <xdr:rowOff>19050</xdr:rowOff>
    </xdr:to>
    <xdr:sp macro="" textlink="">
      <xdr:nvSpPr>
        <xdr:cNvPr id="6" name="Text Box 5">
          <a:extLst>
            <a:ext uri="{FF2B5EF4-FFF2-40B4-BE49-F238E27FC236}">
              <a16:creationId xmlns:a16="http://schemas.microsoft.com/office/drawing/2014/main" id="{00000000-0008-0000-0500-000006000000}"/>
            </a:ext>
          </a:extLst>
        </xdr:cNvPr>
        <xdr:cNvSpPr txBox="1">
          <a:spLocks noChangeArrowheads="1"/>
        </xdr:cNvSpPr>
      </xdr:nvSpPr>
      <xdr:spPr bwMode="auto">
        <a:xfrm>
          <a:off x="5791200" y="12020550"/>
          <a:ext cx="2219325"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104775</xdr:colOff>
      <xdr:row>76</xdr:row>
      <xdr:rowOff>9526</xdr:rowOff>
    </xdr:from>
    <xdr:to>
      <xdr:col>2</xdr:col>
      <xdr:colOff>2628901</xdr:colOff>
      <xdr:row>79</xdr:row>
      <xdr:rowOff>152400</xdr:rowOff>
    </xdr:to>
    <xdr:sp macro="" textlink="">
      <xdr:nvSpPr>
        <xdr:cNvPr id="7" name="Text Box 5">
          <a:extLst>
            <a:ext uri="{FF2B5EF4-FFF2-40B4-BE49-F238E27FC236}">
              <a16:creationId xmlns:a16="http://schemas.microsoft.com/office/drawing/2014/main" id="{00000000-0008-0000-0500-000007000000}"/>
            </a:ext>
          </a:extLst>
        </xdr:cNvPr>
        <xdr:cNvSpPr txBox="1">
          <a:spLocks noChangeArrowheads="1"/>
        </xdr:cNvSpPr>
      </xdr:nvSpPr>
      <xdr:spPr bwMode="auto">
        <a:xfrm>
          <a:off x="866775" y="12020551"/>
          <a:ext cx="288607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2</xdr:col>
      <xdr:colOff>2238374</xdr:colOff>
      <xdr:row>79</xdr:row>
      <xdr:rowOff>66676</xdr:rowOff>
    </xdr:from>
    <xdr:to>
      <xdr:col>2</xdr:col>
      <xdr:colOff>4933949</xdr:colOff>
      <xdr:row>82</xdr:row>
      <xdr:rowOff>95251</xdr:rowOff>
    </xdr:to>
    <xdr:sp macro="" textlink="">
      <xdr:nvSpPr>
        <xdr:cNvPr id="9" name="Text Box 5">
          <a:extLst>
            <a:ext uri="{FF2B5EF4-FFF2-40B4-BE49-F238E27FC236}">
              <a16:creationId xmlns:a16="http://schemas.microsoft.com/office/drawing/2014/main" id="{00000000-0008-0000-0500-000009000000}"/>
            </a:ext>
          </a:extLst>
        </xdr:cNvPr>
        <xdr:cNvSpPr txBox="1">
          <a:spLocks noChangeArrowheads="1"/>
        </xdr:cNvSpPr>
      </xdr:nvSpPr>
      <xdr:spPr bwMode="auto">
        <a:xfrm>
          <a:off x="3362324" y="12563476"/>
          <a:ext cx="2695575" cy="514350"/>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2</xdr:col>
      <xdr:colOff>571501</xdr:colOff>
      <xdr:row>0</xdr:row>
      <xdr:rowOff>85725</xdr:rowOff>
    </xdr:from>
    <xdr:to>
      <xdr:col>4</xdr:col>
      <xdr:colOff>428625</xdr:colOff>
      <xdr:row>3</xdr:row>
      <xdr:rowOff>96837</xdr:rowOff>
    </xdr:to>
    <xdr:pic>
      <xdr:nvPicPr>
        <xdr:cNvPr id="12" name="Imagen 11">
          <a:extLst>
            <a:ext uri="{FF2B5EF4-FFF2-40B4-BE49-F238E27FC236}">
              <a16:creationId xmlns:a16="http://schemas.microsoft.com/office/drawing/2014/main" id="{00000000-0008-0000-05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95451" y="85725"/>
          <a:ext cx="5857874" cy="49688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642937</xdr:colOff>
      <xdr:row>37</xdr:row>
      <xdr:rowOff>0</xdr:rowOff>
    </xdr:from>
    <xdr:to>
      <xdr:col>1</xdr:col>
      <xdr:colOff>2628898</xdr:colOff>
      <xdr:row>40</xdr:row>
      <xdr:rowOff>128587</xdr:rowOff>
    </xdr:to>
    <xdr:sp macro="" textlink="">
      <xdr:nvSpPr>
        <xdr:cNvPr id="12" name="Text Box 5">
          <a:extLst>
            <a:ext uri="{FF2B5EF4-FFF2-40B4-BE49-F238E27FC236}">
              <a16:creationId xmlns:a16="http://schemas.microsoft.com/office/drawing/2014/main" id="{00000000-0008-0000-0600-00000C000000}"/>
            </a:ext>
          </a:extLst>
        </xdr:cNvPr>
        <xdr:cNvSpPr txBox="1">
          <a:spLocks noChangeArrowheads="1"/>
        </xdr:cNvSpPr>
      </xdr:nvSpPr>
      <xdr:spPr bwMode="auto">
        <a:xfrm>
          <a:off x="642937" y="5786438"/>
          <a:ext cx="3081336" cy="62864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3</xdr:col>
      <xdr:colOff>190498</xdr:colOff>
      <xdr:row>37</xdr:row>
      <xdr:rowOff>0</xdr:rowOff>
    </xdr:from>
    <xdr:to>
      <xdr:col>6</xdr:col>
      <xdr:colOff>404811</xdr:colOff>
      <xdr:row>40</xdr:row>
      <xdr:rowOff>157163</xdr:rowOff>
    </xdr:to>
    <xdr:sp macro="" textlink="">
      <xdr:nvSpPr>
        <xdr:cNvPr id="13" name="Text Box 5">
          <a:extLst>
            <a:ext uri="{FF2B5EF4-FFF2-40B4-BE49-F238E27FC236}">
              <a16:creationId xmlns:a16="http://schemas.microsoft.com/office/drawing/2014/main" id="{00000000-0008-0000-0600-00000D000000}"/>
            </a:ext>
          </a:extLst>
        </xdr:cNvPr>
        <xdr:cNvSpPr txBox="1">
          <a:spLocks noChangeArrowheads="1"/>
        </xdr:cNvSpPr>
      </xdr:nvSpPr>
      <xdr:spPr bwMode="auto">
        <a:xfrm>
          <a:off x="7643811" y="5786438"/>
          <a:ext cx="3452813" cy="657225"/>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1</xdr:col>
      <xdr:colOff>2988469</xdr:colOff>
      <xdr:row>43</xdr:row>
      <xdr:rowOff>11906</xdr:rowOff>
    </xdr:from>
    <xdr:to>
      <xdr:col>3</xdr:col>
      <xdr:colOff>71437</xdr:colOff>
      <xdr:row>47</xdr:row>
      <xdr:rowOff>161925</xdr:rowOff>
    </xdr:to>
    <xdr:sp macro="" textlink="">
      <xdr:nvSpPr>
        <xdr:cNvPr id="15" name="Text Box 5">
          <a:extLst>
            <a:ext uri="{FF2B5EF4-FFF2-40B4-BE49-F238E27FC236}">
              <a16:creationId xmlns:a16="http://schemas.microsoft.com/office/drawing/2014/main" id="{00000000-0008-0000-0600-00000F000000}"/>
            </a:ext>
          </a:extLst>
        </xdr:cNvPr>
        <xdr:cNvSpPr txBox="1">
          <a:spLocks noChangeArrowheads="1"/>
        </xdr:cNvSpPr>
      </xdr:nvSpPr>
      <xdr:spPr bwMode="auto">
        <a:xfrm>
          <a:off x="4083844" y="6953250"/>
          <a:ext cx="3440906" cy="81676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1</xdr:col>
      <xdr:colOff>738187</xdr:colOff>
      <xdr:row>0</xdr:row>
      <xdr:rowOff>71437</xdr:rowOff>
    </xdr:from>
    <xdr:to>
      <xdr:col>5</xdr:col>
      <xdr:colOff>547686</xdr:colOff>
      <xdr:row>3</xdr:row>
      <xdr:rowOff>87311</xdr:rowOff>
    </xdr:to>
    <xdr:pic>
      <xdr:nvPicPr>
        <xdr:cNvPr id="11" name="Imagen 10">
          <a:extLst>
            <a:ext uri="{FF2B5EF4-FFF2-40B4-BE49-F238E27FC236}">
              <a16:creationId xmlns:a16="http://schemas.microsoft.com/office/drawing/2014/main" id="{00000000-0008-0000-0600-00000B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833562" y="71437"/>
          <a:ext cx="8358187" cy="51593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226219</xdr:colOff>
      <xdr:row>59</xdr:row>
      <xdr:rowOff>23812</xdr:rowOff>
    </xdr:from>
    <xdr:to>
      <xdr:col>3</xdr:col>
      <xdr:colOff>1250156</xdr:colOff>
      <xdr:row>63</xdr:row>
      <xdr:rowOff>1</xdr:rowOff>
    </xdr:to>
    <xdr:sp macro="" textlink="">
      <xdr:nvSpPr>
        <xdr:cNvPr id="8" name="Text Box 5">
          <a:extLst>
            <a:ext uri="{FF2B5EF4-FFF2-40B4-BE49-F238E27FC236}">
              <a16:creationId xmlns:a16="http://schemas.microsoft.com/office/drawing/2014/main" id="{00000000-0008-0000-0700-000008000000}"/>
            </a:ext>
          </a:extLst>
        </xdr:cNvPr>
        <xdr:cNvSpPr txBox="1">
          <a:spLocks noChangeArrowheads="1"/>
        </xdr:cNvSpPr>
      </xdr:nvSpPr>
      <xdr:spPr bwMode="auto">
        <a:xfrm>
          <a:off x="428625" y="8548687"/>
          <a:ext cx="3024187" cy="642939"/>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5</xdr:col>
      <xdr:colOff>369094</xdr:colOff>
      <xdr:row>59</xdr:row>
      <xdr:rowOff>23812</xdr:rowOff>
    </xdr:from>
    <xdr:to>
      <xdr:col>7</xdr:col>
      <xdr:colOff>762000</xdr:colOff>
      <xdr:row>63</xdr:row>
      <xdr:rowOff>83344</xdr:rowOff>
    </xdr:to>
    <xdr:sp macro="" textlink="">
      <xdr:nvSpPr>
        <xdr:cNvPr id="9" name="Text Box 5">
          <a:extLst>
            <a:ext uri="{FF2B5EF4-FFF2-40B4-BE49-F238E27FC236}">
              <a16:creationId xmlns:a16="http://schemas.microsoft.com/office/drawing/2014/main" id="{00000000-0008-0000-0700-000009000000}"/>
            </a:ext>
          </a:extLst>
        </xdr:cNvPr>
        <xdr:cNvSpPr txBox="1">
          <a:spLocks noChangeArrowheads="1"/>
        </xdr:cNvSpPr>
      </xdr:nvSpPr>
      <xdr:spPr bwMode="auto">
        <a:xfrm>
          <a:off x="8417719" y="8548687"/>
          <a:ext cx="2857500" cy="72628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59</xdr:row>
      <xdr:rowOff>154782</xdr:rowOff>
    </xdr:from>
    <xdr:to>
      <xdr:col>5</xdr:col>
      <xdr:colOff>2381</xdr:colOff>
      <xdr:row>63</xdr:row>
      <xdr:rowOff>71438</xdr:rowOff>
    </xdr:to>
    <xdr:sp macro="" textlink="">
      <xdr:nvSpPr>
        <xdr:cNvPr id="10" name="Text Box 5">
          <a:extLst>
            <a:ext uri="{FF2B5EF4-FFF2-40B4-BE49-F238E27FC236}">
              <a16:creationId xmlns:a16="http://schemas.microsoft.com/office/drawing/2014/main" id="{00000000-0008-0000-0700-00000A000000}"/>
            </a:ext>
          </a:extLst>
        </xdr:cNvPr>
        <xdr:cNvSpPr txBox="1">
          <a:spLocks noChangeArrowheads="1"/>
        </xdr:cNvSpPr>
      </xdr:nvSpPr>
      <xdr:spPr bwMode="auto">
        <a:xfrm>
          <a:off x="4369594" y="8679657"/>
          <a:ext cx="3681412" cy="583406"/>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285750</xdr:colOff>
      <xdr:row>0</xdr:row>
      <xdr:rowOff>47625</xdr:rowOff>
    </xdr:from>
    <xdr:to>
      <xdr:col>6</xdr:col>
      <xdr:colOff>607217</xdr:colOff>
      <xdr:row>3</xdr:row>
      <xdr:rowOff>99218</xdr:rowOff>
    </xdr:to>
    <xdr:pic>
      <xdr:nvPicPr>
        <xdr:cNvPr id="12" name="Imagen 11">
          <a:extLst>
            <a:ext uri="{FF2B5EF4-FFF2-40B4-BE49-F238E27FC236}">
              <a16:creationId xmlns:a16="http://schemas.microsoft.com/office/drawing/2014/main" id="{00000000-0008-0000-07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488406" y="47625"/>
          <a:ext cx="7060405" cy="55165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542925</xdr:colOff>
      <xdr:row>25</xdr:row>
      <xdr:rowOff>0</xdr:rowOff>
    </xdr:from>
    <xdr:to>
      <xdr:col>3</xdr:col>
      <xdr:colOff>1571626</xdr:colOff>
      <xdr:row>28</xdr:row>
      <xdr:rowOff>128587</xdr:rowOff>
    </xdr:to>
    <xdr:sp macro="" textlink="">
      <xdr:nvSpPr>
        <xdr:cNvPr id="6" name="Text Box 5">
          <a:extLst>
            <a:ext uri="{FF2B5EF4-FFF2-40B4-BE49-F238E27FC236}">
              <a16:creationId xmlns:a16="http://schemas.microsoft.com/office/drawing/2014/main" id="{00000000-0008-0000-0800-000006000000}"/>
            </a:ext>
          </a:extLst>
        </xdr:cNvPr>
        <xdr:cNvSpPr txBox="1">
          <a:spLocks noChangeArrowheads="1"/>
        </xdr:cNvSpPr>
      </xdr:nvSpPr>
      <xdr:spPr bwMode="auto">
        <a:xfrm>
          <a:off x="742950" y="3238500"/>
          <a:ext cx="2990851" cy="614362"/>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______________________________________</a:t>
          </a:r>
        </a:p>
        <a:p>
          <a:pPr algn="ctr" rtl="0">
            <a:defRPr sz="1000"/>
          </a:pPr>
          <a:r>
            <a:rPr lang="es-MX" sz="1000" b="0" i="0" u="none" strike="noStrike" baseline="0">
              <a:solidFill>
                <a:srgbClr val="000000"/>
              </a:solidFill>
              <a:latin typeface="Arial"/>
              <a:cs typeface="Arial"/>
            </a:rPr>
            <a:t>LIC GLORIA GPE. GONZALEZ GONZALEZ</a:t>
          </a:r>
        </a:p>
        <a:p>
          <a:pPr algn="ctr" rtl="0">
            <a:defRPr sz="1000"/>
          </a:pPr>
          <a:r>
            <a:rPr lang="es-MX" sz="1000" b="0" i="0" u="none" strike="noStrike" baseline="0">
              <a:solidFill>
                <a:srgbClr val="000000"/>
              </a:solidFill>
              <a:latin typeface="Arial"/>
              <a:cs typeface="Arial"/>
            </a:rPr>
            <a:t>DIRECTORA GENERAL</a:t>
          </a:r>
        </a:p>
      </xdr:txBody>
    </xdr:sp>
    <xdr:clientData/>
  </xdr:twoCellAnchor>
  <xdr:twoCellAnchor>
    <xdr:from>
      <xdr:col>4</xdr:col>
      <xdr:colOff>3143250</xdr:colOff>
      <xdr:row>25</xdr:row>
      <xdr:rowOff>0</xdr:rowOff>
    </xdr:from>
    <xdr:to>
      <xdr:col>7</xdr:col>
      <xdr:colOff>178594</xdr:colOff>
      <xdr:row>28</xdr:row>
      <xdr:rowOff>157163</xdr:rowOff>
    </xdr:to>
    <xdr:sp macro="" textlink="">
      <xdr:nvSpPr>
        <xdr:cNvPr id="9" name="Text Box 5">
          <a:extLst>
            <a:ext uri="{FF2B5EF4-FFF2-40B4-BE49-F238E27FC236}">
              <a16:creationId xmlns:a16="http://schemas.microsoft.com/office/drawing/2014/main" id="{00000000-0008-0000-0800-000009000000}"/>
            </a:ext>
          </a:extLst>
        </xdr:cNvPr>
        <xdr:cNvSpPr txBox="1">
          <a:spLocks noChangeArrowheads="1"/>
        </xdr:cNvSpPr>
      </xdr:nvSpPr>
      <xdr:spPr bwMode="auto">
        <a:xfrm>
          <a:off x="8296275" y="7610475"/>
          <a:ext cx="2693194" cy="642938"/>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a:t>
          </a:r>
        </a:p>
        <a:p>
          <a:pPr algn="ctr" rtl="0">
            <a:defRPr sz="1000"/>
          </a:pPr>
          <a:r>
            <a:rPr lang="es-MX" sz="1000" b="0" i="0" u="none" strike="noStrike" baseline="0">
              <a:solidFill>
                <a:srgbClr val="000000"/>
              </a:solidFill>
              <a:latin typeface="Arial"/>
              <a:cs typeface="Arial"/>
            </a:rPr>
            <a:t>LIC. JEIMI F. RAMIREZ MARTINEZ</a:t>
          </a:r>
        </a:p>
        <a:p>
          <a:pPr algn="ctr" rtl="0">
            <a:defRPr sz="1000"/>
          </a:pPr>
          <a:r>
            <a:rPr lang="es-MX" sz="1000" b="0" i="0" u="none" strike="noStrike" baseline="0">
              <a:solidFill>
                <a:srgbClr val="000000"/>
              </a:solidFill>
              <a:latin typeface="Arial"/>
              <a:cs typeface="Arial"/>
            </a:rPr>
            <a:t>DIRECTORA DE ADMINISTRACION</a:t>
          </a:r>
        </a:p>
      </xdr:txBody>
    </xdr:sp>
    <xdr:clientData/>
  </xdr:twoCellAnchor>
  <xdr:twoCellAnchor>
    <xdr:from>
      <xdr:col>3</xdr:col>
      <xdr:colOff>2166938</xdr:colOff>
      <xdr:row>28</xdr:row>
      <xdr:rowOff>154782</xdr:rowOff>
    </xdr:from>
    <xdr:to>
      <xdr:col>4</xdr:col>
      <xdr:colOff>2809875</xdr:colOff>
      <xdr:row>32</xdr:row>
      <xdr:rowOff>142875</xdr:rowOff>
    </xdr:to>
    <xdr:sp macro="" textlink="">
      <xdr:nvSpPr>
        <xdr:cNvPr id="10" name="Text Box 5">
          <a:extLst>
            <a:ext uri="{FF2B5EF4-FFF2-40B4-BE49-F238E27FC236}">
              <a16:creationId xmlns:a16="http://schemas.microsoft.com/office/drawing/2014/main" id="{00000000-0008-0000-0800-00000A000000}"/>
            </a:ext>
          </a:extLst>
        </xdr:cNvPr>
        <xdr:cNvSpPr txBox="1">
          <a:spLocks noChangeArrowheads="1"/>
        </xdr:cNvSpPr>
      </xdr:nvSpPr>
      <xdr:spPr bwMode="auto">
        <a:xfrm>
          <a:off x="4367213" y="8251032"/>
          <a:ext cx="3595687" cy="635793"/>
        </a:xfrm>
        <a:prstGeom prst="rect">
          <a:avLst/>
        </a:prstGeom>
        <a:solidFill>
          <a:srgbClr val="FFFFFF"/>
        </a:solidFill>
        <a:ln w="9525">
          <a:noFill/>
          <a:miter lim="800000"/>
          <a:headEnd/>
          <a:tailEnd/>
        </a:ln>
      </xdr:spPr>
      <xdr:txBody>
        <a:bodyPr vertOverflow="clip" wrap="square" lIns="27432" tIns="22860" rIns="27432" bIns="0" anchor="t" upright="1"/>
        <a:lstStyle/>
        <a:p>
          <a:pPr algn="ctr" rtl="0">
            <a:defRPr sz="1000"/>
          </a:pPr>
          <a:r>
            <a:rPr lang="es-MX" sz="1000" b="0" i="0" u="none" strike="noStrike" baseline="0">
              <a:solidFill>
                <a:srgbClr val="000000"/>
              </a:solidFill>
              <a:latin typeface="Arial"/>
              <a:cs typeface="Arial"/>
            </a:rPr>
            <a:t>_________________________________</a:t>
          </a:r>
        </a:p>
        <a:p>
          <a:pPr algn="ctr" rtl="0">
            <a:defRPr sz="1000"/>
          </a:pPr>
          <a:r>
            <a:rPr lang="es-MX" sz="1000" b="0" i="0" u="none" strike="noStrike" baseline="0">
              <a:solidFill>
                <a:srgbClr val="000000"/>
              </a:solidFill>
              <a:latin typeface="Arial"/>
              <a:cs typeface="Arial"/>
            </a:rPr>
            <a:t>C.P. MACARENA MUÑIZ JARAMILLO</a:t>
          </a:r>
        </a:p>
        <a:p>
          <a:pPr algn="ctr" rtl="0">
            <a:defRPr sz="1000"/>
          </a:pPr>
          <a:r>
            <a:rPr lang="es-MX" sz="1000" b="0" i="0" u="none" strike="noStrike" baseline="0">
              <a:solidFill>
                <a:srgbClr val="000000"/>
              </a:solidFill>
              <a:latin typeface="Arial"/>
              <a:cs typeface="Arial"/>
            </a:rPr>
            <a:t>JEFA DEL DEPTO. DE REC. FINANCIEROS</a:t>
          </a:r>
        </a:p>
      </xdr:txBody>
    </xdr:sp>
    <xdr:clientData/>
  </xdr:twoCellAnchor>
  <xdr:twoCellAnchor editAs="oneCell">
    <xdr:from>
      <xdr:col>3</xdr:col>
      <xdr:colOff>38099</xdr:colOff>
      <xdr:row>0</xdr:row>
      <xdr:rowOff>57150</xdr:rowOff>
    </xdr:from>
    <xdr:to>
      <xdr:col>6</xdr:col>
      <xdr:colOff>495300</xdr:colOff>
      <xdr:row>3</xdr:row>
      <xdr:rowOff>96837</xdr:rowOff>
    </xdr:to>
    <xdr:pic>
      <xdr:nvPicPr>
        <xdr:cNvPr id="12" name="Imagen 11">
          <a:extLst>
            <a:ext uri="{FF2B5EF4-FFF2-40B4-BE49-F238E27FC236}">
              <a16:creationId xmlns:a16="http://schemas.microsoft.com/office/drawing/2014/main" id="{00000000-0008-0000-0800-00000C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124074" y="57150"/>
          <a:ext cx="7524751" cy="52546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Emiliano/Desktop/EDOS.%20FINANCIEROS/Financieros%202022/edo%20financiero%20septiembre-2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Emiliano/Desktop/EDOS.%20FINANCIEROS/Financieros%202019/3er%20trimestre-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Users\Emiliano\Desktop\EDOS.%20FINANCIEROS\financieros%202017\edo%20fin%20enero-1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Emiliano/Desktop/EDOS.%20FINANCIEROS/Financieros%202022/edo%20financiero%20enero-2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Emiliano/Desktop/EDOS.%20FINANCIEROS/Financieros%202021/edo%20financiero%20mayo-21.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Emiliano/Desktop/EDOS.%20FINANCIEROS/Financieros%202018/edo%20fin%20mayo-1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Emiliano/Desktop/EDOS.%20FINANCIEROS/Financieros%202019/edo%20fin%20dic-19%2024-feb-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15452240.05999998</v>
          </cell>
          <cell r="J13">
            <v>1966408.3800000062</v>
          </cell>
        </row>
        <row r="14">
          <cell r="E14">
            <v>188925.6799999997</v>
          </cell>
        </row>
        <row r="15">
          <cell r="E15">
            <v>52700</v>
          </cell>
        </row>
        <row r="29">
          <cell r="E29">
            <v>7975213.9000000004</v>
          </cell>
        </row>
        <row r="30">
          <cell r="E30">
            <v>79000</v>
          </cell>
        </row>
        <row r="31">
          <cell r="E31">
            <v>-7914765.4999999991</v>
          </cell>
        </row>
        <row r="41">
          <cell r="J41">
            <v>6283513.21</v>
          </cell>
        </row>
        <row r="46">
          <cell r="J46">
            <v>13560387.283000022</v>
          </cell>
        </row>
        <row r="47">
          <cell r="J47">
            <v>-5976994.6600000001</v>
          </cell>
        </row>
      </sheetData>
      <sheetData sheetId="1">
        <row r="21">
          <cell r="E21">
            <v>115441290.81300001</v>
          </cell>
        </row>
        <row r="24">
          <cell r="E24">
            <v>1461.2199999999998</v>
          </cell>
        </row>
        <row r="28">
          <cell r="E28">
            <v>207.00999999999982</v>
          </cell>
        </row>
        <row r="35">
          <cell r="E35">
            <v>72552233.519999996</v>
          </cell>
        </row>
        <row r="36">
          <cell r="E36">
            <v>5496237.2799999993</v>
          </cell>
        </row>
        <row r="37">
          <cell r="E37">
            <v>8323055.1100000003</v>
          </cell>
        </row>
        <row r="40">
          <cell r="E40">
            <v>15510987</v>
          </cell>
        </row>
        <row r="68">
          <cell r="E68">
            <v>58.85</v>
          </cell>
        </row>
      </sheetData>
      <sheetData sheetId="2"/>
      <sheetData sheetId="3"/>
      <sheetData sheetId="4"/>
      <sheetData sheetId="5">
        <row r="19">
          <cell r="D19">
            <v>115441290.81300001</v>
          </cell>
        </row>
        <row r="20">
          <cell r="D20">
            <v>1668.2299999999996</v>
          </cell>
        </row>
        <row r="22">
          <cell r="D22">
            <v>72552233.519999996</v>
          </cell>
        </row>
        <row r="23">
          <cell r="D23">
            <v>5496237.2799999993</v>
          </cell>
        </row>
        <row r="24">
          <cell r="D24">
            <v>8323055.1100000003</v>
          </cell>
        </row>
        <row r="25">
          <cell r="D25">
            <v>15510987</v>
          </cell>
        </row>
        <row r="37">
          <cell r="D37">
            <v>58.85</v>
          </cell>
        </row>
        <row r="58">
          <cell r="D58">
            <v>-6376872.2499999935</v>
          </cell>
        </row>
        <row r="70">
          <cell r="D70">
            <v>15452240.05999998</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21793.76999999999</v>
          </cell>
          <cell r="J14">
            <v>101938.18000000715</v>
          </cell>
        </row>
        <row r="15">
          <cell r="J15">
            <v>247508.80000000075</v>
          </cell>
        </row>
        <row r="16">
          <cell r="E16">
            <v>15258731.019999981</v>
          </cell>
        </row>
        <row r="19">
          <cell r="E19">
            <v>171715.27</v>
          </cell>
        </row>
        <row r="20">
          <cell r="J20">
            <v>1616781.5799999982</v>
          </cell>
        </row>
        <row r="22">
          <cell r="J22">
            <v>179.81999999999971</v>
          </cell>
        </row>
        <row r="25">
          <cell r="E25">
            <v>188925.6799999997</v>
          </cell>
        </row>
        <row r="32">
          <cell r="E32">
            <v>52700</v>
          </cell>
        </row>
        <row r="65">
          <cell r="E65">
            <v>7975213.9000000004</v>
          </cell>
        </row>
        <row r="66">
          <cell r="E66">
            <v>79000</v>
          </cell>
        </row>
        <row r="67">
          <cell r="E67">
            <v>-7914765.4999999991</v>
          </cell>
        </row>
        <row r="77">
          <cell r="J77">
            <v>6283513.21</v>
          </cell>
        </row>
        <row r="82">
          <cell r="J82">
            <v>13560387.283000022</v>
          </cell>
        </row>
        <row r="83">
          <cell r="J83">
            <v>-5976994.6600000001</v>
          </cell>
        </row>
      </sheetData>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14242452.20999998</v>
          </cell>
        </row>
      </sheetData>
      <sheetData sheetId="1">
        <row r="20">
          <cell r="E20">
            <v>0</v>
          </cell>
        </row>
        <row r="53">
          <cell r="E53">
            <v>0</v>
          </cell>
        </row>
      </sheetData>
      <sheetData sheetId="2"/>
      <sheetData sheetId="3"/>
      <sheetData sheetId="4"/>
      <sheetData sheetId="5">
        <row r="18">
          <cell r="D18">
            <v>0</v>
          </cell>
        </row>
        <row r="36">
          <cell r="D36">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19841.309999999998</v>
          </cell>
        </row>
      </sheetData>
      <sheetData sheetId="31"/>
      <sheetData sheetId="32"/>
      <sheetData sheetId="33"/>
      <sheetData sheetId="34"/>
      <sheetData sheetId="35"/>
      <sheetData sheetId="36"/>
      <sheetData sheetId="37"/>
      <sheetData sheetId="3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1"/>
      <sheetName val="02"/>
      <sheetName val="02.1"/>
      <sheetName val="03"/>
      <sheetName val="04"/>
      <sheetName val="05"/>
      <sheetName val="06"/>
      <sheetName val="06.1"/>
      <sheetName val="06.2"/>
      <sheetName val="06.3"/>
      <sheetName val="07"/>
      <sheetName val="07.1"/>
      <sheetName val="07.2"/>
      <sheetName val="07.3"/>
      <sheetName val="07.4"/>
      <sheetName val="07.5"/>
      <sheetName val="08 NOTAS"/>
      <sheetName val="09 EDO ING"/>
      <sheetName val="10"/>
      <sheetName val="11 PTO GTO"/>
      <sheetName val="11.1 GTO 4TO NIV"/>
      <sheetName val="12"/>
      <sheetName val="13"/>
      <sheetName val="14"/>
      <sheetName val="15"/>
      <sheetName val="16"/>
      <sheetName val="17"/>
      <sheetName val="18"/>
      <sheetName val="19"/>
      <sheetName val="20"/>
      <sheetName val="BALANZA"/>
      <sheetName val="edo fin detallado"/>
      <sheetName val="deuda y o pasivos"/>
      <sheetName val="informe  de fin"/>
      <sheetName val="Hoja1"/>
      <sheetName val="Hoja2"/>
      <sheetName val="Hoja3"/>
      <sheetName val="Hoja4"/>
      <sheetName val="Hoja5"/>
      <sheetName val="Hoja6"/>
    </sheetNames>
    <sheetDataSet>
      <sheetData sheetId="0">
        <row r="13">
          <cell r="E13">
            <v>7333097.9600000009</v>
          </cell>
        </row>
      </sheetData>
      <sheetData sheetId="1">
        <row r="20">
          <cell r="E20">
            <v>7046734</v>
          </cell>
        </row>
      </sheetData>
      <sheetData sheetId="2" refreshError="1"/>
      <sheetData sheetId="3" refreshError="1"/>
      <sheetData sheetId="4" refreshError="1"/>
      <sheetData sheetId="5">
        <row r="18">
          <cell r="D18">
            <v>7046734</v>
          </cell>
        </row>
        <row r="50">
          <cell r="D50">
            <v>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ow r="14">
          <cell r="E14">
            <v>13710.970000000001</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10747203.840000002</v>
          </cell>
        </row>
      </sheetData>
      <sheetData sheetId="1">
        <row r="21">
          <cell r="E21">
            <v>15355556.42</v>
          </cell>
        </row>
      </sheetData>
      <sheetData sheetId="2" refreshError="1"/>
      <sheetData sheetId="3" refreshError="1"/>
      <sheetData sheetId="4" refreshError="1"/>
      <sheetData sheetId="5">
        <row r="19">
          <cell r="D19">
            <v>15355556.42</v>
          </cell>
        </row>
        <row r="69">
          <cell r="D69">
            <v>8268725.0999999996</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7550.6399999999994</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6b"/>
      <sheetName val="LDF 6c"/>
      <sheetName val="LDF 6d"/>
    </sheetNames>
    <sheetDataSet>
      <sheetData sheetId="0">
        <row r="13">
          <cell r="E13">
            <v>16858929.99000001</v>
          </cell>
        </row>
      </sheetData>
      <sheetData sheetId="1">
        <row r="21">
          <cell r="E21">
            <v>63288166.609999999</v>
          </cell>
        </row>
      </sheetData>
      <sheetData sheetId="2" refreshError="1"/>
      <sheetData sheetId="3" refreshError="1"/>
      <sheetData sheetId="4" refreshError="1"/>
      <sheetData sheetId="5">
        <row r="19">
          <cell r="D19">
            <v>63288166.609999999</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ow r="14">
          <cell r="E14">
            <v>17457.97</v>
          </cell>
        </row>
        <row r="24">
          <cell r="E24">
            <v>0</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9 NOTAS"/>
      <sheetName val="10"/>
      <sheetName val="11"/>
      <sheetName val="11.1"/>
      <sheetName val="12"/>
      <sheetName val="13"/>
      <sheetName val="14"/>
      <sheetName val="15"/>
      <sheetName val="16"/>
      <sheetName val="17"/>
      <sheetName val="18"/>
      <sheetName val="19"/>
      <sheetName val="20"/>
      <sheetName val="21"/>
      <sheetName val="22 CONCILIACION"/>
      <sheetName val="23"/>
      <sheetName val="24"/>
      <sheetName val="25"/>
      <sheetName val="26"/>
      <sheetName val="26.1"/>
      <sheetName val="27"/>
      <sheetName val="BALANZA"/>
      <sheetName val="LDF 1"/>
      <sheetName val="LDF 2"/>
      <sheetName val="LDF 3"/>
      <sheetName val="LDF 4"/>
      <sheetName val="LDF 5"/>
      <sheetName val="LDF 6a"/>
      <sheetName val="LDF 6b"/>
      <sheetName val="LDF 6c"/>
      <sheetName val="LDF 6d"/>
      <sheetName val="Hoja2"/>
    </sheetNames>
    <sheetDataSet>
      <sheetData sheetId="0">
        <row r="13">
          <cell r="E13">
            <v>11327886.289999999</v>
          </cell>
        </row>
      </sheetData>
      <sheetData sheetId="1">
        <row r="20">
          <cell r="E20">
            <v>38529611.009999998</v>
          </cell>
        </row>
      </sheetData>
      <sheetData sheetId="2" refreshError="1"/>
      <sheetData sheetId="3" refreshError="1"/>
      <sheetData sheetId="4" refreshError="1"/>
      <sheetData sheetId="5">
        <row r="18">
          <cell r="D18">
            <v>38529611.009999998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14">
          <cell r="E14">
            <v>18593.409999999974</v>
          </cell>
        </row>
        <row r="29">
          <cell r="E29">
            <v>0</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2"/>
      <sheetName val="2.1"/>
      <sheetName val="3"/>
      <sheetName val="4"/>
      <sheetName val="5"/>
      <sheetName val="6"/>
      <sheetName val="6.1"/>
      <sheetName val="6.2"/>
      <sheetName val="6.3"/>
      <sheetName val="7"/>
      <sheetName val="7.1"/>
      <sheetName val="7.2"/>
      <sheetName val="8"/>
      <sheetName val="notas"/>
      <sheetName val="10"/>
      <sheetName val="11"/>
      <sheetName val="11.1"/>
      <sheetName val="12"/>
      <sheetName val="13"/>
      <sheetName val="14"/>
      <sheetName val="15"/>
      <sheetName val="16"/>
      <sheetName val="17"/>
      <sheetName val="18"/>
      <sheetName val="19"/>
      <sheetName val="20"/>
      <sheetName val="21"/>
      <sheetName val="22"/>
      <sheetName val="BALANZA"/>
      <sheetName val="LDF 1"/>
      <sheetName val="LDF 2"/>
      <sheetName val="LDF 3"/>
      <sheetName val="LDF 4"/>
      <sheetName val="LDF 5"/>
      <sheetName val="LDF 6A"/>
      <sheetName val="LDF CB"/>
      <sheetName val="LDF 6C"/>
      <sheetName val="LDF 6D"/>
    </sheetNames>
    <sheetDataSet>
      <sheetData sheetId="0">
        <row r="13">
          <cell r="E13">
            <v>7734220.2100000056</v>
          </cell>
        </row>
      </sheetData>
      <sheetData sheetId="1">
        <row r="21">
          <cell r="E21">
            <v>158528714.41000003</v>
          </cell>
        </row>
      </sheetData>
      <sheetData sheetId="2"/>
      <sheetData sheetId="3"/>
      <sheetData sheetId="4"/>
      <sheetData sheetId="5">
        <row r="19">
          <cell r="D19">
            <v>158528714.41000003</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4">
          <cell r="E14">
            <v>0</v>
          </cell>
        </row>
        <row r="48">
          <cell r="E48">
            <v>0</v>
          </cell>
        </row>
      </sheetData>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3" Type="http://schemas.openxmlformats.org/officeDocument/2006/relationships/image" Target="../media/image6.emf"/><Relationship Id="rId18" Type="http://schemas.openxmlformats.org/officeDocument/2006/relationships/package" Target="../embeddings/Microsoft_Word_Document7.docx"/><Relationship Id="rId26" Type="http://schemas.openxmlformats.org/officeDocument/2006/relationships/package" Target="../embeddings/Microsoft_Word_Document11.docx"/><Relationship Id="rId3" Type="http://schemas.openxmlformats.org/officeDocument/2006/relationships/vmlDrawing" Target="../drawings/vmlDrawing2.vml"/><Relationship Id="rId21" Type="http://schemas.openxmlformats.org/officeDocument/2006/relationships/image" Target="../media/image10.emf"/><Relationship Id="rId7" Type="http://schemas.openxmlformats.org/officeDocument/2006/relationships/image" Target="../media/image3.emf"/><Relationship Id="rId12" Type="http://schemas.openxmlformats.org/officeDocument/2006/relationships/package" Target="../embeddings/Microsoft_Word_Document4.docx"/><Relationship Id="rId17" Type="http://schemas.openxmlformats.org/officeDocument/2006/relationships/image" Target="../media/image8.emf"/><Relationship Id="rId25" Type="http://schemas.openxmlformats.org/officeDocument/2006/relationships/image" Target="../media/image12.emf"/><Relationship Id="rId33" Type="http://schemas.openxmlformats.org/officeDocument/2006/relationships/image" Target="../media/image16.emf"/><Relationship Id="rId2" Type="http://schemas.openxmlformats.org/officeDocument/2006/relationships/drawing" Target="../drawings/drawing15.xml"/><Relationship Id="rId16" Type="http://schemas.openxmlformats.org/officeDocument/2006/relationships/package" Target="../embeddings/Microsoft_Word_Document6.docx"/><Relationship Id="rId20" Type="http://schemas.openxmlformats.org/officeDocument/2006/relationships/package" Target="../embeddings/Microsoft_Word_Document8.docx"/><Relationship Id="rId29" Type="http://schemas.openxmlformats.org/officeDocument/2006/relationships/image" Target="../media/image14.emf"/><Relationship Id="rId1" Type="http://schemas.openxmlformats.org/officeDocument/2006/relationships/printerSettings" Target="../printerSettings/printerSettings15.bin"/><Relationship Id="rId6" Type="http://schemas.openxmlformats.org/officeDocument/2006/relationships/package" Target="../embeddings/Microsoft_Word_Document1.docx"/><Relationship Id="rId11" Type="http://schemas.openxmlformats.org/officeDocument/2006/relationships/image" Target="../media/image5.emf"/><Relationship Id="rId24" Type="http://schemas.openxmlformats.org/officeDocument/2006/relationships/package" Target="../embeddings/Microsoft_Word_Document10.docx"/><Relationship Id="rId32" Type="http://schemas.openxmlformats.org/officeDocument/2006/relationships/package" Target="../embeddings/Microsoft_Word_Document14.docx"/><Relationship Id="rId5" Type="http://schemas.openxmlformats.org/officeDocument/2006/relationships/image" Target="../media/image2.emf"/><Relationship Id="rId15" Type="http://schemas.openxmlformats.org/officeDocument/2006/relationships/image" Target="../media/image7.emf"/><Relationship Id="rId23" Type="http://schemas.openxmlformats.org/officeDocument/2006/relationships/image" Target="../media/image11.emf"/><Relationship Id="rId28" Type="http://schemas.openxmlformats.org/officeDocument/2006/relationships/package" Target="../embeddings/Microsoft_Word_Document12.docx"/><Relationship Id="rId10" Type="http://schemas.openxmlformats.org/officeDocument/2006/relationships/package" Target="../embeddings/Microsoft_Word_Document3.docx"/><Relationship Id="rId19" Type="http://schemas.openxmlformats.org/officeDocument/2006/relationships/image" Target="../media/image9.emf"/><Relationship Id="rId31" Type="http://schemas.openxmlformats.org/officeDocument/2006/relationships/image" Target="../media/image15.emf"/><Relationship Id="rId4" Type="http://schemas.openxmlformats.org/officeDocument/2006/relationships/package" Target="../embeddings/Microsoft_Word_Document.docx"/><Relationship Id="rId9" Type="http://schemas.openxmlformats.org/officeDocument/2006/relationships/image" Target="../media/image4.emf"/><Relationship Id="rId14" Type="http://schemas.openxmlformats.org/officeDocument/2006/relationships/package" Target="../embeddings/Microsoft_Word_Document5.docx"/><Relationship Id="rId22" Type="http://schemas.openxmlformats.org/officeDocument/2006/relationships/package" Target="../embeddings/Microsoft_Word_Document9.docx"/><Relationship Id="rId27" Type="http://schemas.openxmlformats.org/officeDocument/2006/relationships/image" Target="../media/image13.emf"/><Relationship Id="rId30" Type="http://schemas.openxmlformats.org/officeDocument/2006/relationships/package" Target="../embeddings/Microsoft_Word_Document13.docx"/><Relationship Id="rId8" Type="http://schemas.openxmlformats.org/officeDocument/2006/relationships/package" Target="../embeddings/Microsoft_Word_Document2.docx"/></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75"/>
  <sheetViews>
    <sheetView topLeftCell="A10" zoomScale="75" zoomScaleNormal="75" workbookViewId="0">
      <selection activeCell="K52" sqref="K52"/>
    </sheetView>
  </sheetViews>
  <sheetFormatPr baseColWidth="10" defaultRowHeight="12.75" x14ac:dyDescent="0.2"/>
  <cols>
    <col min="1" max="1" width="14.85546875" style="3" customWidth="1"/>
    <col min="2" max="2" width="4" customWidth="1"/>
    <col min="3" max="3" width="19.5703125" customWidth="1"/>
    <col min="4" max="4" width="28.5703125" customWidth="1"/>
    <col min="5" max="6" width="13.7109375" customWidth="1"/>
    <col min="7" max="7" width="2.42578125" style="1" customWidth="1"/>
    <col min="8" max="8" width="19.42578125" customWidth="1"/>
    <col min="9" max="9" width="28.28515625" customWidth="1"/>
    <col min="10" max="11" width="13.7109375" customWidth="1"/>
    <col min="12" max="12" width="12.7109375" customWidth="1"/>
  </cols>
  <sheetData>
    <row r="1" spans="1:13" x14ac:dyDescent="0.2">
      <c r="B1" s="96"/>
      <c r="C1" s="97"/>
      <c r="D1" s="97"/>
      <c r="E1" s="97"/>
      <c r="F1" s="97"/>
      <c r="G1" s="31"/>
      <c r="H1" s="97"/>
      <c r="I1" s="97"/>
      <c r="J1" s="97"/>
      <c r="K1" s="97"/>
      <c r="L1" s="98"/>
    </row>
    <row r="2" spans="1:13" x14ac:dyDescent="0.2">
      <c r="B2" s="411"/>
      <c r="C2" s="412"/>
      <c r="D2" s="412"/>
      <c r="E2" s="412"/>
      <c r="F2" s="412"/>
      <c r="G2" s="413"/>
      <c r="H2" s="412"/>
      <c r="I2" s="412"/>
      <c r="J2" s="412"/>
      <c r="K2" s="412"/>
      <c r="L2" s="414"/>
    </row>
    <row r="3" spans="1:13" x14ac:dyDescent="0.2">
      <c r="B3" s="411"/>
      <c r="C3" s="412"/>
      <c r="D3" s="412"/>
      <c r="E3" s="412"/>
      <c r="F3" s="412"/>
      <c r="G3" s="413"/>
      <c r="H3" s="412"/>
      <c r="I3" s="412"/>
      <c r="J3" s="412"/>
      <c r="K3" s="412"/>
      <c r="L3" s="414"/>
    </row>
    <row r="4" spans="1:13" x14ac:dyDescent="0.2">
      <c r="B4" s="411"/>
      <c r="C4" s="412"/>
      <c r="D4" s="412"/>
      <c r="E4" s="412"/>
      <c r="F4" s="412"/>
      <c r="G4" s="413"/>
      <c r="H4" s="412"/>
      <c r="I4" s="412"/>
      <c r="J4" s="412"/>
      <c r="K4" s="412"/>
      <c r="L4" s="414"/>
    </row>
    <row r="5" spans="1:13" x14ac:dyDescent="0.2">
      <c r="B5" s="411"/>
      <c r="C5" s="412"/>
      <c r="D5" s="412"/>
      <c r="E5" s="412"/>
      <c r="F5" s="412"/>
      <c r="G5" s="413"/>
      <c r="H5" s="412"/>
      <c r="I5" s="412"/>
      <c r="J5" s="412"/>
      <c r="K5" s="412"/>
      <c r="L5" s="414"/>
    </row>
    <row r="6" spans="1:13" ht="15.75" x14ac:dyDescent="0.25">
      <c r="A6" s="18"/>
      <c r="B6" s="452" t="s">
        <v>0</v>
      </c>
      <c r="C6" s="453"/>
      <c r="D6" s="453"/>
      <c r="E6" s="453"/>
      <c r="F6" s="453"/>
      <c r="G6" s="453"/>
      <c r="H6" s="453"/>
      <c r="I6" s="453"/>
      <c r="J6" s="453"/>
      <c r="K6" s="453"/>
      <c r="L6" s="454"/>
    </row>
    <row r="7" spans="1:13" ht="15.75" x14ac:dyDescent="0.25">
      <c r="A7" s="18"/>
      <c r="B7" s="452" t="s">
        <v>1</v>
      </c>
      <c r="C7" s="453"/>
      <c r="D7" s="453"/>
      <c r="E7" s="453"/>
      <c r="F7" s="453"/>
      <c r="G7" s="453"/>
      <c r="H7" s="453"/>
      <c r="I7" s="453"/>
      <c r="J7" s="453"/>
      <c r="K7" s="453"/>
      <c r="L7" s="454"/>
    </row>
    <row r="8" spans="1:13" ht="15.75" x14ac:dyDescent="0.25">
      <c r="A8" s="18"/>
      <c r="B8" s="452" t="s">
        <v>833</v>
      </c>
      <c r="C8" s="453"/>
      <c r="D8" s="453"/>
      <c r="E8" s="453"/>
      <c r="F8" s="453"/>
      <c r="G8" s="453"/>
      <c r="H8" s="453"/>
      <c r="I8" s="453"/>
      <c r="J8" s="453"/>
      <c r="K8" s="453"/>
      <c r="L8" s="454"/>
    </row>
    <row r="9" spans="1:13" ht="15.75" x14ac:dyDescent="0.25">
      <c r="A9" s="18"/>
      <c r="B9" s="455">
        <v>1</v>
      </c>
      <c r="C9" s="456"/>
      <c r="D9" s="456"/>
      <c r="E9" s="456"/>
      <c r="F9" s="456"/>
      <c r="G9" s="456"/>
      <c r="H9" s="456"/>
      <c r="I9" s="456"/>
      <c r="J9" s="456"/>
      <c r="K9" s="456"/>
      <c r="L9" s="457"/>
    </row>
    <row r="10" spans="1:13" x14ac:dyDescent="0.2">
      <c r="B10" s="1"/>
      <c r="C10" s="1"/>
      <c r="D10" s="1"/>
      <c r="E10" s="1"/>
      <c r="F10" s="1"/>
    </row>
    <row r="11" spans="1:13" s="90" customFormat="1" x14ac:dyDescent="0.2">
      <c r="B11" s="99"/>
      <c r="C11" s="459"/>
      <c r="D11" s="459"/>
      <c r="E11" s="100">
        <v>2023</v>
      </c>
      <c r="F11" s="100">
        <v>2022</v>
      </c>
      <c r="G11" s="101"/>
      <c r="H11" s="459"/>
      <c r="I11" s="459"/>
      <c r="J11" s="100">
        <v>2023</v>
      </c>
      <c r="K11" s="100">
        <v>2022</v>
      </c>
      <c r="L11" s="102"/>
      <c r="M11" s="91"/>
    </row>
    <row r="12" spans="1:13" s="90" customFormat="1" x14ac:dyDescent="0.2">
      <c r="B12" s="92"/>
      <c r="C12" s="165"/>
      <c r="D12" s="165"/>
      <c r="E12" s="165"/>
      <c r="F12" s="165"/>
      <c r="G12" s="166"/>
      <c r="H12" s="165"/>
      <c r="I12" s="165"/>
      <c r="J12" s="165"/>
      <c r="K12" s="165"/>
      <c r="L12" s="167"/>
      <c r="M12" s="91"/>
    </row>
    <row r="13" spans="1:13" s="90" customFormat="1" x14ac:dyDescent="0.2">
      <c r="B13" s="93"/>
      <c r="C13" s="458" t="s">
        <v>230</v>
      </c>
      <c r="D13" s="458"/>
      <c r="E13" s="168"/>
      <c r="F13" s="169"/>
      <c r="G13" s="170"/>
      <c r="H13" s="458" t="s">
        <v>9</v>
      </c>
      <c r="I13" s="458"/>
      <c r="J13" s="171"/>
      <c r="K13" s="171"/>
      <c r="L13" s="167"/>
      <c r="M13" s="91"/>
    </row>
    <row r="14" spans="1:13" s="90" customFormat="1" x14ac:dyDescent="0.2">
      <c r="B14" s="93"/>
      <c r="C14" s="172"/>
      <c r="D14" s="171"/>
      <c r="E14" s="173"/>
      <c r="F14" s="173"/>
      <c r="G14" s="170"/>
      <c r="H14" s="172"/>
      <c r="I14" s="171"/>
      <c r="J14" s="174"/>
      <c r="K14" s="174"/>
      <c r="L14" s="167"/>
      <c r="M14" s="91"/>
    </row>
    <row r="15" spans="1:13" s="90" customFormat="1" x14ac:dyDescent="0.2">
      <c r="B15" s="93"/>
      <c r="C15" s="451" t="s">
        <v>231</v>
      </c>
      <c r="D15" s="451"/>
      <c r="E15" s="173"/>
      <c r="F15" s="173"/>
      <c r="G15" s="170"/>
      <c r="H15" s="451" t="s">
        <v>232</v>
      </c>
      <c r="I15" s="451"/>
      <c r="J15" s="173"/>
      <c r="K15" s="173"/>
      <c r="L15" s="167"/>
      <c r="M15" s="91"/>
    </row>
    <row r="16" spans="1:13" s="90" customFormat="1" x14ac:dyDescent="0.2">
      <c r="B16" s="93"/>
      <c r="C16" s="175"/>
      <c r="D16" s="176"/>
      <c r="E16" s="173"/>
      <c r="F16" s="173"/>
      <c r="G16" s="170"/>
      <c r="H16" s="175"/>
      <c r="I16" s="176"/>
      <c r="J16" s="173"/>
      <c r="K16" s="173"/>
      <c r="L16" s="167"/>
      <c r="M16" s="91"/>
    </row>
    <row r="17" spans="2:13" s="90" customFormat="1" x14ac:dyDescent="0.2">
      <c r="B17" s="93"/>
      <c r="C17" s="450" t="s">
        <v>233</v>
      </c>
      <c r="D17" s="450"/>
      <c r="E17" s="177">
        <f>BALANZA!I11+BALANZA!I12+BALANZA!I13</f>
        <v>24375839.000000015</v>
      </c>
      <c r="F17" s="177">
        <f>'[1]1'!$E$13</f>
        <v>15452240.05999998</v>
      </c>
      <c r="G17" s="170"/>
      <c r="H17" s="450" t="s">
        <v>234</v>
      </c>
      <c r="I17" s="450"/>
      <c r="J17" s="177">
        <f>BALANZA!J24+BALANZA!J25+BALANZA!J26+BALANZA!J27+BALANZA!J28</f>
        <v>3008706.1599999918</v>
      </c>
      <c r="K17" s="177">
        <f>'[1]1'!$J$13</f>
        <v>1966408.3800000062</v>
      </c>
      <c r="L17" s="167"/>
      <c r="M17" s="91"/>
    </row>
    <row r="18" spans="2:13" s="90" customFormat="1" x14ac:dyDescent="0.2">
      <c r="B18" s="93"/>
      <c r="C18" s="450" t="s">
        <v>235</v>
      </c>
      <c r="D18" s="450"/>
      <c r="E18" s="177">
        <f>BALANZA!I14+BALANZA!I15</f>
        <v>26084.760000020266</v>
      </c>
      <c r="F18" s="177">
        <f>'[1]1'!$E$14</f>
        <v>188925.6799999997</v>
      </c>
      <c r="G18" s="170"/>
      <c r="H18" s="450" t="s">
        <v>236</v>
      </c>
      <c r="I18" s="450"/>
      <c r="J18" s="177">
        <v>0</v>
      </c>
      <c r="K18" s="177">
        <v>0</v>
      </c>
      <c r="L18" s="167"/>
      <c r="M18" s="91"/>
    </row>
    <row r="19" spans="2:13" s="90" customFormat="1" x14ac:dyDescent="0.2">
      <c r="B19" s="93"/>
      <c r="C19" s="450" t="s">
        <v>237</v>
      </c>
      <c r="D19" s="450"/>
      <c r="E19" s="177">
        <f>BALANZA!I16</f>
        <v>53322.380000000354</v>
      </c>
      <c r="F19" s="177">
        <f>'[1]1'!$E$15</f>
        <v>52700</v>
      </c>
      <c r="G19" s="170"/>
      <c r="H19" s="450" t="s">
        <v>238</v>
      </c>
      <c r="I19" s="450"/>
      <c r="J19" s="177">
        <v>0</v>
      </c>
      <c r="K19" s="177">
        <v>0</v>
      </c>
      <c r="L19" s="167"/>
      <c r="M19" s="91"/>
    </row>
    <row r="20" spans="2:13" s="90" customFormat="1" x14ac:dyDescent="0.2">
      <c r="B20" s="93"/>
      <c r="C20" s="450" t="s">
        <v>239</v>
      </c>
      <c r="D20" s="450"/>
      <c r="E20" s="177">
        <v>0</v>
      </c>
      <c r="F20" s="177">
        <v>0</v>
      </c>
      <c r="G20" s="170"/>
      <c r="H20" s="450" t="s">
        <v>240</v>
      </c>
      <c r="I20" s="450"/>
      <c r="J20" s="177">
        <v>0</v>
      </c>
      <c r="K20" s="177">
        <v>0</v>
      </c>
      <c r="L20" s="167"/>
      <c r="M20" s="91"/>
    </row>
    <row r="21" spans="2:13" s="90" customFormat="1" x14ac:dyDescent="0.2">
      <c r="B21" s="93"/>
      <c r="C21" s="450" t="s">
        <v>241</v>
      </c>
      <c r="D21" s="450"/>
      <c r="E21" s="177">
        <v>0</v>
      </c>
      <c r="F21" s="177">
        <v>0</v>
      </c>
      <c r="G21" s="170"/>
      <c r="H21" s="450" t="s">
        <v>242</v>
      </c>
      <c r="I21" s="450"/>
      <c r="J21" s="177">
        <v>0</v>
      </c>
      <c r="K21" s="177">
        <v>0</v>
      </c>
      <c r="L21" s="167"/>
      <c r="M21" s="91"/>
    </row>
    <row r="22" spans="2:13" s="90" customFormat="1" x14ac:dyDescent="0.2">
      <c r="B22" s="93"/>
      <c r="C22" s="450" t="s">
        <v>243</v>
      </c>
      <c r="D22" s="450"/>
      <c r="E22" s="177">
        <v>0</v>
      </c>
      <c r="F22" s="177">
        <v>0</v>
      </c>
      <c r="G22" s="170"/>
      <c r="H22" s="450" t="s">
        <v>244</v>
      </c>
      <c r="I22" s="450"/>
      <c r="J22" s="177">
        <v>0</v>
      </c>
      <c r="K22" s="177">
        <v>0</v>
      </c>
      <c r="L22" s="167"/>
      <c r="M22" s="91"/>
    </row>
    <row r="23" spans="2:13" s="90" customFormat="1" x14ac:dyDescent="0.2">
      <c r="B23" s="93"/>
      <c r="C23" s="450" t="s">
        <v>245</v>
      </c>
      <c r="D23" s="450"/>
      <c r="E23" s="177">
        <v>0</v>
      </c>
      <c r="F23" s="177">
        <v>0</v>
      </c>
      <c r="G23" s="170"/>
      <c r="H23" s="450" t="s">
        <v>246</v>
      </c>
      <c r="I23" s="450"/>
      <c r="J23" s="177">
        <v>0</v>
      </c>
      <c r="K23" s="177">
        <v>0</v>
      </c>
      <c r="L23" s="167"/>
      <c r="M23" s="91"/>
    </row>
    <row r="24" spans="2:13" s="90" customFormat="1" x14ac:dyDescent="0.2">
      <c r="B24" s="93"/>
      <c r="C24" s="178"/>
      <c r="D24" s="179"/>
      <c r="E24" s="180"/>
      <c r="F24" s="180"/>
      <c r="G24" s="170"/>
      <c r="H24" s="450" t="s">
        <v>247</v>
      </c>
      <c r="I24" s="450"/>
      <c r="J24" s="177">
        <v>0</v>
      </c>
      <c r="K24" s="177">
        <v>0</v>
      </c>
      <c r="L24" s="167"/>
      <c r="M24" s="91"/>
    </row>
    <row r="25" spans="2:13" s="90" customFormat="1" x14ac:dyDescent="0.2">
      <c r="B25" s="94"/>
      <c r="C25" s="451" t="s">
        <v>248</v>
      </c>
      <c r="D25" s="451"/>
      <c r="E25" s="181">
        <f>SUM(E17:E23)</f>
        <v>24455246.140000034</v>
      </c>
      <c r="F25" s="181">
        <f>SUM(F17:F23)</f>
        <v>15693865.73999998</v>
      </c>
      <c r="G25" s="182"/>
      <c r="H25" s="172"/>
      <c r="I25" s="171"/>
      <c r="J25" s="183"/>
      <c r="K25" s="183"/>
      <c r="L25" s="167"/>
      <c r="M25" s="91"/>
    </row>
    <row r="26" spans="2:13" s="90" customFormat="1" x14ac:dyDescent="0.2">
      <c r="B26" s="94"/>
      <c r="C26" s="172"/>
      <c r="D26" s="184"/>
      <c r="E26" s="183"/>
      <c r="F26" s="183"/>
      <c r="G26" s="182"/>
      <c r="H26" s="451" t="s">
        <v>249</v>
      </c>
      <c r="I26" s="451"/>
      <c r="J26" s="181">
        <f>SUM(J17:J24)</f>
        <v>3008706.1599999918</v>
      </c>
      <c r="K26" s="181">
        <f>SUM(K17:K24)</f>
        <v>1966408.3800000062</v>
      </c>
      <c r="L26" s="167"/>
      <c r="M26" s="91"/>
    </row>
    <row r="27" spans="2:13" s="90" customFormat="1" x14ac:dyDescent="0.2">
      <c r="B27" s="93"/>
      <c r="C27" s="178"/>
      <c r="D27" s="178"/>
      <c r="E27" s="180"/>
      <c r="F27" s="180"/>
      <c r="G27" s="170"/>
      <c r="H27" s="185"/>
      <c r="I27" s="179"/>
      <c r="J27" s="180"/>
      <c r="K27" s="180"/>
      <c r="L27" s="167"/>
      <c r="M27" s="91"/>
    </row>
    <row r="28" spans="2:13" s="90" customFormat="1" x14ac:dyDescent="0.2">
      <c r="B28" s="93"/>
      <c r="C28" s="451" t="s">
        <v>250</v>
      </c>
      <c r="D28" s="451"/>
      <c r="E28" s="173"/>
      <c r="F28" s="173"/>
      <c r="G28" s="170"/>
      <c r="H28" s="451" t="s">
        <v>251</v>
      </c>
      <c r="I28" s="451"/>
      <c r="J28" s="173"/>
      <c r="K28" s="173"/>
      <c r="L28" s="167"/>
      <c r="M28" s="91"/>
    </row>
    <row r="29" spans="2:13" s="90" customFormat="1" x14ac:dyDescent="0.2">
      <c r="B29" s="93"/>
      <c r="C29" s="178"/>
      <c r="D29" s="178"/>
      <c r="E29" s="180"/>
      <c r="F29" s="180"/>
      <c r="G29" s="170"/>
      <c r="H29" s="178"/>
      <c r="I29" s="179"/>
      <c r="J29" s="180"/>
      <c r="K29" s="180"/>
      <c r="L29" s="167"/>
      <c r="M29" s="91"/>
    </row>
    <row r="30" spans="2:13" s="90" customFormat="1" x14ac:dyDescent="0.2">
      <c r="B30" s="93"/>
      <c r="C30" s="450" t="s">
        <v>252</v>
      </c>
      <c r="D30" s="450"/>
      <c r="E30" s="177">
        <v>0</v>
      </c>
      <c r="F30" s="177">
        <v>0</v>
      </c>
      <c r="G30" s="170"/>
      <c r="H30" s="450" t="s">
        <v>253</v>
      </c>
      <c r="I30" s="450"/>
      <c r="J30" s="177">
        <v>0</v>
      </c>
      <c r="K30" s="177">
        <v>0</v>
      </c>
      <c r="L30" s="167"/>
      <c r="M30" s="91"/>
    </row>
    <row r="31" spans="2:13" s="90" customFormat="1" x14ac:dyDescent="0.2">
      <c r="B31" s="93"/>
      <c r="C31" s="450" t="s">
        <v>254</v>
      </c>
      <c r="D31" s="450"/>
      <c r="E31" s="177">
        <v>0</v>
      </c>
      <c r="F31" s="177">
        <v>0</v>
      </c>
      <c r="G31" s="170"/>
      <c r="H31" s="450" t="s">
        <v>255</v>
      </c>
      <c r="I31" s="450"/>
      <c r="J31" s="177">
        <v>0</v>
      </c>
      <c r="K31" s="177">
        <v>0</v>
      </c>
      <c r="L31" s="167"/>
      <c r="M31" s="91"/>
    </row>
    <row r="32" spans="2:13" s="90" customFormat="1" x14ac:dyDescent="0.2">
      <c r="B32" s="93"/>
      <c r="C32" s="450" t="s">
        <v>256</v>
      </c>
      <c r="D32" s="450"/>
      <c r="E32" s="177">
        <v>0</v>
      </c>
      <c r="F32" s="177">
        <v>0</v>
      </c>
      <c r="G32" s="170"/>
      <c r="H32" s="450" t="s">
        <v>257</v>
      </c>
      <c r="I32" s="450"/>
      <c r="J32" s="177">
        <v>0</v>
      </c>
      <c r="K32" s="177">
        <v>0</v>
      </c>
      <c r="L32" s="167"/>
      <c r="M32" s="91"/>
    </row>
    <row r="33" spans="2:13" s="90" customFormat="1" x14ac:dyDescent="0.2">
      <c r="B33" s="93"/>
      <c r="C33" s="450" t="s">
        <v>258</v>
      </c>
      <c r="D33" s="450"/>
      <c r="E33" s="177">
        <f>BALANZA!I20+BALANZA!I19+BALANZA!I18</f>
        <v>7975213.9000000004</v>
      </c>
      <c r="F33" s="177">
        <f>'[1]1'!$E$29</f>
        <v>7975213.9000000004</v>
      </c>
      <c r="G33" s="170"/>
      <c r="H33" s="450" t="s">
        <v>259</v>
      </c>
      <c r="I33" s="450"/>
      <c r="J33" s="177">
        <v>0</v>
      </c>
      <c r="K33" s="177">
        <v>0</v>
      </c>
      <c r="L33" s="167"/>
      <c r="M33" s="91"/>
    </row>
    <row r="34" spans="2:13" s="90" customFormat="1" x14ac:dyDescent="0.2">
      <c r="B34" s="93"/>
      <c r="C34" s="450" t="s">
        <v>260</v>
      </c>
      <c r="D34" s="450"/>
      <c r="E34" s="177">
        <f>BALANZA!I21</f>
        <v>79000</v>
      </c>
      <c r="F34" s="177">
        <f>'[1]1'!$E$30</f>
        <v>79000</v>
      </c>
      <c r="G34" s="170"/>
      <c r="H34" s="450" t="s">
        <v>261</v>
      </c>
      <c r="I34" s="450"/>
      <c r="J34" s="177">
        <v>0</v>
      </c>
      <c r="K34" s="177">
        <v>0</v>
      </c>
      <c r="L34" s="167"/>
      <c r="M34" s="91"/>
    </row>
    <row r="35" spans="2:13" s="90" customFormat="1" x14ac:dyDescent="0.2">
      <c r="B35" s="93"/>
      <c r="C35" s="450" t="s">
        <v>262</v>
      </c>
      <c r="D35" s="450"/>
      <c r="E35" s="177">
        <f>-BALANZA!J22-BALANZA!J23</f>
        <v>-7968570</v>
      </c>
      <c r="F35" s="177">
        <f>'[1]1'!$E$31</f>
        <v>-7914765.4999999991</v>
      </c>
      <c r="G35" s="170"/>
      <c r="H35" s="450" t="s">
        <v>263</v>
      </c>
      <c r="I35" s="450"/>
      <c r="J35" s="177">
        <v>0</v>
      </c>
      <c r="K35" s="177">
        <v>0</v>
      </c>
      <c r="L35" s="167"/>
      <c r="M35" s="91"/>
    </row>
    <row r="36" spans="2:13" s="90" customFormat="1" x14ac:dyDescent="0.2">
      <c r="B36" s="93"/>
      <c r="C36" s="450" t="s">
        <v>264</v>
      </c>
      <c r="D36" s="450"/>
      <c r="E36" s="177">
        <v>0</v>
      </c>
      <c r="F36" s="177">
        <v>0</v>
      </c>
      <c r="G36" s="170"/>
      <c r="H36" s="178"/>
      <c r="I36" s="179"/>
      <c r="J36" s="180"/>
      <c r="K36" s="180"/>
      <c r="L36" s="167"/>
      <c r="M36" s="91"/>
    </row>
    <row r="37" spans="2:13" s="90" customFormat="1" x14ac:dyDescent="0.2">
      <c r="B37" s="93"/>
      <c r="C37" s="450" t="s">
        <v>265</v>
      </c>
      <c r="D37" s="450"/>
      <c r="E37" s="177">
        <v>0</v>
      </c>
      <c r="F37" s="177">
        <v>0</v>
      </c>
      <c r="G37" s="170"/>
      <c r="H37" s="451" t="s">
        <v>266</v>
      </c>
      <c r="I37" s="451"/>
      <c r="J37" s="174">
        <f>SUM(J30:J35)</f>
        <v>0</v>
      </c>
      <c r="K37" s="174">
        <f>SUM(K30:K35)</f>
        <v>0</v>
      </c>
      <c r="L37" s="167"/>
      <c r="M37" s="91"/>
    </row>
    <row r="38" spans="2:13" s="90" customFormat="1" x14ac:dyDescent="0.2">
      <c r="B38" s="93"/>
      <c r="C38" s="450" t="s">
        <v>267</v>
      </c>
      <c r="D38" s="450"/>
      <c r="E38" s="177">
        <v>0</v>
      </c>
      <c r="F38" s="177">
        <v>0</v>
      </c>
      <c r="G38" s="170"/>
      <c r="H38" s="172"/>
      <c r="I38" s="184"/>
      <c r="J38" s="183"/>
      <c r="K38" s="183"/>
      <c r="L38" s="167"/>
      <c r="M38" s="91"/>
    </row>
    <row r="39" spans="2:13" s="90" customFormat="1" x14ac:dyDescent="0.2">
      <c r="B39" s="93"/>
      <c r="C39" s="178"/>
      <c r="D39" s="179"/>
      <c r="E39" s="180"/>
      <c r="F39" s="180"/>
      <c r="G39" s="170"/>
      <c r="H39" s="451" t="s">
        <v>285</v>
      </c>
      <c r="I39" s="451"/>
      <c r="J39" s="174">
        <f>J26+J37</f>
        <v>3008706.1599999918</v>
      </c>
      <c r="K39" s="174">
        <f>K26+K37</f>
        <v>1966408.3800000062</v>
      </c>
      <c r="L39" s="167"/>
      <c r="M39" s="91"/>
    </row>
    <row r="40" spans="2:13" s="90" customFormat="1" x14ac:dyDescent="0.2">
      <c r="B40" s="94"/>
      <c r="C40" s="451" t="s">
        <v>268</v>
      </c>
      <c r="D40" s="451"/>
      <c r="E40" s="174">
        <f>SUM(E30:E38)</f>
        <v>85643.900000000373</v>
      </c>
      <c r="F40" s="174">
        <f>SUM(F30:F38)</f>
        <v>139448.4000000013</v>
      </c>
      <c r="G40" s="182"/>
      <c r="H40" s="172"/>
      <c r="I40" s="186"/>
      <c r="J40" s="183"/>
      <c r="K40" s="183"/>
      <c r="L40" s="167"/>
      <c r="M40" s="91"/>
    </row>
    <row r="41" spans="2:13" s="90" customFormat="1" x14ac:dyDescent="0.2">
      <c r="B41" s="93"/>
      <c r="C41" s="178"/>
      <c r="D41" s="172"/>
      <c r="E41" s="180"/>
      <c r="F41" s="180"/>
      <c r="G41" s="170"/>
      <c r="H41" s="458" t="s">
        <v>269</v>
      </c>
      <c r="I41" s="458"/>
      <c r="J41" s="180"/>
      <c r="K41" s="180"/>
      <c r="L41" s="167"/>
      <c r="M41" s="91"/>
    </row>
    <row r="42" spans="2:13" s="90" customFormat="1" x14ac:dyDescent="0.2">
      <c r="B42" s="93"/>
      <c r="C42" s="451" t="s">
        <v>286</v>
      </c>
      <c r="D42" s="451"/>
      <c r="E42" s="174">
        <f>E25+E40</f>
        <v>24540890.040000036</v>
      </c>
      <c r="F42" s="174">
        <f>F25+F40</f>
        <v>15833314.139999982</v>
      </c>
      <c r="G42" s="170"/>
      <c r="H42" s="172"/>
      <c r="I42" s="186"/>
      <c r="J42" s="180"/>
      <c r="K42" s="180"/>
      <c r="L42" s="167"/>
      <c r="M42" s="91"/>
    </row>
    <row r="43" spans="2:13" s="90" customFormat="1" x14ac:dyDescent="0.2">
      <c r="B43" s="93"/>
      <c r="C43" s="178"/>
      <c r="D43" s="178"/>
      <c r="E43" s="180"/>
      <c r="F43" s="180"/>
      <c r="G43" s="170"/>
      <c r="H43" s="451" t="s">
        <v>270</v>
      </c>
      <c r="I43" s="451"/>
      <c r="J43" s="181">
        <f>SUM(J45:J47)</f>
        <v>6272530.6100000003</v>
      </c>
      <c r="K43" s="181">
        <f>SUM(K45:K47)</f>
        <v>6283513.21</v>
      </c>
      <c r="L43" s="167"/>
      <c r="M43" s="91"/>
    </row>
    <row r="44" spans="2:13" s="90" customFormat="1" x14ac:dyDescent="0.2">
      <c r="B44" s="93"/>
      <c r="C44" s="178"/>
      <c r="D44" s="178"/>
      <c r="E44" s="180"/>
      <c r="F44" s="180"/>
      <c r="G44" s="170"/>
      <c r="H44" s="178"/>
      <c r="I44" s="169"/>
      <c r="J44" s="180"/>
      <c r="K44" s="180"/>
      <c r="L44" s="167"/>
      <c r="M44" s="91"/>
    </row>
    <row r="45" spans="2:13" s="90" customFormat="1" x14ac:dyDescent="0.2">
      <c r="B45" s="93"/>
      <c r="C45" s="178"/>
      <c r="D45" s="178"/>
      <c r="E45" s="180"/>
      <c r="F45" s="180"/>
      <c r="G45" s="170"/>
      <c r="H45" s="450" t="s">
        <v>271</v>
      </c>
      <c r="I45" s="450"/>
      <c r="J45" s="177">
        <f>BALANZA!J29</f>
        <v>6272530.6100000003</v>
      </c>
      <c r="K45" s="177">
        <f>'[1]1'!$J$41</f>
        <v>6283513.21</v>
      </c>
      <c r="L45" s="167"/>
      <c r="M45" s="91"/>
    </row>
    <row r="46" spans="2:13" s="90" customFormat="1" ht="12.75" customHeight="1" x14ac:dyDescent="0.2">
      <c r="B46" s="93"/>
      <c r="C46" s="450"/>
      <c r="D46" s="450"/>
      <c r="E46" s="188"/>
      <c r="F46" s="180"/>
      <c r="G46" s="170"/>
      <c r="H46" s="450" t="s">
        <v>272</v>
      </c>
      <c r="I46" s="450"/>
      <c r="J46" s="177">
        <v>0</v>
      </c>
      <c r="K46" s="177">
        <v>0</v>
      </c>
      <c r="L46" s="167"/>
      <c r="M46" s="91"/>
    </row>
    <row r="47" spans="2:13" s="90" customFormat="1" ht="12" customHeight="1" x14ac:dyDescent="0.2">
      <c r="B47" s="93"/>
      <c r="C47" s="178"/>
      <c r="D47" s="188"/>
      <c r="E47" s="188"/>
      <c r="F47" s="180"/>
      <c r="G47" s="170"/>
      <c r="H47" s="450" t="s">
        <v>273</v>
      </c>
      <c r="I47" s="450"/>
      <c r="J47" s="177">
        <v>0</v>
      </c>
      <c r="K47" s="177">
        <v>0</v>
      </c>
      <c r="L47" s="167"/>
      <c r="M47" s="91"/>
    </row>
    <row r="48" spans="2:13" s="90" customFormat="1" ht="12.75" customHeight="1" x14ac:dyDescent="0.2">
      <c r="B48" s="93"/>
      <c r="C48" s="178"/>
      <c r="D48" s="188"/>
      <c r="E48" s="188"/>
      <c r="F48" s="180"/>
      <c r="G48" s="170"/>
      <c r="J48" s="180"/>
      <c r="K48" s="180"/>
      <c r="L48" s="167"/>
      <c r="M48" s="91"/>
    </row>
    <row r="49" spans="2:14" s="90" customFormat="1" x14ac:dyDescent="0.2">
      <c r="B49" s="93"/>
      <c r="C49" s="178"/>
      <c r="D49" s="188"/>
      <c r="E49" s="188"/>
      <c r="F49" s="180"/>
      <c r="G49" s="170"/>
      <c r="H49" s="451" t="s">
        <v>274</v>
      </c>
      <c r="I49" s="451"/>
      <c r="J49" s="181">
        <f>SUM(J50:J54)</f>
        <v>15259653.450000018</v>
      </c>
      <c r="K49" s="181">
        <f>SUM(K50:K54)</f>
        <v>7583392.623000022</v>
      </c>
      <c r="L49" s="167"/>
      <c r="M49" s="91"/>
    </row>
    <row r="50" spans="2:14" s="90" customFormat="1" x14ac:dyDescent="0.2">
      <c r="B50" s="93"/>
      <c r="C50" s="178"/>
      <c r="D50" s="188"/>
      <c r="E50" s="188"/>
      <c r="F50" s="180"/>
      <c r="G50" s="170"/>
      <c r="H50" s="450" t="s">
        <v>275</v>
      </c>
      <c r="I50" s="450"/>
      <c r="J50" s="177">
        <f>'2'!E78</f>
        <v>21319122.450000018</v>
      </c>
      <c r="K50" s="177">
        <f>'[1]1'!$J$46</f>
        <v>13560387.283000022</v>
      </c>
      <c r="L50" s="167"/>
      <c r="M50" s="91"/>
    </row>
    <row r="51" spans="2:14" s="90" customFormat="1" x14ac:dyDescent="0.2">
      <c r="B51" s="93"/>
      <c r="C51" s="178"/>
      <c r="D51" s="188"/>
      <c r="E51" s="188"/>
      <c r="F51" s="180"/>
      <c r="G51" s="170"/>
      <c r="H51" s="450" t="s">
        <v>276</v>
      </c>
      <c r="I51" s="450"/>
      <c r="J51" s="177">
        <f>BALANZA!J31</f>
        <v>-6059469</v>
      </c>
      <c r="K51" s="177">
        <f>'[1]1'!$J$47</f>
        <v>-5976994.6600000001</v>
      </c>
      <c r="L51" s="167"/>
      <c r="M51" s="91"/>
      <c r="N51" s="375"/>
    </row>
    <row r="52" spans="2:14" s="90" customFormat="1" x14ac:dyDescent="0.2">
      <c r="B52" s="93"/>
      <c r="C52" s="178"/>
      <c r="D52" s="188"/>
      <c r="E52" s="188"/>
      <c r="F52" s="180"/>
      <c r="G52" s="170"/>
      <c r="H52" s="450" t="s">
        <v>277</v>
      </c>
      <c r="I52" s="450"/>
      <c r="J52" s="177">
        <v>0</v>
      </c>
      <c r="K52" s="177">
        <v>0</v>
      </c>
      <c r="L52" s="167"/>
      <c r="M52" s="91"/>
    </row>
    <row r="53" spans="2:14" s="90" customFormat="1" x14ac:dyDescent="0.2">
      <c r="B53" s="93"/>
      <c r="C53" s="178"/>
      <c r="D53" s="178"/>
      <c r="E53" s="180"/>
      <c r="F53" s="180"/>
      <c r="G53" s="170"/>
      <c r="H53" s="450" t="s">
        <v>278</v>
      </c>
      <c r="I53" s="450"/>
      <c r="J53" s="177">
        <v>0</v>
      </c>
      <c r="K53" s="177">
        <v>0</v>
      </c>
      <c r="L53" s="167"/>
      <c r="M53" s="91"/>
    </row>
    <row r="54" spans="2:14" s="90" customFormat="1" x14ac:dyDescent="0.2">
      <c r="B54" s="93"/>
      <c r="C54" s="178"/>
      <c r="D54" s="178"/>
      <c r="E54" s="180"/>
      <c r="F54" s="180"/>
      <c r="G54" s="170"/>
      <c r="H54" s="450" t="s">
        <v>279</v>
      </c>
      <c r="I54" s="450"/>
      <c r="J54" s="177">
        <v>0</v>
      </c>
      <c r="K54" s="177">
        <v>0</v>
      </c>
      <c r="L54" s="167"/>
      <c r="M54" s="91"/>
    </row>
    <row r="55" spans="2:14" s="90" customFormat="1" x14ac:dyDescent="0.2">
      <c r="B55" s="93"/>
      <c r="C55" s="178"/>
      <c r="D55" s="178"/>
      <c r="E55" s="180"/>
      <c r="F55" s="180"/>
      <c r="G55" s="170"/>
      <c r="H55" s="178"/>
      <c r="I55" s="169"/>
      <c r="J55" s="180"/>
      <c r="K55" s="180"/>
      <c r="L55" s="167"/>
      <c r="M55" s="91"/>
    </row>
    <row r="56" spans="2:14" s="90" customFormat="1" ht="24" customHeight="1" x14ac:dyDescent="0.2">
      <c r="B56" s="93"/>
      <c r="C56" s="178"/>
      <c r="D56" s="178"/>
      <c r="E56" s="180"/>
      <c r="F56" s="180"/>
      <c r="G56" s="170"/>
      <c r="H56" s="451" t="s">
        <v>280</v>
      </c>
      <c r="I56" s="451"/>
      <c r="J56" s="181">
        <f>SUM(J57:J58)</f>
        <v>0</v>
      </c>
      <c r="K56" s="181">
        <f>SUM(K57:K58)</f>
        <v>0</v>
      </c>
      <c r="L56" s="167"/>
      <c r="M56" s="91"/>
    </row>
    <row r="57" spans="2:14" s="90" customFormat="1" x14ac:dyDescent="0.2">
      <c r="B57" s="93"/>
      <c r="C57" s="178"/>
      <c r="D57" s="178"/>
      <c r="E57" s="180"/>
      <c r="F57" s="180"/>
      <c r="G57" s="170"/>
      <c r="H57" s="450" t="s">
        <v>281</v>
      </c>
      <c r="I57" s="450"/>
      <c r="J57" s="177">
        <v>0</v>
      </c>
      <c r="K57" s="177">
        <v>0</v>
      </c>
      <c r="L57" s="167"/>
      <c r="M57" s="91"/>
    </row>
    <row r="58" spans="2:14" s="90" customFormat="1" x14ac:dyDescent="0.2">
      <c r="B58" s="93"/>
      <c r="C58" s="178"/>
      <c r="D58" s="178"/>
      <c r="E58" s="180"/>
      <c r="F58" s="180"/>
      <c r="G58" s="170"/>
      <c r="H58" s="450" t="s">
        <v>282</v>
      </c>
      <c r="I58" s="450"/>
      <c r="J58" s="177">
        <v>0</v>
      </c>
      <c r="K58" s="177">
        <v>0</v>
      </c>
      <c r="L58" s="167"/>
      <c r="M58" s="91"/>
    </row>
    <row r="59" spans="2:14" s="90" customFormat="1" x14ac:dyDescent="0.2">
      <c r="B59" s="93"/>
      <c r="C59" s="178"/>
      <c r="D59" s="178"/>
      <c r="E59" s="180"/>
      <c r="F59" s="180"/>
      <c r="G59" s="170"/>
      <c r="H59" s="178"/>
      <c r="I59" s="189"/>
      <c r="J59" s="180"/>
      <c r="K59" s="180"/>
      <c r="L59" s="167"/>
      <c r="M59" s="91"/>
    </row>
    <row r="60" spans="2:14" s="90" customFormat="1" x14ac:dyDescent="0.2">
      <c r="B60" s="93"/>
      <c r="C60" s="178"/>
      <c r="D60" s="178"/>
      <c r="E60" s="180"/>
      <c r="F60" s="180"/>
      <c r="G60" s="170"/>
      <c r="H60" s="451" t="s">
        <v>283</v>
      </c>
      <c r="I60" s="451"/>
      <c r="J60" s="181">
        <f>J43+J49+J56</f>
        <v>21532184.060000017</v>
      </c>
      <c r="K60" s="181">
        <f>K43+K49+K56</f>
        <v>13866905.833000023</v>
      </c>
      <c r="L60" s="167"/>
      <c r="M60" s="91"/>
    </row>
    <row r="61" spans="2:14" s="90" customFormat="1" x14ac:dyDescent="0.2">
      <c r="B61" s="93"/>
      <c r="C61" s="178"/>
      <c r="D61" s="178"/>
      <c r="E61" s="180"/>
      <c r="F61" s="180"/>
      <c r="G61" s="170"/>
      <c r="H61" s="178"/>
      <c r="I61" s="169"/>
      <c r="J61" s="187"/>
      <c r="K61" s="187"/>
      <c r="L61" s="167"/>
      <c r="M61" s="91"/>
    </row>
    <row r="62" spans="2:14" s="90" customFormat="1" ht="14.25" customHeight="1" x14ac:dyDescent="0.2">
      <c r="B62" s="93"/>
      <c r="C62" s="178"/>
      <c r="D62" s="178"/>
      <c r="E62" s="180"/>
      <c r="F62" s="180"/>
      <c r="G62" s="170"/>
      <c r="H62" s="451" t="s">
        <v>284</v>
      </c>
      <c r="I62" s="451"/>
      <c r="J62" s="181">
        <f>J60+J39</f>
        <v>24540890.22000001</v>
      </c>
      <c r="K62" s="181">
        <f>K60+K39</f>
        <v>15833314.213000029</v>
      </c>
      <c r="L62" s="167"/>
      <c r="M62" s="91"/>
    </row>
    <row r="63" spans="2:14" s="90" customFormat="1" x14ac:dyDescent="0.2">
      <c r="B63" s="95"/>
      <c r="C63" s="190"/>
      <c r="D63" s="190"/>
      <c r="E63" s="190"/>
      <c r="F63" s="190"/>
      <c r="G63" s="191"/>
      <c r="H63" s="190"/>
      <c r="I63" s="190"/>
      <c r="J63" s="190"/>
      <c r="K63" s="190"/>
      <c r="L63" s="192"/>
      <c r="M63" s="91"/>
    </row>
    <row r="64" spans="2:14" x14ac:dyDescent="0.2">
      <c r="B64" s="3"/>
      <c r="C64" s="1"/>
      <c r="D64" s="1"/>
      <c r="E64" s="5"/>
      <c r="F64" s="5"/>
      <c r="K64" t="s">
        <v>751</v>
      </c>
    </row>
    <row r="65" spans="2:6" x14ac:dyDescent="0.2">
      <c r="B65" s="3"/>
      <c r="C65" s="1"/>
      <c r="D65" s="1"/>
      <c r="E65" s="5"/>
      <c r="F65" s="5"/>
    </row>
    <row r="66" spans="2:6" x14ac:dyDescent="0.2">
      <c r="B66" s="1"/>
      <c r="C66" s="1"/>
      <c r="D66" s="1"/>
      <c r="E66" s="5"/>
      <c r="F66" s="5"/>
    </row>
    <row r="67" spans="2:6" x14ac:dyDescent="0.2">
      <c r="B67" s="1"/>
      <c r="C67" s="1"/>
      <c r="D67" s="1"/>
      <c r="E67" s="2"/>
      <c r="F67" s="1"/>
    </row>
    <row r="68" spans="2:6" x14ac:dyDescent="0.2">
      <c r="B68" s="1"/>
      <c r="C68" s="1"/>
      <c r="D68" s="1"/>
      <c r="E68" s="8"/>
      <c r="F68" s="8"/>
    </row>
    <row r="69" spans="2:6" x14ac:dyDescent="0.2">
      <c r="B69" s="1"/>
      <c r="C69" s="1"/>
      <c r="D69" s="1"/>
      <c r="E69" s="8"/>
      <c r="F69" s="8"/>
    </row>
    <row r="70" spans="2:6" x14ac:dyDescent="0.2">
      <c r="B70" s="1"/>
      <c r="C70" s="1"/>
      <c r="D70" s="1"/>
      <c r="E70" s="1"/>
      <c r="F70" s="1"/>
    </row>
    <row r="71" spans="2:6" x14ac:dyDescent="0.2">
      <c r="B71" s="1"/>
      <c r="C71" s="1"/>
      <c r="D71" s="1"/>
      <c r="E71" s="1"/>
      <c r="F71" s="1"/>
    </row>
    <row r="72" spans="2:6" x14ac:dyDescent="0.2">
      <c r="B72" s="1"/>
      <c r="C72" s="1"/>
      <c r="D72" s="1"/>
      <c r="E72" s="1"/>
      <c r="F72" s="1"/>
    </row>
    <row r="73" spans="2:6" x14ac:dyDescent="0.2">
      <c r="B73" s="1"/>
      <c r="C73" s="1"/>
      <c r="D73" s="1"/>
      <c r="E73" s="1"/>
      <c r="F73" s="1"/>
    </row>
    <row r="74" spans="2:6" x14ac:dyDescent="0.2">
      <c r="B74" s="1"/>
      <c r="C74" s="1"/>
      <c r="D74" s="1"/>
      <c r="E74" s="1"/>
      <c r="F74" s="1"/>
    </row>
    <row r="75" spans="2:6" x14ac:dyDescent="0.2">
      <c r="B75" s="1"/>
      <c r="C75" s="1"/>
      <c r="D75" s="1"/>
      <c r="E75" s="1"/>
      <c r="F75" s="1"/>
    </row>
  </sheetData>
  <mergeCells count="65">
    <mergeCell ref="C22:D22"/>
    <mergeCell ref="H22:I22"/>
    <mergeCell ref="C19:D19"/>
    <mergeCell ref="H19:I19"/>
    <mergeCell ref="C20:D20"/>
    <mergeCell ref="H20:I20"/>
    <mergeCell ref="C21:D21"/>
    <mergeCell ref="H21:I21"/>
    <mergeCell ref="H53:I53"/>
    <mergeCell ref="H54:I54"/>
    <mergeCell ref="H56:I56"/>
    <mergeCell ref="H57:I57"/>
    <mergeCell ref="H58:I58"/>
    <mergeCell ref="C11:D11"/>
    <mergeCell ref="H11:I11"/>
    <mergeCell ref="C13:D13"/>
    <mergeCell ref="H13:I13"/>
    <mergeCell ref="H52:I52"/>
    <mergeCell ref="H39:I39"/>
    <mergeCell ref="C34:D34"/>
    <mergeCell ref="H34:I34"/>
    <mergeCell ref="C35:D35"/>
    <mergeCell ref="H35:I35"/>
    <mergeCell ref="C36:D36"/>
    <mergeCell ref="C37:D37"/>
    <mergeCell ref="H37:I37"/>
    <mergeCell ref="C38:D38"/>
    <mergeCell ref="C31:D31"/>
    <mergeCell ref="H31:I31"/>
    <mergeCell ref="C15:D15"/>
    <mergeCell ref="H15:I15"/>
    <mergeCell ref="C17:D17"/>
    <mergeCell ref="H17:I17"/>
    <mergeCell ref="C18:D18"/>
    <mergeCell ref="H18:I18"/>
    <mergeCell ref="H45:I45"/>
    <mergeCell ref="C23:D23"/>
    <mergeCell ref="H23:I23"/>
    <mergeCell ref="H24:I24"/>
    <mergeCell ref="C25:D25"/>
    <mergeCell ref="H26:I26"/>
    <mergeCell ref="C32:D32"/>
    <mergeCell ref="H32:I32"/>
    <mergeCell ref="C33:D33"/>
    <mergeCell ref="H33:I33"/>
    <mergeCell ref="C28:D28"/>
    <mergeCell ref="H28:I28"/>
    <mergeCell ref="C30:D30"/>
    <mergeCell ref="H30:I30"/>
    <mergeCell ref="H47:I47"/>
    <mergeCell ref="H60:I60"/>
    <mergeCell ref="H62:I62"/>
    <mergeCell ref="B6:L6"/>
    <mergeCell ref="B7:L7"/>
    <mergeCell ref="B8:L8"/>
    <mergeCell ref="B9:L9"/>
    <mergeCell ref="C46:D46"/>
    <mergeCell ref="H46:I46"/>
    <mergeCell ref="H49:I49"/>
    <mergeCell ref="H50:I50"/>
    <mergeCell ref="H51:I51"/>
    <mergeCell ref="C40:D40"/>
    <mergeCell ref="H41:I41"/>
    <mergeCell ref="C42:D42"/>
    <mergeCell ref="H43:I43"/>
  </mergeCells>
  <pageMargins left="0.59055118110236227" right="0.39370078740157483" top="0.19685039370078741" bottom="0.19685039370078741" header="0.31496062992125984" footer="0.31496062992125984"/>
  <pageSetup scale="6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J31"/>
  <sheetViews>
    <sheetView workbookViewId="0">
      <selection activeCell="A8" sqref="A8"/>
    </sheetView>
  </sheetViews>
  <sheetFormatPr baseColWidth="10" defaultRowHeight="12.75" x14ac:dyDescent="0.2"/>
  <cols>
    <col min="1" max="1" width="26.85546875" style="16" customWidth="1"/>
    <col min="2" max="2" width="23.5703125" customWidth="1"/>
    <col min="3" max="3" width="9.5703125" customWidth="1"/>
    <col min="4" max="4" width="10" customWidth="1"/>
    <col min="5" max="5" width="28.140625" customWidth="1"/>
    <col min="6" max="6" width="25.5703125" customWidth="1"/>
    <col min="7" max="7" width="23.28515625" customWidth="1"/>
    <col min="8" max="8" width="11.28515625" customWidth="1"/>
    <col min="9" max="9" width="16.5703125" customWidth="1"/>
    <col min="10" max="10" width="11.28515625" customWidth="1"/>
  </cols>
  <sheetData>
    <row r="1" spans="1:10" x14ac:dyDescent="0.2">
      <c r="A1" s="230"/>
      <c r="B1" s="97"/>
      <c r="C1" s="97"/>
      <c r="D1" s="97"/>
      <c r="E1" s="97"/>
      <c r="F1" s="97"/>
      <c r="G1" s="97"/>
      <c r="H1" s="97"/>
      <c r="I1" s="97"/>
      <c r="J1" s="98"/>
    </row>
    <row r="2" spans="1:10" x14ac:dyDescent="0.2">
      <c r="A2" s="433"/>
      <c r="B2" s="412"/>
      <c r="C2" s="412"/>
      <c r="D2" s="412"/>
      <c r="E2" s="412"/>
      <c r="F2" s="412"/>
      <c r="G2" s="412"/>
      <c r="H2" s="412"/>
      <c r="I2" s="412"/>
      <c r="J2" s="414"/>
    </row>
    <row r="3" spans="1:10" x14ac:dyDescent="0.2">
      <c r="A3" s="433"/>
      <c r="B3" s="412"/>
      <c r="C3" s="412"/>
      <c r="D3" s="412"/>
      <c r="E3" s="412"/>
      <c r="F3" s="412"/>
      <c r="G3" s="412"/>
      <c r="H3" s="412"/>
      <c r="I3" s="412"/>
      <c r="J3" s="414"/>
    </row>
    <row r="4" spans="1:10" x14ac:dyDescent="0.2">
      <c r="A4" s="433"/>
      <c r="B4" s="412"/>
      <c r="C4" s="412"/>
      <c r="D4" s="412"/>
      <c r="E4" s="412"/>
      <c r="F4" s="412"/>
      <c r="G4" s="412"/>
      <c r="H4" s="434"/>
      <c r="I4" s="412"/>
      <c r="J4" s="414"/>
    </row>
    <row r="5" spans="1:10" ht="15" x14ac:dyDescent="0.25">
      <c r="A5" s="231" t="s">
        <v>0</v>
      </c>
      <c r="B5" s="17"/>
      <c r="C5" s="17"/>
      <c r="D5" s="17"/>
      <c r="E5" s="17"/>
      <c r="F5" s="17"/>
      <c r="G5" s="17"/>
      <c r="H5" s="17"/>
      <c r="I5" s="17"/>
      <c r="J5" s="232"/>
    </row>
    <row r="6" spans="1:10" ht="15" x14ac:dyDescent="0.25">
      <c r="A6" s="231" t="s">
        <v>66</v>
      </c>
      <c r="B6" s="17"/>
      <c r="C6" s="17"/>
      <c r="D6" s="17"/>
      <c r="E6" s="17"/>
      <c r="F6" s="17"/>
      <c r="G6" s="17"/>
      <c r="H6" s="17"/>
      <c r="I6" s="17"/>
      <c r="J6" s="232"/>
    </row>
    <row r="7" spans="1:10" ht="15" x14ac:dyDescent="0.25">
      <c r="A7" s="231" t="s">
        <v>834</v>
      </c>
      <c r="B7" s="17"/>
      <c r="C7" s="17"/>
      <c r="D7" s="17"/>
      <c r="E7" s="17"/>
      <c r="F7" s="17"/>
      <c r="G7" s="17"/>
      <c r="H7" s="17"/>
      <c r="I7" s="17"/>
      <c r="J7" s="232"/>
    </row>
    <row r="8" spans="1:10" ht="15.75" x14ac:dyDescent="0.25">
      <c r="A8" s="130">
        <v>6.3</v>
      </c>
      <c r="B8" s="131"/>
      <c r="C8" s="131"/>
      <c r="D8" s="131"/>
      <c r="E8" s="131"/>
      <c r="F8" s="131"/>
      <c r="G8" s="131"/>
      <c r="H8" s="131"/>
      <c r="I8" s="131"/>
      <c r="J8" s="132"/>
    </row>
    <row r="9" spans="1:10" ht="15.75" x14ac:dyDescent="0.25">
      <c r="A9" s="18"/>
      <c r="B9" s="18"/>
      <c r="C9" s="18"/>
      <c r="D9" s="18"/>
      <c r="E9" s="18"/>
      <c r="F9" s="18"/>
      <c r="G9" s="18"/>
      <c r="H9" s="18"/>
    </row>
    <row r="10" spans="1:10" s="15" customFormat="1" ht="39" customHeight="1" x14ac:dyDescent="0.2">
      <c r="A10" s="497" t="s">
        <v>436</v>
      </c>
      <c r="B10" s="498" t="s">
        <v>41</v>
      </c>
      <c r="C10" s="498" t="s">
        <v>67</v>
      </c>
      <c r="D10" s="497" t="s">
        <v>68</v>
      </c>
      <c r="E10" s="498" t="s">
        <v>69</v>
      </c>
      <c r="F10" s="497" t="s">
        <v>70</v>
      </c>
      <c r="G10" s="497" t="s">
        <v>72</v>
      </c>
      <c r="H10" s="497" t="s">
        <v>71</v>
      </c>
      <c r="I10" s="497" t="s">
        <v>605</v>
      </c>
      <c r="J10" s="498" t="s">
        <v>62</v>
      </c>
    </row>
    <row r="11" spans="1:10" s="15" customFormat="1" x14ac:dyDescent="0.2">
      <c r="A11" s="497"/>
      <c r="B11" s="498"/>
      <c r="C11" s="498"/>
      <c r="D11" s="497"/>
      <c r="E11" s="498"/>
      <c r="F11" s="497"/>
      <c r="G11" s="497"/>
      <c r="H11" s="497"/>
      <c r="I11" s="497"/>
      <c r="J11" s="498"/>
    </row>
    <row r="12" spans="1:10" s="15" customFormat="1" x14ac:dyDescent="0.2">
      <c r="A12" s="497"/>
      <c r="B12" s="498"/>
      <c r="C12" s="498"/>
      <c r="D12" s="497"/>
      <c r="E12" s="498"/>
      <c r="F12" s="497"/>
      <c r="G12" s="497"/>
      <c r="H12" s="497"/>
      <c r="I12" s="497"/>
      <c r="J12" s="498"/>
    </row>
    <row r="13" spans="1:10" x14ac:dyDescent="0.2">
      <c r="A13" s="83"/>
      <c r="B13" s="85"/>
      <c r="C13" s="84"/>
      <c r="D13" s="84"/>
      <c r="E13" s="83"/>
      <c r="F13" s="394"/>
      <c r="G13" s="394"/>
      <c r="H13" s="83"/>
      <c r="I13" s="395"/>
      <c r="J13" s="395"/>
    </row>
    <row r="14" spans="1:10" x14ac:dyDescent="0.2">
      <c r="A14" s="83"/>
      <c r="B14" s="85"/>
      <c r="C14" s="84"/>
      <c r="D14" s="84"/>
      <c r="E14" s="83"/>
      <c r="F14" s="394"/>
      <c r="G14" s="394"/>
      <c r="H14" s="83"/>
      <c r="I14" s="395"/>
      <c r="J14" s="395"/>
    </row>
    <row r="15" spans="1:10" x14ac:dyDescent="0.2">
      <c r="A15" s="83"/>
      <c r="B15" s="85"/>
      <c r="C15" s="494" t="s">
        <v>757</v>
      </c>
      <c r="D15" s="495"/>
      <c r="E15" s="495"/>
      <c r="F15" s="495"/>
      <c r="G15" s="496"/>
      <c r="H15" s="83"/>
      <c r="I15" s="395"/>
      <c r="J15" s="395"/>
    </row>
    <row r="16" spans="1:10" x14ac:dyDescent="0.2">
      <c r="A16" s="83"/>
      <c r="B16" s="83"/>
      <c r="C16" s="84"/>
      <c r="D16" s="83"/>
      <c r="E16" s="85"/>
      <c r="F16" s="86"/>
      <c r="G16" s="86"/>
      <c r="H16" s="83"/>
      <c r="I16" s="85"/>
      <c r="J16" s="233"/>
    </row>
    <row r="17" spans="1:10" x14ac:dyDescent="0.2">
      <c r="A17" s="83"/>
      <c r="B17" s="83"/>
      <c r="C17" s="84"/>
      <c r="D17" s="83"/>
      <c r="E17" s="85"/>
      <c r="F17" s="86"/>
      <c r="G17" s="86"/>
      <c r="H17" s="83"/>
      <c r="I17" s="234" t="s">
        <v>54</v>
      </c>
      <c r="J17" s="235">
        <f>SUM(J13:J16)</f>
        <v>0</v>
      </c>
    </row>
    <row r="18" spans="1:10" x14ac:dyDescent="0.2">
      <c r="A18" s="83"/>
      <c r="B18" s="83"/>
      <c r="C18" s="83"/>
      <c r="D18" s="83"/>
      <c r="E18" s="83"/>
      <c r="F18" s="86"/>
      <c r="G18" s="86"/>
      <c r="H18" s="83"/>
      <c r="I18" s="85"/>
      <c r="J18" s="83"/>
    </row>
    <row r="19" spans="1:10" x14ac:dyDescent="0.2">
      <c r="A19" s="19"/>
      <c r="B19" s="19"/>
      <c r="C19" s="19"/>
      <c r="D19" s="19"/>
      <c r="E19" s="19"/>
      <c r="F19" s="19"/>
      <c r="G19" s="19"/>
      <c r="H19" s="19"/>
      <c r="I19" s="15"/>
      <c r="J19" s="15"/>
    </row>
    <row r="20" spans="1:10" x14ac:dyDescent="0.2">
      <c r="A20" s="19"/>
      <c r="B20" s="19"/>
      <c r="C20" s="19"/>
      <c r="D20" s="19"/>
      <c r="E20" s="19"/>
      <c r="F20" s="19"/>
      <c r="G20" s="19"/>
      <c r="H20" s="19"/>
      <c r="I20" s="15"/>
      <c r="J20" s="15"/>
    </row>
    <row r="21" spans="1:10" x14ac:dyDescent="0.2">
      <c r="A21"/>
      <c r="B21" s="1"/>
      <c r="C21" s="1"/>
      <c r="D21" s="1"/>
      <c r="E21" s="1"/>
      <c r="F21" s="82"/>
      <c r="G21" s="1"/>
      <c r="H21" s="1"/>
    </row>
    <row r="22" spans="1:10" x14ac:dyDescent="0.2">
      <c r="A22"/>
      <c r="F22" s="74"/>
    </row>
    <row r="23" spans="1:10" x14ac:dyDescent="0.2">
      <c r="A23"/>
      <c r="F23" s="74"/>
    </row>
    <row r="24" spans="1:10" x14ac:dyDescent="0.2">
      <c r="A24"/>
      <c r="F24" s="74"/>
    </row>
    <row r="25" spans="1:10" x14ac:dyDescent="0.2">
      <c r="A25"/>
      <c r="F25" s="74"/>
    </row>
    <row r="26" spans="1:10" x14ac:dyDescent="0.2">
      <c r="A26"/>
      <c r="F26" s="74"/>
    </row>
    <row r="27" spans="1:10" x14ac:dyDescent="0.2">
      <c r="A27"/>
      <c r="F27" s="74"/>
    </row>
    <row r="28" spans="1:10" x14ac:dyDescent="0.2">
      <c r="A28"/>
      <c r="F28" s="74"/>
    </row>
    <row r="29" spans="1:10" x14ac:dyDescent="0.2">
      <c r="A29"/>
      <c r="F29" s="74"/>
    </row>
    <row r="30" spans="1:10" x14ac:dyDescent="0.2">
      <c r="A30"/>
      <c r="F30" s="74"/>
    </row>
    <row r="31" spans="1:10" x14ac:dyDescent="0.2">
      <c r="A31"/>
    </row>
  </sheetData>
  <mergeCells count="11">
    <mergeCell ref="C15:G15"/>
    <mergeCell ref="H10:H12"/>
    <mergeCell ref="I10:I12"/>
    <mergeCell ref="J10:J12"/>
    <mergeCell ref="A10:A12"/>
    <mergeCell ref="B10:B12"/>
    <mergeCell ref="C10:C12"/>
    <mergeCell ref="D10:D12"/>
    <mergeCell ref="E10:E12"/>
    <mergeCell ref="F10:F12"/>
    <mergeCell ref="G10:G12"/>
  </mergeCells>
  <pageMargins left="0.59055118110236227"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H55"/>
  <sheetViews>
    <sheetView workbookViewId="0">
      <selection activeCell="A8" sqref="A8:E8"/>
    </sheetView>
  </sheetViews>
  <sheetFormatPr baseColWidth="10" defaultRowHeight="12.75" x14ac:dyDescent="0.2"/>
  <cols>
    <col min="1" max="1" width="45.5703125" customWidth="1"/>
    <col min="2" max="5" width="15.7109375" customWidth="1"/>
  </cols>
  <sheetData>
    <row r="1" spans="1:5" x14ac:dyDescent="0.2">
      <c r="A1" s="96"/>
      <c r="B1" s="97"/>
      <c r="C1" s="97"/>
      <c r="D1" s="97"/>
      <c r="E1" s="98"/>
    </row>
    <row r="2" spans="1:5" x14ac:dyDescent="0.2">
      <c r="A2" s="411"/>
      <c r="B2" s="412"/>
      <c r="C2" s="412"/>
      <c r="D2" s="412"/>
      <c r="E2" s="414"/>
    </row>
    <row r="3" spans="1:5" x14ac:dyDescent="0.2">
      <c r="A3" s="411"/>
      <c r="B3" s="412"/>
      <c r="C3" s="412"/>
      <c r="D3" s="412"/>
      <c r="E3" s="414"/>
    </row>
    <row r="4" spans="1:5" x14ac:dyDescent="0.2">
      <c r="A4" s="411"/>
      <c r="B4" s="412"/>
      <c r="C4" s="412"/>
      <c r="D4" s="412"/>
      <c r="E4" s="414"/>
    </row>
    <row r="5" spans="1:5" x14ac:dyDescent="0.2">
      <c r="A5" s="499" t="s">
        <v>0</v>
      </c>
      <c r="B5" s="500"/>
      <c r="C5" s="500"/>
      <c r="D5" s="500"/>
      <c r="E5" s="501"/>
    </row>
    <row r="6" spans="1:5" x14ac:dyDescent="0.2">
      <c r="A6" s="499" t="s">
        <v>164</v>
      </c>
      <c r="B6" s="500"/>
      <c r="C6" s="500"/>
      <c r="D6" s="500"/>
      <c r="E6" s="501"/>
    </row>
    <row r="7" spans="1:5" x14ac:dyDescent="0.2">
      <c r="A7" s="499" t="s">
        <v>833</v>
      </c>
      <c r="B7" s="500"/>
      <c r="C7" s="500"/>
      <c r="D7" s="500"/>
      <c r="E7" s="501"/>
    </row>
    <row r="8" spans="1:5" x14ac:dyDescent="0.2">
      <c r="A8" s="502">
        <v>7</v>
      </c>
      <c r="B8" s="503"/>
      <c r="C8" s="503"/>
      <c r="D8" s="503"/>
      <c r="E8" s="504"/>
    </row>
    <row r="9" spans="1:5" x14ac:dyDescent="0.2">
      <c r="A9" s="236"/>
      <c r="B9" s="236"/>
      <c r="C9" s="236"/>
      <c r="D9" s="236"/>
      <c r="E9" s="236"/>
    </row>
    <row r="10" spans="1:5" ht="38.25" x14ac:dyDescent="0.2">
      <c r="A10" s="237" t="s">
        <v>437</v>
      </c>
      <c r="B10" s="160" t="s">
        <v>438</v>
      </c>
      <c r="C10" s="160" t="s">
        <v>439</v>
      </c>
      <c r="D10" s="160" t="s">
        <v>440</v>
      </c>
      <c r="E10" s="160" t="s">
        <v>441</v>
      </c>
    </row>
    <row r="11" spans="1:5" x14ac:dyDescent="0.2">
      <c r="A11" s="238" t="s">
        <v>442</v>
      </c>
      <c r="B11" s="239"/>
      <c r="C11" s="239"/>
      <c r="D11" s="240"/>
      <c r="E11" s="240"/>
    </row>
    <row r="12" spans="1:5" x14ac:dyDescent="0.2">
      <c r="A12" s="241" t="s">
        <v>443</v>
      </c>
      <c r="B12" s="161"/>
      <c r="C12" s="161"/>
      <c r="D12" s="242"/>
      <c r="E12" s="242"/>
    </row>
    <row r="13" spans="1:5" x14ac:dyDescent="0.2">
      <c r="A13" s="243" t="s">
        <v>444</v>
      </c>
      <c r="B13" s="305">
        <f>B14+B15+B16</f>
        <v>0</v>
      </c>
      <c r="C13" s="305">
        <f>C14+C15+C16</f>
        <v>0</v>
      </c>
      <c r="D13" s="305">
        <f>D14+D15+D16</f>
        <v>0</v>
      </c>
      <c r="E13" s="305">
        <f>E14+E15+E16</f>
        <v>0</v>
      </c>
    </row>
    <row r="14" spans="1:5" x14ac:dyDescent="0.2">
      <c r="A14" s="244" t="s">
        <v>445</v>
      </c>
      <c r="B14" s="161">
        <v>0</v>
      </c>
      <c r="C14" s="161">
        <v>0</v>
      </c>
      <c r="D14" s="161">
        <v>0</v>
      </c>
      <c r="E14" s="161">
        <v>0</v>
      </c>
    </row>
    <row r="15" spans="1:5" x14ac:dyDescent="0.2">
      <c r="A15" s="245" t="s">
        <v>446</v>
      </c>
      <c r="B15" s="161">
        <v>0</v>
      </c>
      <c r="C15" s="161">
        <v>0</v>
      </c>
      <c r="D15" s="161">
        <v>0</v>
      </c>
      <c r="E15" s="161">
        <v>0</v>
      </c>
    </row>
    <row r="16" spans="1:5" x14ac:dyDescent="0.2">
      <c r="A16" s="246" t="s">
        <v>447</v>
      </c>
      <c r="B16" s="161">
        <v>0</v>
      </c>
      <c r="C16" s="161">
        <v>0</v>
      </c>
      <c r="D16" s="161">
        <v>0</v>
      </c>
      <c r="E16" s="161">
        <v>0</v>
      </c>
    </row>
    <row r="17" spans="1:5" x14ac:dyDescent="0.2">
      <c r="A17" s="247"/>
      <c r="B17" s="161"/>
      <c r="C17" s="161"/>
      <c r="D17" s="161"/>
      <c r="E17" s="161"/>
    </row>
    <row r="18" spans="1:5" x14ac:dyDescent="0.2">
      <c r="A18" s="248" t="s">
        <v>448</v>
      </c>
      <c r="B18" s="305">
        <f>B19+B20+B21+B22</f>
        <v>0</v>
      </c>
      <c r="C18" s="305">
        <f>C19+C20+C21+C22</f>
        <v>0</v>
      </c>
      <c r="D18" s="305">
        <f>D19+D20+D21+D22</f>
        <v>0</v>
      </c>
      <c r="E18" s="305">
        <f>E19+E20+E21+E22</f>
        <v>0</v>
      </c>
    </row>
    <row r="19" spans="1:5" x14ac:dyDescent="0.2">
      <c r="A19" s="249" t="s">
        <v>449</v>
      </c>
      <c r="B19" s="161">
        <v>0</v>
      </c>
      <c r="C19" s="161">
        <v>0</v>
      </c>
      <c r="D19" s="161">
        <v>0</v>
      </c>
      <c r="E19" s="161">
        <v>0</v>
      </c>
    </row>
    <row r="20" spans="1:5" x14ac:dyDescent="0.2">
      <c r="A20" s="246" t="s">
        <v>450</v>
      </c>
      <c r="B20" s="161">
        <v>0</v>
      </c>
      <c r="C20" s="161">
        <v>0</v>
      </c>
      <c r="D20" s="161">
        <v>0</v>
      </c>
      <c r="E20" s="161">
        <v>0</v>
      </c>
    </row>
    <row r="21" spans="1:5" x14ac:dyDescent="0.2">
      <c r="A21" s="249" t="s">
        <v>446</v>
      </c>
      <c r="B21" s="161">
        <v>0</v>
      </c>
      <c r="C21" s="161">
        <v>0</v>
      </c>
      <c r="D21" s="161">
        <v>0</v>
      </c>
      <c r="E21" s="161">
        <v>0</v>
      </c>
    </row>
    <row r="22" spans="1:5" x14ac:dyDescent="0.2">
      <c r="A22" s="250" t="s">
        <v>447</v>
      </c>
      <c r="B22" s="161">
        <v>0</v>
      </c>
      <c r="C22" s="161">
        <v>0</v>
      </c>
      <c r="D22" s="161">
        <v>0</v>
      </c>
      <c r="E22" s="161">
        <v>0</v>
      </c>
    </row>
    <row r="23" spans="1:5" x14ac:dyDescent="0.2">
      <c r="A23" s="247"/>
      <c r="B23" s="161"/>
      <c r="C23" s="161"/>
      <c r="D23" s="161"/>
      <c r="E23" s="161"/>
    </row>
    <row r="24" spans="1:5" x14ac:dyDescent="0.2">
      <c r="A24" s="251" t="s">
        <v>451</v>
      </c>
      <c r="B24" s="161">
        <f>B13+B18</f>
        <v>0</v>
      </c>
      <c r="C24" s="161">
        <f>C13+C18</f>
        <v>0</v>
      </c>
      <c r="D24" s="161">
        <f>D13+D18</f>
        <v>0</v>
      </c>
      <c r="E24" s="161">
        <f>E13+E18</f>
        <v>0</v>
      </c>
    </row>
    <row r="25" spans="1:5" x14ac:dyDescent="0.2">
      <c r="A25" s="248" t="s">
        <v>452</v>
      </c>
      <c r="B25" s="161"/>
      <c r="C25" s="161"/>
      <c r="D25" s="161"/>
      <c r="E25" s="161"/>
    </row>
    <row r="26" spans="1:5" x14ac:dyDescent="0.2">
      <c r="A26" s="241" t="s">
        <v>444</v>
      </c>
      <c r="B26" s="305">
        <f>B27+B28+B29</f>
        <v>0</v>
      </c>
      <c r="C26" s="305">
        <f>C27+C28+C29</f>
        <v>0</v>
      </c>
      <c r="D26" s="305">
        <f>D27+D28+D29</f>
        <v>0</v>
      </c>
      <c r="E26" s="305">
        <f>E27+E28+E29</f>
        <v>0</v>
      </c>
    </row>
    <row r="27" spans="1:5" x14ac:dyDescent="0.2">
      <c r="A27" s="246" t="s">
        <v>445</v>
      </c>
      <c r="B27" s="161">
        <v>0</v>
      </c>
      <c r="C27" s="161">
        <v>0</v>
      </c>
      <c r="D27" s="161">
        <v>0</v>
      </c>
      <c r="E27" s="161">
        <v>0</v>
      </c>
    </row>
    <row r="28" spans="1:5" x14ac:dyDescent="0.2">
      <c r="A28" s="245" t="s">
        <v>446</v>
      </c>
      <c r="B28" s="161">
        <v>0</v>
      </c>
      <c r="C28" s="161">
        <v>0</v>
      </c>
      <c r="D28" s="161">
        <v>0</v>
      </c>
      <c r="E28" s="161">
        <v>0</v>
      </c>
    </row>
    <row r="29" spans="1:5" x14ac:dyDescent="0.2">
      <c r="A29" s="244" t="s">
        <v>447</v>
      </c>
      <c r="B29" s="161">
        <v>0</v>
      </c>
      <c r="C29" s="161">
        <v>0</v>
      </c>
      <c r="D29" s="161">
        <v>0</v>
      </c>
      <c r="E29" s="161">
        <v>0</v>
      </c>
    </row>
    <row r="30" spans="1:5" x14ac:dyDescent="0.2">
      <c r="A30" s="247"/>
      <c r="B30" s="161"/>
      <c r="C30" s="161"/>
      <c r="D30" s="161"/>
      <c r="E30" s="161"/>
    </row>
    <row r="31" spans="1:5" x14ac:dyDescent="0.2">
      <c r="A31" s="252" t="s">
        <v>448</v>
      </c>
      <c r="B31" s="305">
        <f>B32+B33+B34+B35</f>
        <v>0</v>
      </c>
      <c r="C31" s="305">
        <f>C32+C33+C34+C35</f>
        <v>0</v>
      </c>
      <c r="D31" s="305">
        <f>D32+D33+D34+D35</f>
        <v>0</v>
      </c>
      <c r="E31" s="305">
        <f>E32+E33+E34+E35</f>
        <v>0</v>
      </c>
    </row>
    <row r="32" spans="1:5" x14ac:dyDescent="0.2">
      <c r="A32" s="245" t="s">
        <v>449</v>
      </c>
      <c r="B32" s="161">
        <v>0</v>
      </c>
      <c r="C32" s="161">
        <v>0</v>
      </c>
      <c r="D32" s="161">
        <v>0</v>
      </c>
      <c r="E32" s="161">
        <v>0</v>
      </c>
    </row>
    <row r="33" spans="1:8" x14ac:dyDescent="0.2">
      <c r="A33" s="250" t="s">
        <v>450</v>
      </c>
      <c r="B33" s="161">
        <v>0</v>
      </c>
      <c r="C33" s="161">
        <v>0</v>
      </c>
      <c r="D33" s="161">
        <v>0</v>
      </c>
      <c r="E33" s="161">
        <v>0</v>
      </c>
    </row>
    <row r="34" spans="1:8" x14ac:dyDescent="0.2">
      <c r="A34" s="245" t="s">
        <v>446</v>
      </c>
      <c r="B34" s="161">
        <v>0</v>
      </c>
      <c r="C34" s="161">
        <v>0</v>
      </c>
      <c r="D34" s="161">
        <v>0</v>
      </c>
      <c r="E34" s="161">
        <v>0</v>
      </c>
    </row>
    <row r="35" spans="1:8" x14ac:dyDescent="0.2">
      <c r="A35" s="245" t="s">
        <v>447</v>
      </c>
      <c r="B35" s="161">
        <v>0</v>
      </c>
      <c r="C35" s="161">
        <v>0</v>
      </c>
      <c r="D35" s="161">
        <v>0</v>
      </c>
      <c r="E35" s="161">
        <v>0</v>
      </c>
    </row>
    <row r="36" spans="1:8" x14ac:dyDescent="0.2">
      <c r="A36" s="245"/>
      <c r="B36" s="161"/>
      <c r="C36" s="161"/>
      <c r="D36" s="161"/>
      <c r="E36" s="161"/>
    </row>
    <row r="37" spans="1:8" x14ac:dyDescent="0.2">
      <c r="A37" s="253" t="s">
        <v>453</v>
      </c>
      <c r="B37" s="161">
        <f>B26+B31</f>
        <v>0</v>
      </c>
      <c r="C37" s="161">
        <f>C26+C31</f>
        <v>0</v>
      </c>
      <c r="D37" s="161">
        <f>D26+D31</f>
        <v>0</v>
      </c>
      <c r="E37" s="161">
        <f>E26+E31</f>
        <v>0</v>
      </c>
    </row>
    <row r="38" spans="1:8" x14ac:dyDescent="0.2">
      <c r="A38" s="253"/>
      <c r="B38" s="161"/>
      <c r="C38" s="161"/>
      <c r="D38" s="242"/>
      <c r="E38" s="242"/>
    </row>
    <row r="39" spans="1:8" x14ac:dyDescent="0.2">
      <c r="A39" s="254" t="s">
        <v>454</v>
      </c>
      <c r="B39" s="161">
        <v>0</v>
      </c>
      <c r="C39" s="161">
        <v>0</v>
      </c>
      <c r="D39" s="242">
        <f>BALANZA!F24+BALANZA!F25+BALANZA!F27+BALANZA!F28</f>
        <v>10854637.73</v>
      </c>
      <c r="E39" s="242">
        <f>BALANZA!J24+BALANZA!J25+BALANZA!J26+BALANZA!J27+BALANZA!J28</f>
        <v>3008706.1599999918</v>
      </c>
    </row>
    <row r="40" spans="1:8" x14ac:dyDescent="0.2">
      <c r="A40" s="253"/>
      <c r="B40" s="161"/>
      <c r="C40" s="161"/>
      <c r="D40" s="242"/>
      <c r="E40" s="242"/>
    </row>
    <row r="41" spans="1:8" x14ac:dyDescent="0.2">
      <c r="A41" s="255" t="s">
        <v>455</v>
      </c>
      <c r="B41" s="305">
        <f>B24+B37+B39</f>
        <v>0</v>
      </c>
      <c r="C41" s="305">
        <f>C24+C37+C39</f>
        <v>0</v>
      </c>
      <c r="D41" s="290">
        <f>D24+D37+D39</f>
        <v>10854637.73</v>
      </c>
      <c r="E41" s="290">
        <f>E24+E37+E39</f>
        <v>3008706.1599999918</v>
      </c>
    </row>
    <row r="42" spans="1:8" x14ac:dyDescent="0.2">
      <c r="A42" s="256"/>
      <c r="B42" s="257"/>
      <c r="C42" s="257"/>
      <c r="D42" s="258"/>
      <c r="E42" s="258"/>
    </row>
    <row r="46" spans="1:8" ht="14.1" customHeight="1" x14ac:dyDescent="0.2">
      <c r="B46" s="1"/>
      <c r="C46" s="1"/>
      <c r="D46" s="1"/>
      <c r="E46" s="1"/>
      <c r="F46" s="82"/>
      <c r="G46" s="1"/>
      <c r="H46" s="1"/>
    </row>
    <row r="47" spans="1:8" x14ac:dyDescent="0.2">
      <c r="F47" s="74"/>
    </row>
    <row r="48" spans="1:8" x14ac:dyDescent="0.2">
      <c r="F48" s="74"/>
    </row>
    <row r="49" spans="6:6" x14ac:dyDescent="0.2">
      <c r="F49" s="74"/>
    </row>
    <row r="50" spans="6:6" x14ac:dyDescent="0.2">
      <c r="F50" s="74"/>
    </row>
    <row r="51" spans="6:6" x14ac:dyDescent="0.2">
      <c r="F51" s="74"/>
    </row>
    <row r="52" spans="6:6" x14ac:dyDescent="0.2">
      <c r="F52" s="74"/>
    </row>
    <row r="53" spans="6:6" x14ac:dyDescent="0.2">
      <c r="F53" s="74"/>
    </row>
    <row r="54" spans="6:6" x14ac:dyDescent="0.2">
      <c r="F54" s="74"/>
    </row>
    <row r="55" spans="6:6" x14ac:dyDescent="0.2">
      <c r="F55" s="74"/>
    </row>
  </sheetData>
  <mergeCells count="4">
    <mergeCell ref="A5:E5"/>
    <mergeCell ref="A6:E6"/>
    <mergeCell ref="A7:E7"/>
    <mergeCell ref="A8:E8"/>
  </mergeCells>
  <pageMargins left="0.39370078740157483" right="0.19685039370078741" top="0.74803149606299213" bottom="0.74803149606299213" header="0.31496062992125984" footer="0.31496062992125984"/>
  <pageSetup scale="90" orientation="portrait" r:id="rId1"/>
  <headerFooter>
    <oddFooter>&amp;C"Bajo protesta de decir verdad declaramos que los Estados Financieros y sus notas, son razonablemente correctos y son responsabilidad del emisor"</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C1:I96"/>
  <sheetViews>
    <sheetView zoomScale="80" zoomScaleNormal="80" workbookViewId="0">
      <selection activeCell="C8" sqref="C8"/>
    </sheetView>
  </sheetViews>
  <sheetFormatPr baseColWidth="10" defaultRowHeight="12.75" x14ac:dyDescent="0.2"/>
  <cols>
    <col min="3" max="3" width="7.42578125" customWidth="1"/>
    <col min="4" max="4" width="72.85546875" customWidth="1"/>
    <col min="5" max="5" width="15.7109375" customWidth="1"/>
    <col min="6" max="7" width="15.7109375" style="70" customWidth="1"/>
    <col min="8" max="9" width="15.7109375" customWidth="1"/>
  </cols>
  <sheetData>
    <row r="1" spans="3:9" x14ac:dyDescent="0.2">
      <c r="C1" s="96"/>
      <c r="D1" s="97"/>
      <c r="E1" s="97"/>
      <c r="F1" s="436"/>
      <c r="G1" s="436"/>
      <c r="H1" s="97"/>
      <c r="I1" s="98"/>
    </row>
    <row r="2" spans="3:9" x14ac:dyDescent="0.2">
      <c r="C2" s="411"/>
      <c r="D2" s="412"/>
      <c r="E2" s="412"/>
      <c r="F2" s="435"/>
      <c r="G2" s="435"/>
      <c r="H2" s="412"/>
      <c r="I2" s="414"/>
    </row>
    <row r="3" spans="3:9" x14ac:dyDescent="0.2">
      <c r="C3" s="411"/>
      <c r="D3" s="412"/>
      <c r="E3" s="412"/>
      <c r="F3" s="435"/>
      <c r="G3" s="435"/>
      <c r="H3" s="412"/>
      <c r="I3" s="414"/>
    </row>
    <row r="4" spans="3:9" ht="15" customHeight="1" x14ac:dyDescent="0.2">
      <c r="C4" s="411"/>
      <c r="D4" s="412"/>
      <c r="E4" s="412"/>
      <c r="F4" s="435"/>
      <c r="G4" s="435"/>
      <c r="H4" s="412"/>
      <c r="I4" s="414"/>
    </row>
    <row r="5" spans="3:9" ht="15" customHeight="1" x14ac:dyDescent="0.2">
      <c r="C5" s="128" t="s">
        <v>0</v>
      </c>
      <c r="D5" s="437"/>
      <c r="E5" s="437"/>
      <c r="F5" s="438"/>
      <c r="G5" s="438"/>
      <c r="H5" s="437"/>
      <c r="I5" s="129"/>
    </row>
    <row r="6" spans="3:9" ht="15" customHeight="1" x14ac:dyDescent="0.2">
      <c r="C6" s="128" t="s">
        <v>223</v>
      </c>
      <c r="D6" s="437"/>
      <c r="E6" s="437"/>
      <c r="F6" s="438"/>
      <c r="G6" s="438"/>
      <c r="H6" s="437"/>
      <c r="I6" s="129"/>
    </row>
    <row r="7" spans="3:9" ht="15" customHeight="1" x14ac:dyDescent="0.25">
      <c r="C7" s="202" t="s">
        <v>834</v>
      </c>
      <c r="D7" s="439"/>
      <c r="E7" s="439"/>
      <c r="F7" s="440"/>
      <c r="G7" s="440"/>
      <c r="H7" s="439"/>
      <c r="I7" s="203"/>
    </row>
    <row r="8" spans="3:9" ht="15" customHeight="1" x14ac:dyDescent="0.25">
      <c r="C8" s="130">
        <v>7.1</v>
      </c>
      <c r="D8" s="131"/>
      <c r="E8" s="131"/>
      <c r="F8" s="441"/>
      <c r="G8" s="441"/>
      <c r="H8" s="131"/>
      <c r="I8" s="132"/>
    </row>
    <row r="9" spans="3:9" ht="15" customHeight="1" x14ac:dyDescent="0.2">
      <c r="C9" s="1"/>
      <c r="D9" s="1"/>
      <c r="E9" s="1"/>
      <c r="F9" s="75"/>
      <c r="G9" s="75"/>
      <c r="H9" s="1"/>
      <c r="I9" s="1"/>
    </row>
    <row r="10" spans="3:9" ht="45" customHeight="1" x14ac:dyDescent="0.2">
      <c r="C10" s="505" t="s">
        <v>456</v>
      </c>
      <c r="D10" s="506"/>
      <c r="E10" s="160" t="s">
        <v>482</v>
      </c>
      <c r="F10" s="160" t="s">
        <v>480</v>
      </c>
      <c r="G10" s="160" t="s">
        <v>431</v>
      </c>
      <c r="H10" s="160" t="s">
        <v>483</v>
      </c>
      <c r="I10" s="160" t="s">
        <v>481</v>
      </c>
    </row>
    <row r="11" spans="3:9" ht="15" customHeight="1" x14ac:dyDescent="0.2">
      <c r="C11" s="259"/>
      <c r="D11" s="149" t="s">
        <v>9</v>
      </c>
      <c r="E11" s="240"/>
      <c r="F11" s="240"/>
      <c r="G11" s="240"/>
      <c r="H11" s="240"/>
      <c r="I11" s="240"/>
    </row>
    <row r="12" spans="3:9" ht="15" customHeight="1" x14ac:dyDescent="0.2">
      <c r="C12" s="260"/>
      <c r="D12" s="261" t="s">
        <v>10</v>
      </c>
      <c r="E12" s="242"/>
      <c r="F12" s="242"/>
      <c r="G12" s="242"/>
      <c r="H12" s="242"/>
      <c r="I12" s="242"/>
    </row>
    <row r="13" spans="3:9" ht="15" customHeight="1" x14ac:dyDescent="0.2">
      <c r="C13" s="262"/>
      <c r="D13" s="263" t="s">
        <v>234</v>
      </c>
      <c r="E13" s="306">
        <f>E14+E15+E16+E17+E18+E19+E20+E21+E22</f>
        <v>10854637.73</v>
      </c>
      <c r="F13" s="306">
        <f t="shared" ref="F13:I13" si="0">F14+F15+F16+F17+F18+F19+F20+F21+F22</f>
        <v>153947512.79000002</v>
      </c>
      <c r="G13" s="306">
        <f t="shared" si="0"/>
        <v>146101581.22</v>
      </c>
      <c r="H13" s="306">
        <f t="shared" si="0"/>
        <v>3008706.1599999918</v>
      </c>
      <c r="I13" s="306">
        <f t="shared" si="0"/>
        <v>7845931.5700000087</v>
      </c>
    </row>
    <row r="14" spans="3:9" ht="15" customHeight="1" x14ac:dyDescent="0.2">
      <c r="C14" s="264"/>
      <c r="D14" s="145" t="s">
        <v>457</v>
      </c>
      <c r="E14" s="242">
        <f>BALANZA!F24</f>
        <v>283956.32</v>
      </c>
      <c r="F14" s="242">
        <f>BALANZA!G24</f>
        <v>93333712.900000006</v>
      </c>
      <c r="G14" s="242">
        <f>BALANZA!H24</f>
        <v>93276919.670000002</v>
      </c>
      <c r="H14" s="242">
        <f>E14+G14-F14</f>
        <v>227163.08999998868</v>
      </c>
      <c r="I14" s="242">
        <f>E14-H14</f>
        <v>56793.230000011332</v>
      </c>
    </row>
    <row r="15" spans="3:9" ht="15" customHeight="1" x14ac:dyDescent="0.2">
      <c r="C15" s="264"/>
      <c r="D15" s="145" t="s">
        <v>458</v>
      </c>
      <c r="E15" s="242">
        <f>BALANZA!F25</f>
        <v>2137373.5299999998</v>
      </c>
      <c r="F15" s="242">
        <f>BALANZA!G25</f>
        <v>14696595.609999999</v>
      </c>
      <c r="G15" s="242">
        <f>BALANZA!H25</f>
        <v>13706387.5</v>
      </c>
      <c r="H15" s="242">
        <f t="shared" ref="H15:H21" si="1">E15+G15-F15</f>
        <v>1147165.42</v>
      </c>
      <c r="I15" s="242">
        <f t="shared" ref="I15:I21" si="2">E15-H15</f>
        <v>990208.10999999987</v>
      </c>
    </row>
    <row r="16" spans="3:9" ht="15" customHeight="1" x14ac:dyDescent="0.2">
      <c r="C16" s="264"/>
      <c r="D16" s="380" t="s">
        <v>620</v>
      </c>
      <c r="E16" s="242">
        <v>0</v>
      </c>
      <c r="F16" s="242">
        <v>0</v>
      </c>
      <c r="G16" s="242">
        <v>0</v>
      </c>
      <c r="H16" s="242">
        <f t="shared" ref="H16" si="3">E16+G16-F16</f>
        <v>0</v>
      </c>
      <c r="I16" s="242">
        <f t="shared" ref="I16" si="4">E16-H16</f>
        <v>0</v>
      </c>
    </row>
    <row r="17" spans="3:9" ht="15" customHeight="1" x14ac:dyDescent="0.2">
      <c r="C17" s="264"/>
      <c r="D17" s="145" t="s">
        <v>621</v>
      </c>
      <c r="E17" s="242">
        <v>0</v>
      </c>
      <c r="F17" s="242">
        <v>0</v>
      </c>
      <c r="G17" s="242">
        <v>0</v>
      </c>
      <c r="H17" s="242">
        <f t="shared" si="1"/>
        <v>0</v>
      </c>
      <c r="I17" s="242">
        <f t="shared" si="2"/>
        <v>0</v>
      </c>
    </row>
    <row r="18" spans="3:9" ht="15" customHeight="1" x14ac:dyDescent="0.2">
      <c r="C18" s="264"/>
      <c r="D18" s="145" t="s">
        <v>460</v>
      </c>
      <c r="E18" s="242">
        <v>0</v>
      </c>
      <c r="F18" s="242">
        <f>BALANZA!G26</f>
        <v>13420767</v>
      </c>
      <c r="G18" s="242">
        <f>BALANZA!H26</f>
        <v>13420767</v>
      </c>
      <c r="H18" s="242">
        <f t="shared" si="1"/>
        <v>0</v>
      </c>
      <c r="I18" s="242">
        <f t="shared" si="2"/>
        <v>0</v>
      </c>
    </row>
    <row r="19" spans="3:9" ht="15" customHeight="1" x14ac:dyDescent="0.2">
      <c r="C19" s="264"/>
      <c r="D19" s="145" t="s">
        <v>622</v>
      </c>
      <c r="E19" s="242">
        <v>0</v>
      </c>
      <c r="F19" s="242">
        <v>0</v>
      </c>
      <c r="G19" s="242">
        <v>0</v>
      </c>
      <c r="H19" s="242">
        <f t="shared" si="1"/>
        <v>0</v>
      </c>
      <c r="I19" s="242">
        <f t="shared" si="2"/>
        <v>0</v>
      </c>
    </row>
    <row r="20" spans="3:9" ht="15" customHeight="1" x14ac:dyDescent="0.2">
      <c r="C20" s="264"/>
      <c r="D20" s="145" t="s">
        <v>462</v>
      </c>
      <c r="E20" s="242">
        <f>BALANZA!F27</f>
        <v>3994077.14</v>
      </c>
      <c r="F20" s="242">
        <f>BALANZA!G27</f>
        <v>27858236.469999999</v>
      </c>
      <c r="G20" s="242">
        <f>BALANZA!H27</f>
        <v>25496660.07</v>
      </c>
      <c r="H20" s="242">
        <f t="shared" si="1"/>
        <v>1632500.7400000021</v>
      </c>
      <c r="I20" s="242">
        <f t="shared" si="2"/>
        <v>2361576.399999998</v>
      </c>
    </row>
    <row r="21" spans="3:9" ht="15" customHeight="1" x14ac:dyDescent="0.2">
      <c r="C21" s="264"/>
      <c r="D21" s="145" t="s">
        <v>623</v>
      </c>
      <c r="E21" s="242">
        <v>0</v>
      </c>
      <c r="F21" s="242">
        <v>0</v>
      </c>
      <c r="G21" s="242">
        <v>0</v>
      </c>
      <c r="H21" s="242">
        <f t="shared" si="1"/>
        <v>0</v>
      </c>
      <c r="I21" s="242">
        <f t="shared" si="2"/>
        <v>0</v>
      </c>
    </row>
    <row r="22" spans="3:9" ht="15" customHeight="1" x14ac:dyDescent="0.2">
      <c r="C22" s="264"/>
      <c r="D22" s="145" t="s">
        <v>463</v>
      </c>
      <c r="E22" s="242">
        <f>BALANZA!F28</f>
        <v>4439230.74</v>
      </c>
      <c r="F22" s="242">
        <f>BALANZA!G28</f>
        <v>4638200.8099999996</v>
      </c>
      <c r="G22" s="242">
        <f>BALANZA!H28</f>
        <v>200846.98</v>
      </c>
      <c r="H22" s="242">
        <f t="shared" ref="H22" si="5">E22+G22-F22</f>
        <v>1876.9100000010803</v>
      </c>
      <c r="I22" s="242">
        <f t="shared" ref="I22" si="6">E22-H22</f>
        <v>4437353.8299999991</v>
      </c>
    </row>
    <row r="23" spans="3:9" ht="15" customHeight="1" x14ac:dyDescent="0.2">
      <c r="C23" s="262"/>
      <c r="D23" s="263" t="s">
        <v>236</v>
      </c>
      <c r="E23" s="306">
        <f>E24+E25+E26</f>
        <v>0</v>
      </c>
      <c r="F23" s="306">
        <f>F24+F25+F26</f>
        <v>0</v>
      </c>
      <c r="G23" s="306">
        <f>G24+G25+G26</f>
        <v>0</v>
      </c>
      <c r="H23" s="306">
        <f t="shared" ref="H23:I49" si="7">E23+G23-F23</f>
        <v>0</v>
      </c>
      <c r="I23" s="306">
        <f t="shared" si="7"/>
        <v>0</v>
      </c>
    </row>
    <row r="24" spans="3:9" ht="15" customHeight="1" x14ac:dyDescent="0.2">
      <c r="C24" s="264"/>
      <c r="D24" s="145" t="s">
        <v>464</v>
      </c>
      <c r="E24" s="242">
        <v>0</v>
      </c>
      <c r="F24" s="242">
        <v>0</v>
      </c>
      <c r="G24" s="242">
        <v>0</v>
      </c>
      <c r="H24" s="242">
        <f t="shared" si="7"/>
        <v>0</v>
      </c>
      <c r="I24" s="242">
        <f t="shared" ref="I24:I49" si="8">E24-H24</f>
        <v>0</v>
      </c>
    </row>
    <row r="25" spans="3:9" ht="15" customHeight="1" x14ac:dyDescent="0.2">
      <c r="C25" s="264"/>
      <c r="D25" s="145" t="s">
        <v>624</v>
      </c>
      <c r="E25" s="242">
        <v>0</v>
      </c>
      <c r="F25" s="242">
        <v>0</v>
      </c>
      <c r="G25" s="242">
        <v>0</v>
      </c>
      <c r="H25" s="242">
        <f t="shared" si="7"/>
        <v>0</v>
      </c>
      <c r="I25" s="242">
        <f t="shared" si="8"/>
        <v>0</v>
      </c>
    </row>
    <row r="26" spans="3:9" ht="15" customHeight="1" x14ac:dyDescent="0.2">
      <c r="C26" s="264"/>
      <c r="D26" s="145" t="s">
        <v>466</v>
      </c>
      <c r="E26" s="242">
        <v>0</v>
      </c>
      <c r="F26" s="242">
        <v>0</v>
      </c>
      <c r="G26" s="242">
        <v>0</v>
      </c>
      <c r="H26" s="242">
        <f t="shared" si="7"/>
        <v>0</v>
      </c>
      <c r="I26" s="242">
        <f t="shared" si="8"/>
        <v>0</v>
      </c>
    </row>
    <row r="27" spans="3:9" ht="15" customHeight="1" x14ac:dyDescent="0.2">
      <c r="C27" s="264"/>
      <c r="D27" s="263" t="s">
        <v>238</v>
      </c>
      <c r="E27" s="306">
        <f>E28+E29+E30</f>
        <v>0</v>
      </c>
      <c r="F27" s="306">
        <f t="shared" ref="F27:I27" si="9">F28+F29+F30</f>
        <v>0</v>
      </c>
      <c r="G27" s="306">
        <f t="shared" si="9"/>
        <v>0</v>
      </c>
      <c r="H27" s="306">
        <f t="shared" si="9"/>
        <v>0</v>
      </c>
      <c r="I27" s="306">
        <f t="shared" si="9"/>
        <v>0</v>
      </c>
    </row>
    <row r="28" spans="3:9" ht="15" customHeight="1" x14ac:dyDescent="0.2">
      <c r="C28" s="264"/>
      <c r="D28" s="145" t="s">
        <v>726</v>
      </c>
      <c r="E28" s="242">
        <v>0</v>
      </c>
      <c r="F28" s="242">
        <v>0</v>
      </c>
      <c r="G28" s="242">
        <v>0</v>
      </c>
      <c r="H28" s="242">
        <f t="shared" ref="H28:H30" si="10">E28+G28-F28</f>
        <v>0</v>
      </c>
      <c r="I28" s="242">
        <f t="shared" ref="I28:I30" si="11">E28-H28</f>
        <v>0</v>
      </c>
    </row>
    <row r="29" spans="3:9" ht="15" customHeight="1" x14ac:dyDescent="0.2">
      <c r="C29" s="264"/>
      <c r="D29" s="145" t="s">
        <v>727</v>
      </c>
      <c r="E29" s="242">
        <v>0</v>
      </c>
      <c r="F29" s="242">
        <v>0</v>
      </c>
      <c r="G29" s="242">
        <v>0</v>
      </c>
      <c r="H29" s="242">
        <f t="shared" si="10"/>
        <v>0</v>
      </c>
      <c r="I29" s="242">
        <f t="shared" si="11"/>
        <v>0</v>
      </c>
    </row>
    <row r="30" spans="3:9" ht="15" customHeight="1" x14ac:dyDescent="0.2">
      <c r="C30" s="264"/>
      <c r="D30" s="145" t="s">
        <v>521</v>
      </c>
      <c r="E30" s="242">
        <v>0</v>
      </c>
      <c r="F30" s="242">
        <v>0</v>
      </c>
      <c r="G30" s="242">
        <v>0</v>
      </c>
      <c r="H30" s="242">
        <f t="shared" si="10"/>
        <v>0</v>
      </c>
      <c r="I30" s="242">
        <f t="shared" si="11"/>
        <v>0</v>
      </c>
    </row>
    <row r="31" spans="3:9" ht="15" customHeight="1" x14ac:dyDescent="0.2">
      <c r="C31" s="264"/>
      <c r="D31" s="263" t="s">
        <v>240</v>
      </c>
      <c r="E31" s="306">
        <f>E32+E33+E34</f>
        <v>0</v>
      </c>
      <c r="F31" s="306">
        <f t="shared" ref="F31:I31" si="12">F32+F33+F34</f>
        <v>0</v>
      </c>
      <c r="G31" s="306">
        <f t="shared" si="12"/>
        <v>0</v>
      </c>
      <c r="H31" s="306">
        <f t="shared" si="12"/>
        <v>0</v>
      </c>
      <c r="I31" s="306">
        <f t="shared" si="12"/>
        <v>0</v>
      </c>
    </row>
    <row r="32" spans="3:9" ht="15" customHeight="1" x14ac:dyDescent="0.2">
      <c r="C32" s="264"/>
      <c r="D32" s="145" t="s">
        <v>527</v>
      </c>
      <c r="E32" s="242">
        <v>0</v>
      </c>
      <c r="F32" s="242">
        <v>0</v>
      </c>
      <c r="G32" s="242">
        <v>0</v>
      </c>
      <c r="H32" s="242">
        <f t="shared" ref="H32:H34" si="13">E32+G32-F32</f>
        <v>0</v>
      </c>
      <c r="I32" s="242">
        <f t="shared" ref="I32:I34" si="14">E32-H32</f>
        <v>0</v>
      </c>
    </row>
    <row r="33" spans="3:9" ht="15" customHeight="1" x14ac:dyDescent="0.2">
      <c r="C33" s="264"/>
      <c r="D33" s="145" t="s">
        <v>528</v>
      </c>
      <c r="E33" s="242">
        <v>0</v>
      </c>
      <c r="F33" s="242">
        <v>0</v>
      </c>
      <c r="G33" s="242">
        <v>0</v>
      </c>
      <c r="H33" s="242">
        <f t="shared" si="13"/>
        <v>0</v>
      </c>
      <c r="I33" s="242">
        <f t="shared" si="14"/>
        <v>0</v>
      </c>
    </row>
    <row r="34" spans="3:9" ht="15" customHeight="1" x14ac:dyDescent="0.2">
      <c r="C34" s="264"/>
      <c r="D34" s="145" t="s">
        <v>529</v>
      </c>
      <c r="E34" s="242">
        <v>0</v>
      </c>
      <c r="F34" s="242">
        <v>0</v>
      </c>
      <c r="G34" s="242">
        <v>0</v>
      </c>
      <c r="H34" s="242">
        <f t="shared" si="13"/>
        <v>0</v>
      </c>
      <c r="I34" s="242">
        <f t="shared" si="14"/>
        <v>0</v>
      </c>
    </row>
    <row r="35" spans="3:9" ht="26.25" customHeight="1" x14ac:dyDescent="0.2">
      <c r="C35" s="264"/>
      <c r="D35" s="263" t="s">
        <v>728</v>
      </c>
      <c r="E35" s="306">
        <f>E36+E37+E38+E39+E40+E41</f>
        <v>0</v>
      </c>
      <c r="F35" s="306">
        <f t="shared" ref="F35:I35" si="15">F36+F37+F38+F39+F40+F41</f>
        <v>0</v>
      </c>
      <c r="G35" s="306">
        <f t="shared" si="15"/>
        <v>0</v>
      </c>
      <c r="H35" s="306">
        <f t="shared" si="15"/>
        <v>0</v>
      </c>
      <c r="I35" s="306">
        <f t="shared" si="15"/>
        <v>0</v>
      </c>
    </row>
    <row r="36" spans="3:9" ht="15" customHeight="1" x14ac:dyDescent="0.2">
      <c r="C36" s="264"/>
      <c r="D36" s="145" t="s">
        <v>533</v>
      </c>
      <c r="E36" s="242">
        <v>0</v>
      </c>
      <c r="F36" s="242">
        <v>0</v>
      </c>
      <c r="G36" s="242">
        <v>0</v>
      </c>
      <c r="H36" s="242">
        <f t="shared" ref="H36:H41" si="16">E36+G36-F36</f>
        <v>0</v>
      </c>
      <c r="I36" s="242">
        <f t="shared" ref="I36:I41" si="17">E36-H36</f>
        <v>0</v>
      </c>
    </row>
    <row r="37" spans="3:9" ht="15" customHeight="1" x14ac:dyDescent="0.2">
      <c r="C37" s="264"/>
      <c r="D37" s="145" t="s">
        <v>535</v>
      </c>
      <c r="E37" s="242">
        <v>0</v>
      </c>
      <c r="F37" s="242">
        <v>0</v>
      </c>
      <c r="G37" s="242">
        <v>0</v>
      </c>
      <c r="H37" s="242">
        <f t="shared" si="16"/>
        <v>0</v>
      </c>
      <c r="I37" s="242">
        <f t="shared" si="17"/>
        <v>0</v>
      </c>
    </row>
    <row r="38" spans="3:9" ht="15" customHeight="1" x14ac:dyDescent="0.2">
      <c r="C38" s="264"/>
      <c r="D38" s="145" t="s">
        <v>537</v>
      </c>
      <c r="E38" s="242">
        <v>0</v>
      </c>
      <c r="F38" s="242">
        <v>0</v>
      </c>
      <c r="G38" s="242">
        <v>0</v>
      </c>
      <c r="H38" s="242">
        <f t="shared" si="16"/>
        <v>0</v>
      </c>
      <c r="I38" s="242">
        <f t="shared" si="17"/>
        <v>0</v>
      </c>
    </row>
    <row r="39" spans="3:9" ht="15" customHeight="1" x14ac:dyDescent="0.2">
      <c r="C39" s="264"/>
      <c r="D39" s="145" t="s">
        <v>729</v>
      </c>
      <c r="E39" s="242">
        <v>0</v>
      </c>
      <c r="F39" s="242">
        <v>0</v>
      </c>
      <c r="G39" s="242">
        <v>0</v>
      </c>
      <c r="H39" s="242">
        <f t="shared" si="16"/>
        <v>0</v>
      </c>
      <c r="I39" s="242">
        <f t="shared" si="17"/>
        <v>0</v>
      </c>
    </row>
    <row r="40" spans="3:9" ht="15" customHeight="1" x14ac:dyDescent="0.2">
      <c r="C40" s="264"/>
      <c r="D40" s="145" t="s">
        <v>730</v>
      </c>
      <c r="E40" s="242">
        <v>0</v>
      </c>
      <c r="F40" s="242">
        <v>0</v>
      </c>
      <c r="G40" s="242">
        <v>0</v>
      </c>
      <c r="H40" s="242">
        <f t="shared" si="16"/>
        <v>0</v>
      </c>
      <c r="I40" s="242">
        <f t="shared" si="17"/>
        <v>0</v>
      </c>
    </row>
    <row r="41" spans="3:9" ht="15" customHeight="1" x14ac:dyDescent="0.2">
      <c r="C41" s="264"/>
      <c r="D41" s="145" t="s">
        <v>731</v>
      </c>
      <c r="E41" s="242">
        <v>0</v>
      </c>
      <c r="F41" s="242">
        <v>0</v>
      </c>
      <c r="G41" s="242">
        <v>0</v>
      </c>
      <c r="H41" s="242">
        <f t="shared" si="16"/>
        <v>0</v>
      </c>
      <c r="I41" s="242">
        <f t="shared" si="17"/>
        <v>0</v>
      </c>
    </row>
    <row r="42" spans="3:9" ht="15" customHeight="1" x14ac:dyDescent="0.2">
      <c r="C42" s="264"/>
      <c r="D42" s="263" t="s">
        <v>246</v>
      </c>
      <c r="E42" s="306">
        <f>E43+E44+E45</f>
        <v>0</v>
      </c>
      <c r="F42" s="306">
        <f t="shared" ref="F42:I42" si="18">F43+F44+F45</f>
        <v>0</v>
      </c>
      <c r="G42" s="306">
        <f t="shared" si="18"/>
        <v>0</v>
      </c>
      <c r="H42" s="306">
        <f t="shared" si="18"/>
        <v>0</v>
      </c>
      <c r="I42" s="306">
        <f t="shared" si="18"/>
        <v>0</v>
      </c>
    </row>
    <row r="43" spans="3:9" ht="15" customHeight="1" x14ac:dyDescent="0.2">
      <c r="C43" s="264"/>
      <c r="D43" s="145" t="s">
        <v>732</v>
      </c>
      <c r="E43" s="242">
        <v>0</v>
      </c>
      <c r="F43" s="242">
        <v>0</v>
      </c>
      <c r="G43" s="242">
        <v>0</v>
      </c>
      <c r="H43" s="242">
        <f t="shared" ref="H43:H45" si="19">E43+G43-F43</f>
        <v>0</v>
      </c>
      <c r="I43" s="242">
        <f t="shared" ref="I43:I45" si="20">E43-H43</f>
        <v>0</v>
      </c>
    </row>
    <row r="44" spans="3:9" ht="15" customHeight="1" x14ac:dyDescent="0.2">
      <c r="C44" s="264"/>
      <c r="D44" s="145" t="s">
        <v>544</v>
      </c>
      <c r="E44" s="242">
        <v>0</v>
      </c>
      <c r="F44" s="242">
        <v>0</v>
      </c>
      <c r="G44" s="242">
        <v>0</v>
      </c>
      <c r="H44" s="242">
        <f t="shared" si="19"/>
        <v>0</v>
      </c>
      <c r="I44" s="242">
        <f t="shared" si="20"/>
        <v>0</v>
      </c>
    </row>
    <row r="45" spans="3:9" ht="15" customHeight="1" x14ac:dyDescent="0.2">
      <c r="C45" s="264"/>
      <c r="D45" s="145" t="s">
        <v>545</v>
      </c>
      <c r="E45" s="242">
        <v>0</v>
      </c>
      <c r="F45" s="242">
        <v>0</v>
      </c>
      <c r="G45" s="242">
        <v>0</v>
      </c>
      <c r="H45" s="242">
        <f t="shared" si="19"/>
        <v>0</v>
      </c>
      <c r="I45" s="242">
        <f t="shared" si="20"/>
        <v>0</v>
      </c>
    </row>
    <row r="46" spans="3:9" ht="15" customHeight="1" x14ac:dyDescent="0.2">
      <c r="C46" s="262"/>
      <c r="D46" s="263" t="s">
        <v>247</v>
      </c>
      <c r="E46" s="306">
        <f>E47+E48+E49</f>
        <v>0</v>
      </c>
      <c r="F46" s="306">
        <f t="shared" ref="F46:I46" si="21">F47+F48+F49</f>
        <v>0</v>
      </c>
      <c r="G46" s="306">
        <f t="shared" si="21"/>
        <v>0</v>
      </c>
      <c r="H46" s="306">
        <f t="shared" si="21"/>
        <v>0</v>
      </c>
      <c r="I46" s="306">
        <f t="shared" si="21"/>
        <v>0</v>
      </c>
    </row>
    <row r="47" spans="3:9" ht="15" customHeight="1" x14ac:dyDescent="0.2">
      <c r="C47" s="264"/>
      <c r="D47" s="145" t="s">
        <v>467</v>
      </c>
      <c r="E47" s="242">
        <v>0</v>
      </c>
      <c r="F47" s="242">
        <v>0</v>
      </c>
      <c r="G47" s="242">
        <v>0</v>
      </c>
      <c r="H47" s="242">
        <f t="shared" si="7"/>
        <v>0</v>
      </c>
      <c r="I47" s="242">
        <f t="shared" si="8"/>
        <v>0</v>
      </c>
    </row>
    <row r="48" spans="3:9" ht="15" customHeight="1" x14ac:dyDescent="0.2">
      <c r="C48" s="264"/>
      <c r="D48" s="145" t="s">
        <v>733</v>
      </c>
      <c r="E48" s="242">
        <v>0</v>
      </c>
      <c r="F48" s="242">
        <v>0</v>
      </c>
      <c r="G48" s="242">
        <v>0</v>
      </c>
      <c r="H48" s="242">
        <f t="shared" ref="H48" si="22">E48+G48-F48</f>
        <v>0</v>
      </c>
      <c r="I48" s="242">
        <f t="shared" ref="I48" si="23">E48-H48</f>
        <v>0</v>
      </c>
    </row>
    <row r="49" spans="3:9" ht="15" customHeight="1" x14ac:dyDescent="0.2">
      <c r="C49" s="265"/>
      <c r="D49" s="266" t="s">
        <v>468</v>
      </c>
      <c r="E49" s="242">
        <v>0</v>
      </c>
      <c r="F49" s="242">
        <v>0</v>
      </c>
      <c r="G49" s="242">
        <v>0</v>
      </c>
      <c r="H49" s="242">
        <f t="shared" si="7"/>
        <v>0</v>
      </c>
      <c r="I49" s="242">
        <f t="shared" si="8"/>
        <v>0</v>
      </c>
    </row>
    <row r="50" spans="3:9" ht="15" customHeight="1" x14ac:dyDescent="0.2">
      <c r="C50" s="507" t="s">
        <v>469</v>
      </c>
      <c r="D50" s="508"/>
      <c r="E50" s="267">
        <f>E13+E23+E27+E31+E35+E42+E46</f>
        <v>10854637.73</v>
      </c>
      <c r="F50" s="267">
        <f t="shared" ref="F50:I50" si="24">F13+F23+F27+F31+F35+F42+F46</f>
        <v>153947512.79000002</v>
      </c>
      <c r="G50" s="267">
        <f t="shared" si="24"/>
        <v>146101581.22</v>
      </c>
      <c r="H50" s="267">
        <f t="shared" si="24"/>
        <v>3008706.1599999918</v>
      </c>
      <c r="I50" s="267">
        <f t="shared" si="24"/>
        <v>7845931.5700000087</v>
      </c>
    </row>
    <row r="51" spans="3:9" ht="15" customHeight="1" x14ac:dyDescent="0.2">
      <c r="C51" s="268"/>
      <c r="D51" s="269"/>
      <c r="E51" s="242"/>
      <c r="F51" s="242"/>
      <c r="G51" s="242"/>
      <c r="H51" s="242"/>
      <c r="I51" s="242"/>
    </row>
    <row r="52" spans="3:9" ht="15" customHeight="1" x14ac:dyDescent="0.2">
      <c r="C52" s="262"/>
      <c r="D52" s="261" t="s">
        <v>163</v>
      </c>
      <c r="E52" s="242"/>
      <c r="F52" s="242"/>
      <c r="G52" s="242"/>
      <c r="H52" s="242"/>
      <c r="I52" s="242"/>
    </row>
    <row r="53" spans="3:9" ht="15" customHeight="1" x14ac:dyDescent="0.2">
      <c r="C53" s="262"/>
      <c r="D53" s="263" t="s">
        <v>253</v>
      </c>
      <c r="E53" s="306">
        <f>E54+E55</f>
        <v>0</v>
      </c>
      <c r="F53" s="306">
        <f>F54+F55</f>
        <v>0</v>
      </c>
      <c r="G53" s="306">
        <f>G54+G55</f>
        <v>0</v>
      </c>
      <c r="H53" s="306">
        <f t="shared" ref="H53:H81" si="25">E53+G53-F53</f>
        <v>0</v>
      </c>
      <c r="I53" s="306">
        <f t="shared" ref="I53:I81" si="26">E53-H53</f>
        <v>0</v>
      </c>
    </row>
    <row r="54" spans="3:9" ht="15" customHeight="1" x14ac:dyDescent="0.2">
      <c r="C54" s="265"/>
      <c r="D54" s="266" t="s">
        <v>470</v>
      </c>
      <c r="E54" s="258">
        <v>0</v>
      </c>
      <c r="F54" s="258">
        <v>0</v>
      </c>
      <c r="G54" s="258">
        <v>0</v>
      </c>
      <c r="H54" s="258">
        <f t="shared" si="25"/>
        <v>0</v>
      </c>
      <c r="I54" s="258">
        <f t="shared" si="26"/>
        <v>0</v>
      </c>
    </row>
    <row r="55" spans="3:9" ht="15" customHeight="1" x14ac:dyDescent="0.2">
      <c r="C55" s="388"/>
      <c r="D55" s="389" t="s">
        <v>734</v>
      </c>
      <c r="E55" s="240">
        <v>0</v>
      </c>
      <c r="F55" s="240">
        <v>0</v>
      </c>
      <c r="G55" s="240">
        <v>0</v>
      </c>
      <c r="H55" s="240">
        <f t="shared" si="25"/>
        <v>0</v>
      </c>
      <c r="I55" s="240">
        <f t="shared" si="26"/>
        <v>0</v>
      </c>
    </row>
    <row r="56" spans="3:9" ht="15" customHeight="1" x14ac:dyDescent="0.2">
      <c r="C56" s="262"/>
      <c r="D56" s="263" t="s">
        <v>255</v>
      </c>
      <c r="E56" s="306">
        <f>E57+E58+E59</f>
        <v>0</v>
      </c>
      <c r="F56" s="306">
        <f>F57+F58+F59</f>
        <v>0</v>
      </c>
      <c r="G56" s="306">
        <f>G57+G58+G59</f>
        <v>0</v>
      </c>
      <c r="H56" s="306">
        <f t="shared" si="25"/>
        <v>0</v>
      </c>
      <c r="I56" s="306">
        <f t="shared" si="26"/>
        <v>0</v>
      </c>
    </row>
    <row r="57" spans="3:9" ht="15" customHeight="1" x14ac:dyDescent="0.2">
      <c r="C57" s="264"/>
      <c r="D57" s="145" t="s">
        <v>471</v>
      </c>
      <c r="E57" s="242">
        <v>0</v>
      </c>
      <c r="F57" s="242">
        <v>0</v>
      </c>
      <c r="G57" s="242">
        <v>0</v>
      </c>
      <c r="H57" s="242">
        <f t="shared" si="25"/>
        <v>0</v>
      </c>
      <c r="I57" s="242">
        <f t="shared" si="26"/>
        <v>0</v>
      </c>
    </row>
    <row r="58" spans="3:9" ht="15" customHeight="1" x14ac:dyDescent="0.2">
      <c r="C58" s="264"/>
      <c r="D58" s="145" t="s">
        <v>735</v>
      </c>
      <c r="E58" s="242">
        <v>0</v>
      </c>
      <c r="F58" s="242">
        <v>0</v>
      </c>
      <c r="G58" s="242">
        <v>0</v>
      </c>
      <c r="H58" s="242">
        <f t="shared" si="25"/>
        <v>0</v>
      </c>
      <c r="I58" s="242">
        <f t="shared" si="26"/>
        <v>0</v>
      </c>
    </row>
    <row r="59" spans="3:9" ht="15" customHeight="1" x14ac:dyDescent="0.2">
      <c r="C59" s="264"/>
      <c r="D59" s="145" t="s">
        <v>472</v>
      </c>
      <c r="E59" s="242">
        <v>0</v>
      </c>
      <c r="F59" s="242">
        <v>0</v>
      </c>
      <c r="G59" s="242">
        <v>0</v>
      </c>
      <c r="H59" s="242">
        <f t="shared" si="25"/>
        <v>0</v>
      </c>
      <c r="I59" s="242">
        <f t="shared" si="26"/>
        <v>0</v>
      </c>
    </row>
    <row r="60" spans="3:9" ht="15" customHeight="1" x14ac:dyDescent="0.2">
      <c r="C60" s="264"/>
      <c r="D60" s="263" t="s">
        <v>257</v>
      </c>
      <c r="E60" s="306">
        <f>E61+E62+E63+E64+E65</f>
        <v>0</v>
      </c>
      <c r="F60" s="306">
        <f t="shared" ref="F60:I60" si="27">F61+F62+F63+F64+F65</f>
        <v>0</v>
      </c>
      <c r="G60" s="306">
        <f t="shared" si="27"/>
        <v>0</v>
      </c>
      <c r="H60" s="306">
        <f t="shared" si="27"/>
        <v>0</v>
      </c>
      <c r="I60" s="306">
        <f t="shared" si="27"/>
        <v>0</v>
      </c>
    </row>
    <row r="61" spans="3:9" ht="15" customHeight="1" x14ac:dyDescent="0.2">
      <c r="C61" s="264"/>
      <c r="D61" s="145" t="s">
        <v>736</v>
      </c>
      <c r="E61" s="242">
        <v>0</v>
      </c>
      <c r="F61" s="242">
        <v>0</v>
      </c>
      <c r="G61" s="242">
        <v>0</v>
      </c>
      <c r="H61" s="242">
        <f t="shared" ref="H61:H65" si="28">E61+G61-F61</f>
        <v>0</v>
      </c>
      <c r="I61" s="242">
        <f t="shared" ref="I61:I65" si="29">E61-H61</f>
        <v>0</v>
      </c>
    </row>
    <row r="62" spans="3:9" ht="15" customHeight="1" x14ac:dyDescent="0.2">
      <c r="C62" s="264"/>
      <c r="D62" s="145" t="s">
        <v>737</v>
      </c>
      <c r="E62" s="242">
        <v>0</v>
      </c>
      <c r="F62" s="242">
        <v>0</v>
      </c>
      <c r="G62" s="242">
        <v>0</v>
      </c>
      <c r="H62" s="242">
        <f t="shared" si="28"/>
        <v>0</v>
      </c>
      <c r="I62" s="242">
        <f t="shared" si="29"/>
        <v>0</v>
      </c>
    </row>
    <row r="63" spans="3:9" ht="15" customHeight="1" x14ac:dyDescent="0.2">
      <c r="C63" s="264"/>
      <c r="D63" s="145" t="s">
        <v>738</v>
      </c>
      <c r="E63" s="242">
        <v>0</v>
      </c>
      <c r="F63" s="242">
        <v>0</v>
      </c>
      <c r="G63" s="242">
        <v>0</v>
      </c>
      <c r="H63" s="242">
        <f t="shared" si="28"/>
        <v>0</v>
      </c>
      <c r="I63" s="242">
        <f t="shared" si="29"/>
        <v>0</v>
      </c>
    </row>
    <row r="64" spans="3:9" ht="15" customHeight="1" x14ac:dyDescent="0.2">
      <c r="C64" s="264"/>
      <c r="D64" s="145" t="s">
        <v>739</v>
      </c>
      <c r="E64" s="242">
        <v>0</v>
      </c>
      <c r="F64" s="242">
        <v>0</v>
      </c>
      <c r="G64" s="242">
        <v>0</v>
      </c>
      <c r="H64" s="242">
        <f t="shared" si="28"/>
        <v>0</v>
      </c>
      <c r="I64" s="242">
        <f t="shared" si="29"/>
        <v>0</v>
      </c>
    </row>
    <row r="65" spans="3:9" ht="15" customHeight="1" x14ac:dyDescent="0.2">
      <c r="C65" s="264"/>
      <c r="D65" s="145" t="s">
        <v>740</v>
      </c>
      <c r="E65" s="242">
        <v>0</v>
      </c>
      <c r="F65" s="242">
        <v>0</v>
      </c>
      <c r="G65" s="242">
        <v>0</v>
      </c>
      <c r="H65" s="242">
        <f t="shared" si="28"/>
        <v>0</v>
      </c>
      <c r="I65" s="242">
        <f t="shared" si="29"/>
        <v>0</v>
      </c>
    </row>
    <row r="66" spans="3:9" ht="15" customHeight="1" x14ac:dyDescent="0.2">
      <c r="C66" s="264"/>
      <c r="D66" s="263" t="s">
        <v>259</v>
      </c>
      <c r="E66" s="306">
        <f>E67+E68+E69</f>
        <v>0</v>
      </c>
      <c r="F66" s="306">
        <f t="shared" ref="F66:I66" si="30">F67+F68+F69</f>
        <v>0</v>
      </c>
      <c r="G66" s="306">
        <f t="shared" si="30"/>
        <v>0</v>
      </c>
      <c r="H66" s="306">
        <f t="shared" si="30"/>
        <v>0</v>
      </c>
      <c r="I66" s="306">
        <f t="shared" si="30"/>
        <v>0</v>
      </c>
    </row>
    <row r="67" spans="3:9" ht="15" customHeight="1" x14ac:dyDescent="0.2">
      <c r="C67" s="264"/>
      <c r="D67" s="145" t="s">
        <v>741</v>
      </c>
      <c r="E67" s="242">
        <v>0</v>
      </c>
      <c r="F67" s="242">
        <v>0</v>
      </c>
      <c r="G67" s="242">
        <v>0</v>
      </c>
      <c r="H67" s="242">
        <f t="shared" ref="H67:H69" si="31">E67+G67-F67</f>
        <v>0</v>
      </c>
      <c r="I67" s="242">
        <f t="shared" ref="I67:I69" si="32">E67-H67</f>
        <v>0</v>
      </c>
    </row>
    <row r="68" spans="3:9" ht="15" customHeight="1" x14ac:dyDescent="0.2">
      <c r="C68" s="264"/>
      <c r="D68" s="145" t="s">
        <v>742</v>
      </c>
      <c r="E68" s="242">
        <v>0</v>
      </c>
      <c r="F68" s="242">
        <v>0</v>
      </c>
      <c r="G68" s="242">
        <v>0</v>
      </c>
      <c r="H68" s="242">
        <f t="shared" si="31"/>
        <v>0</v>
      </c>
      <c r="I68" s="242">
        <f t="shared" si="32"/>
        <v>0</v>
      </c>
    </row>
    <row r="69" spans="3:9" ht="15" customHeight="1" x14ac:dyDescent="0.2">
      <c r="C69" s="264"/>
      <c r="D69" s="145" t="s">
        <v>743</v>
      </c>
      <c r="E69" s="242">
        <v>0</v>
      </c>
      <c r="F69" s="242">
        <v>0</v>
      </c>
      <c r="G69" s="242">
        <v>0</v>
      </c>
      <c r="H69" s="242">
        <f t="shared" si="31"/>
        <v>0</v>
      </c>
      <c r="I69" s="242">
        <f t="shared" si="32"/>
        <v>0</v>
      </c>
    </row>
    <row r="70" spans="3:9" ht="28.5" customHeight="1" x14ac:dyDescent="0.2">
      <c r="C70" s="264"/>
      <c r="D70" s="263" t="s">
        <v>744</v>
      </c>
      <c r="E70" s="306">
        <f>E71+E72+E73+E74+E75+E76</f>
        <v>0</v>
      </c>
      <c r="F70" s="306">
        <f t="shared" ref="F70:I70" si="33">F71+F72+F73+F74+F75+F76</f>
        <v>0</v>
      </c>
      <c r="G70" s="306">
        <f t="shared" si="33"/>
        <v>0</v>
      </c>
      <c r="H70" s="306">
        <f t="shared" si="33"/>
        <v>0</v>
      </c>
      <c r="I70" s="306">
        <f t="shared" si="33"/>
        <v>0</v>
      </c>
    </row>
    <row r="71" spans="3:9" ht="15" customHeight="1" x14ac:dyDescent="0.2">
      <c r="C71" s="264"/>
      <c r="D71" s="145" t="s">
        <v>745</v>
      </c>
      <c r="E71" s="242">
        <v>0</v>
      </c>
      <c r="F71" s="242">
        <v>0</v>
      </c>
      <c r="G71" s="242">
        <v>0</v>
      </c>
      <c r="H71" s="242">
        <f t="shared" ref="H71:H76" si="34">E71+G71-F71</f>
        <v>0</v>
      </c>
      <c r="I71" s="242">
        <f t="shared" ref="I71:I76" si="35">E71-H71</f>
        <v>0</v>
      </c>
    </row>
    <row r="72" spans="3:9" ht="15" customHeight="1" x14ac:dyDescent="0.2">
      <c r="C72" s="264"/>
      <c r="D72" s="145" t="s">
        <v>746</v>
      </c>
      <c r="E72" s="242">
        <v>0</v>
      </c>
      <c r="F72" s="242">
        <v>0</v>
      </c>
      <c r="G72" s="242">
        <v>0</v>
      </c>
      <c r="H72" s="242">
        <f t="shared" si="34"/>
        <v>0</v>
      </c>
      <c r="I72" s="242">
        <f t="shared" si="35"/>
        <v>0</v>
      </c>
    </row>
    <row r="73" spans="3:9" ht="15" customHeight="1" x14ac:dyDescent="0.2">
      <c r="C73" s="264"/>
      <c r="D73" s="145" t="s">
        <v>747</v>
      </c>
      <c r="E73" s="242">
        <v>0</v>
      </c>
      <c r="F73" s="242">
        <v>0</v>
      </c>
      <c r="G73" s="242">
        <v>0</v>
      </c>
      <c r="H73" s="242">
        <f t="shared" si="34"/>
        <v>0</v>
      </c>
      <c r="I73" s="242">
        <f t="shared" si="35"/>
        <v>0</v>
      </c>
    </row>
    <row r="74" spans="3:9" ht="15" customHeight="1" x14ac:dyDescent="0.2">
      <c r="C74" s="264"/>
      <c r="D74" s="145" t="s">
        <v>748</v>
      </c>
      <c r="E74" s="242">
        <v>0</v>
      </c>
      <c r="F74" s="242">
        <v>0</v>
      </c>
      <c r="G74" s="242">
        <v>0</v>
      </c>
      <c r="H74" s="242">
        <f t="shared" si="34"/>
        <v>0</v>
      </c>
      <c r="I74" s="242">
        <f t="shared" si="35"/>
        <v>0</v>
      </c>
    </row>
    <row r="75" spans="3:9" ht="15" customHeight="1" x14ac:dyDescent="0.2">
      <c r="C75" s="264"/>
      <c r="D75" s="145" t="s">
        <v>749</v>
      </c>
      <c r="E75" s="242">
        <v>0</v>
      </c>
      <c r="F75" s="242">
        <v>0</v>
      </c>
      <c r="G75" s="242">
        <v>0</v>
      </c>
      <c r="H75" s="242">
        <f t="shared" si="34"/>
        <v>0</v>
      </c>
      <c r="I75" s="242">
        <f t="shared" si="35"/>
        <v>0</v>
      </c>
    </row>
    <row r="76" spans="3:9" ht="15" customHeight="1" x14ac:dyDescent="0.2">
      <c r="C76" s="264"/>
      <c r="D76" s="145" t="s">
        <v>750</v>
      </c>
      <c r="E76" s="242">
        <v>0</v>
      </c>
      <c r="F76" s="242">
        <v>0</v>
      </c>
      <c r="G76" s="242">
        <v>0</v>
      </c>
      <c r="H76" s="242">
        <f t="shared" si="34"/>
        <v>0</v>
      </c>
      <c r="I76" s="242">
        <f t="shared" si="35"/>
        <v>0</v>
      </c>
    </row>
    <row r="77" spans="3:9" ht="15" customHeight="1" x14ac:dyDescent="0.2">
      <c r="C77" s="262"/>
      <c r="D77" s="263" t="s">
        <v>473</v>
      </c>
      <c r="E77" s="306">
        <f>E78+E79+E80+E81</f>
        <v>0</v>
      </c>
      <c r="F77" s="306">
        <f>F78+F79+F80+F81</f>
        <v>0</v>
      </c>
      <c r="G77" s="306">
        <f>G78+G79+G80+G81</f>
        <v>0</v>
      </c>
      <c r="H77" s="306">
        <f t="shared" si="25"/>
        <v>0</v>
      </c>
      <c r="I77" s="306">
        <f t="shared" si="26"/>
        <v>0</v>
      </c>
    </row>
    <row r="78" spans="3:9" ht="15" customHeight="1" x14ac:dyDescent="0.2">
      <c r="C78" s="264"/>
      <c r="D78" s="145" t="s">
        <v>474</v>
      </c>
      <c r="E78" s="242">
        <v>0</v>
      </c>
      <c r="F78" s="242">
        <v>0</v>
      </c>
      <c r="G78" s="242">
        <v>0</v>
      </c>
      <c r="H78" s="242">
        <f t="shared" si="25"/>
        <v>0</v>
      </c>
      <c r="I78" s="242">
        <f t="shared" si="26"/>
        <v>0</v>
      </c>
    </row>
    <row r="79" spans="3:9" ht="15" customHeight="1" x14ac:dyDescent="0.2">
      <c r="C79" s="264"/>
      <c r="D79" s="145" t="s">
        <v>475</v>
      </c>
      <c r="E79" s="242">
        <v>0</v>
      </c>
      <c r="F79" s="242">
        <v>0</v>
      </c>
      <c r="G79" s="242">
        <v>0</v>
      </c>
      <c r="H79" s="242">
        <f t="shared" si="25"/>
        <v>0</v>
      </c>
      <c r="I79" s="242">
        <f t="shared" si="26"/>
        <v>0</v>
      </c>
    </row>
    <row r="80" spans="3:9" ht="15" customHeight="1" x14ac:dyDescent="0.2">
      <c r="C80" s="264"/>
      <c r="D80" s="145" t="s">
        <v>476</v>
      </c>
      <c r="E80" s="242">
        <v>0</v>
      </c>
      <c r="F80" s="242">
        <v>0</v>
      </c>
      <c r="G80" s="242">
        <v>0</v>
      </c>
      <c r="H80" s="242">
        <f t="shared" si="25"/>
        <v>0</v>
      </c>
      <c r="I80" s="242">
        <f t="shared" si="26"/>
        <v>0</v>
      </c>
    </row>
    <row r="81" spans="3:9" ht="15" customHeight="1" x14ac:dyDescent="0.2">
      <c r="C81" s="265"/>
      <c r="D81" s="266" t="s">
        <v>477</v>
      </c>
      <c r="E81" s="258">
        <v>0</v>
      </c>
      <c r="F81" s="258">
        <v>0</v>
      </c>
      <c r="G81" s="258">
        <v>0</v>
      </c>
      <c r="H81" s="242">
        <f t="shared" si="25"/>
        <v>0</v>
      </c>
      <c r="I81" s="242">
        <f t="shared" si="26"/>
        <v>0</v>
      </c>
    </row>
    <row r="82" spans="3:9" ht="15" customHeight="1" x14ac:dyDescent="0.2">
      <c r="C82" s="507" t="s">
        <v>478</v>
      </c>
      <c r="D82" s="508"/>
      <c r="E82" s="267">
        <f>E53+E56+E60+E66+E70+E77</f>
        <v>0</v>
      </c>
      <c r="F82" s="267">
        <f t="shared" ref="F82:I82" si="36">F53+F56+F60+F66+F70+F77</f>
        <v>0</v>
      </c>
      <c r="G82" s="267">
        <f t="shared" si="36"/>
        <v>0</v>
      </c>
      <c r="H82" s="267">
        <f t="shared" si="36"/>
        <v>0</v>
      </c>
      <c r="I82" s="267">
        <f t="shared" si="36"/>
        <v>0</v>
      </c>
    </row>
    <row r="83" spans="3:9" ht="15" customHeight="1" x14ac:dyDescent="0.2">
      <c r="C83" s="270"/>
      <c r="D83" s="270"/>
      <c r="E83" s="270"/>
      <c r="F83" s="270"/>
      <c r="G83" s="270"/>
      <c r="H83" s="270"/>
      <c r="I83" s="270"/>
    </row>
    <row r="84" spans="3:9" ht="15" customHeight="1" x14ac:dyDescent="0.2">
      <c r="C84" s="509" t="s">
        <v>479</v>
      </c>
      <c r="D84" s="510"/>
      <c r="E84" s="267">
        <f>E50+E82</f>
        <v>10854637.73</v>
      </c>
      <c r="F84" s="267">
        <f>F50+F82</f>
        <v>153947512.79000002</v>
      </c>
      <c r="G84" s="267">
        <f>G50+G82</f>
        <v>146101581.22</v>
      </c>
      <c r="H84" s="267">
        <f t="shared" ref="H84:I84" si="37">H50+H82</f>
        <v>3008706.1599999918</v>
      </c>
      <c r="I84" s="267">
        <f t="shared" si="37"/>
        <v>7845931.5700000087</v>
      </c>
    </row>
    <row r="85" spans="3:9" ht="15" customHeight="1" x14ac:dyDescent="0.2">
      <c r="C85" s="1"/>
      <c r="D85" s="1"/>
      <c r="E85" s="1"/>
      <c r="F85" s="75"/>
      <c r="G85" s="75"/>
      <c r="H85" s="1"/>
      <c r="I85" s="1"/>
    </row>
    <row r="86" spans="3:9" ht="15" customHeight="1" x14ac:dyDescent="0.2">
      <c r="C86" s="1"/>
      <c r="D86" s="1"/>
      <c r="E86" s="1"/>
      <c r="F86" s="75"/>
      <c r="G86" s="75"/>
      <c r="H86" s="1"/>
      <c r="I86" s="1"/>
    </row>
    <row r="87" spans="3:9" ht="14.1" customHeight="1" x14ac:dyDescent="0.2">
      <c r="C87" s="1"/>
      <c r="D87" s="1"/>
      <c r="E87" s="1"/>
      <c r="F87" s="1"/>
      <c r="G87" s="82"/>
      <c r="H87" s="1"/>
      <c r="I87" s="1"/>
    </row>
    <row r="88" spans="3:9" x14ac:dyDescent="0.2">
      <c r="F88"/>
      <c r="G88" s="74"/>
    </row>
    <row r="89" spans="3:9" x14ac:dyDescent="0.2">
      <c r="F89"/>
      <c r="G89" s="74"/>
    </row>
    <row r="90" spans="3:9" x14ac:dyDescent="0.2">
      <c r="F90"/>
      <c r="G90" s="74"/>
    </row>
    <row r="91" spans="3:9" x14ac:dyDescent="0.2">
      <c r="F91"/>
      <c r="G91" s="74"/>
    </row>
    <row r="92" spans="3:9" x14ac:dyDescent="0.2">
      <c r="F92"/>
      <c r="G92" s="74"/>
    </row>
    <row r="93" spans="3:9" x14ac:dyDescent="0.2">
      <c r="F93"/>
      <c r="G93" s="74"/>
    </row>
    <row r="94" spans="3:9" x14ac:dyDescent="0.2">
      <c r="F94"/>
      <c r="G94" s="74"/>
    </row>
    <row r="95" spans="3:9" x14ac:dyDescent="0.2">
      <c r="F95"/>
      <c r="G95" s="74"/>
    </row>
    <row r="96" spans="3:9" x14ac:dyDescent="0.2">
      <c r="F96"/>
      <c r="G96" s="74"/>
    </row>
  </sheetData>
  <mergeCells count="4">
    <mergeCell ref="C10:D10"/>
    <mergeCell ref="C50:D50"/>
    <mergeCell ref="C82:D82"/>
    <mergeCell ref="C84:D84"/>
  </mergeCells>
  <pageMargins left="0.39370078740157483" right="0.39370078740157483" top="0.39370078740157483" bottom="0.59055118110236227" header="0.31496062992125984" footer="0.31496062992125984"/>
  <pageSetup scale="6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I60"/>
  <sheetViews>
    <sheetView zoomScale="80" zoomScaleNormal="80" workbookViewId="0">
      <selection activeCell="C48" sqref="C48"/>
    </sheetView>
  </sheetViews>
  <sheetFormatPr baseColWidth="10" defaultRowHeight="12.75" x14ac:dyDescent="0.2"/>
  <cols>
    <col min="1" max="1" width="15.5703125" customWidth="1"/>
    <col min="3" max="3" width="45.42578125" customWidth="1"/>
    <col min="4" max="4" width="46.85546875" customWidth="1"/>
    <col min="5" max="5" width="31" customWidth="1"/>
    <col min="6" max="6" width="11.5703125" customWidth="1"/>
    <col min="7" max="7" width="16.85546875" customWidth="1"/>
    <col min="10" max="10" width="22.28515625" bestFit="1" customWidth="1"/>
  </cols>
  <sheetData>
    <row r="1" spans="1:9" x14ac:dyDescent="0.2">
      <c r="A1" s="96"/>
      <c r="B1" s="97"/>
      <c r="C1" s="97"/>
      <c r="D1" s="97"/>
      <c r="E1" s="97"/>
      <c r="F1" s="97"/>
      <c r="G1" s="98"/>
    </row>
    <row r="2" spans="1:9" x14ac:dyDescent="0.2">
      <c r="A2" s="411"/>
      <c r="B2" s="412"/>
      <c r="C2" s="412"/>
      <c r="D2" s="412"/>
      <c r="E2" s="412"/>
      <c r="F2" s="412"/>
      <c r="G2" s="414"/>
    </row>
    <row r="3" spans="1:9" x14ac:dyDescent="0.2">
      <c r="A3" s="411"/>
      <c r="B3" s="412"/>
      <c r="C3" s="412"/>
      <c r="D3" s="412"/>
      <c r="E3" s="412"/>
      <c r="F3" s="412"/>
      <c r="G3" s="414"/>
    </row>
    <row r="4" spans="1:9" x14ac:dyDescent="0.2">
      <c r="A4" s="411"/>
      <c r="B4" s="412"/>
      <c r="C4" s="412"/>
      <c r="D4" s="412"/>
      <c r="E4" s="412"/>
      <c r="F4" s="412"/>
      <c r="G4" s="414"/>
    </row>
    <row r="5" spans="1:9" ht="15.75" x14ac:dyDescent="0.2">
      <c r="A5" s="128" t="s">
        <v>0</v>
      </c>
      <c r="B5" s="437"/>
      <c r="C5" s="437"/>
      <c r="D5" s="437"/>
      <c r="E5" s="437"/>
      <c r="F5" s="437"/>
      <c r="G5" s="129"/>
    </row>
    <row r="6" spans="1:9" ht="15.75" x14ac:dyDescent="0.2">
      <c r="A6" s="128" t="s">
        <v>220</v>
      </c>
      <c r="B6" s="437"/>
      <c r="C6" s="437"/>
      <c r="D6" s="437"/>
      <c r="E6" s="437"/>
      <c r="F6" s="437"/>
      <c r="G6" s="129"/>
    </row>
    <row r="7" spans="1:9" ht="15.75" x14ac:dyDescent="0.25">
      <c r="A7" s="202" t="s">
        <v>833</v>
      </c>
      <c r="B7" s="439"/>
      <c r="C7" s="439"/>
      <c r="D7" s="439"/>
      <c r="E7" s="439"/>
      <c r="F7" s="439"/>
      <c r="G7" s="203"/>
    </row>
    <row r="8" spans="1:9" ht="15.75" x14ac:dyDescent="0.25">
      <c r="A8" s="130">
        <v>7.2</v>
      </c>
      <c r="B8" s="131"/>
      <c r="C8" s="131"/>
      <c r="D8" s="131"/>
      <c r="E8" s="131"/>
      <c r="F8" s="131"/>
      <c r="G8" s="132"/>
    </row>
    <row r="10" spans="1:9" ht="48.75" customHeight="1" x14ac:dyDescent="0.2">
      <c r="A10" s="271" t="s">
        <v>484</v>
      </c>
      <c r="B10" s="271" t="s">
        <v>67</v>
      </c>
      <c r="C10" s="271" t="s">
        <v>485</v>
      </c>
      <c r="D10" s="271" t="s">
        <v>61</v>
      </c>
      <c r="E10" s="271" t="s">
        <v>486</v>
      </c>
      <c r="F10" s="271" t="s">
        <v>62</v>
      </c>
      <c r="G10" s="271" t="s">
        <v>64</v>
      </c>
    </row>
    <row r="11" spans="1:9" ht="12.6" customHeight="1" x14ac:dyDescent="0.2">
      <c r="A11" s="374" t="s">
        <v>491</v>
      </c>
      <c r="B11" s="307">
        <v>45199</v>
      </c>
      <c r="C11" s="211" t="s">
        <v>776</v>
      </c>
      <c r="D11" s="272" t="s">
        <v>872</v>
      </c>
      <c r="E11" s="402" t="s">
        <v>799</v>
      </c>
      <c r="F11" s="318">
        <v>98845.88</v>
      </c>
      <c r="G11" s="307">
        <v>45204</v>
      </c>
      <c r="H11" s="327"/>
      <c r="I11" s="327"/>
    </row>
    <row r="12" spans="1:9" ht="12.6" customHeight="1" x14ac:dyDescent="0.2">
      <c r="A12" s="374" t="s">
        <v>491</v>
      </c>
      <c r="B12" s="307">
        <v>45199</v>
      </c>
      <c r="C12" s="443" t="s">
        <v>776</v>
      </c>
      <c r="D12" s="272" t="s">
        <v>873</v>
      </c>
      <c r="E12" s="402" t="s">
        <v>799</v>
      </c>
      <c r="F12" s="318">
        <v>111281.03</v>
      </c>
      <c r="G12" s="307">
        <v>45204</v>
      </c>
      <c r="H12" s="327"/>
      <c r="I12" s="327"/>
    </row>
    <row r="13" spans="1:9" ht="12.6" customHeight="1" x14ac:dyDescent="0.2">
      <c r="A13" s="374" t="s">
        <v>491</v>
      </c>
      <c r="B13" s="307">
        <v>45199</v>
      </c>
      <c r="C13" s="443" t="s">
        <v>829</v>
      </c>
      <c r="D13" s="272" t="s">
        <v>830</v>
      </c>
      <c r="E13" s="402" t="s">
        <v>799</v>
      </c>
      <c r="F13" s="318">
        <v>9740.61</v>
      </c>
      <c r="G13" s="307">
        <v>45204</v>
      </c>
      <c r="H13" s="327"/>
      <c r="I13" s="327"/>
    </row>
    <row r="14" spans="1:9" ht="12.6" customHeight="1" x14ac:dyDescent="0.2">
      <c r="A14" s="374" t="s">
        <v>491</v>
      </c>
      <c r="B14" s="307">
        <v>45199</v>
      </c>
      <c r="C14" s="443" t="s">
        <v>829</v>
      </c>
      <c r="D14" s="272" t="s">
        <v>874</v>
      </c>
      <c r="E14" s="402" t="s">
        <v>799</v>
      </c>
      <c r="F14" s="318">
        <v>1625</v>
      </c>
      <c r="G14" s="307">
        <v>45204</v>
      </c>
      <c r="H14" s="327"/>
      <c r="I14" s="327"/>
    </row>
    <row r="15" spans="1:9" ht="12.6" customHeight="1" x14ac:dyDescent="0.2">
      <c r="A15" s="374" t="s">
        <v>491</v>
      </c>
      <c r="B15" s="307">
        <v>45199</v>
      </c>
      <c r="C15" s="443" t="s">
        <v>599</v>
      </c>
      <c r="D15" s="272" t="s">
        <v>773</v>
      </c>
      <c r="E15" s="402" t="s">
        <v>799</v>
      </c>
      <c r="F15" s="318">
        <v>5670.57</v>
      </c>
      <c r="G15" s="307">
        <v>45247</v>
      </c>
      <c r="H15" s="327"/>
      <c r="I15" s="327"/>
    </row>
    <row r="16" spans="1:9" ht="12.6" customHeight="1" x14ac:dyDescent="0.2">
      <c r="A16" s="374">
        <v>7284</v>
      </c>
      <c r="B16" s="307">
        <v>45174</v>
      </c>
      <c r="C16" s="443" t="s">
        <v>875</v>
      </c>
      <c r="D16" s="272" t="s">
        <v>876</v>
      </c>
      <c r="E16" s="402" t="s">
        <v>799</v>
      </c>
      <c r="F16" s="318">
        <v>55346.38</v>
      </c>
      <c r="G16" s="307">
        <v>45201</v>
      </c>
      <c r="H16" s="327"/>
      <c r="I16" s="327"/>
    </row>
    <row r="17" spans="1:9" ht="12.6" customHeight="1" x14ac:dyDescent="0.2">
      <c r="A17" s="374" t="s">
        <v>896</v>
      </c>
      <c r="B17" s="307">
        <v>45196</v>
      </c>
      <c r="C17" s="443" t="s">
        <v>877</v>
      </c>
      <c r="D17" s="272" t="s">
        <v>897</v>
      </c>
      <c r="E17" s="402" t="s">
        <v>799</v>
      </c>
      <c r="F17" s="318">
        <v>45318</v>
      </c>
      <c r="G17" s="307">
        <v>45203</v>
      </c>
      <c r="H17" s="327"/>
      <c r="I17" s="327"/>
    </row>
    <row r="18" spans="1:9" ht="12.6" customHeight="1" x14ac:dyDescent="0.2">
      <c r="A18" s="374" t="s">
        <v>899</v>
      </c>
      <c r="B18" s="307">
        <v>45196</v>
      </c>
      <c r="C18" s="443" t="s">
        <v>877</v>
      </c>
      <c r="D18" s="272" t="s">
        <v>898</v>
      </c>
      <c r="E18" s="402" t="s">
        <v>799</v>
      </c>
      <c r="F18" s="318">
        <v>44950</v>
      </c>
      <c r="G18" s="307">
        <v>45203</v>
      </c>
      <c r="H18" s="327"/>
      <c r="I18" s="327"/>
    </row>
    <row r="19" spans="1:9" ht="12.6" customHeight="1" x14ac:dyDescent="0.2">
      <c r="A19" s="374" t="s">
        <v>890</v>
      </c>
      <c r="B19" s="307">
        <v>45176</v>
      </c>
      <c r="C19" s="443" t="s">
        <v>878</v>
      </c>
      <c r="D19" s="272" t="s">
        <v>891</v>
      </c>
      <c r="E19" s="402" t="s">
        <v>799</v>
      </c>
      <c r="F19" s="318">
        <v>148609.15</v>
      </c>
      <c r="G19" s="307">
        <v>45203</v>
      </c>
      <c r="H19" s="327"/>
      <c r="I19" s="327"/>
    </row>
    <row r="20" spans="1:9" ht="12.6" customHeight="1" x14ac:dyDescent="0.2">
      <c r="A20" s="374" t="s">
        <v>894</v>
      </c>
      <c r="B20" s="307">
        <v>45195</v>
      </c>
      <c r="C20" s="443" t="s">
        <v>879</v>
      </c>
      <c r="D20" s="272" t="s">
        <v>893</v>
      </c>
      <c r="E20" s="402" t="s">
        <v>799</v>
      </c>
      <c r="F20" s="318">
        <v>6844</v>
      </c>
      <c r="G20" s="307">
        <v>45201</v>
      </c>
      <c r="H20" s="327"/>
      <c r="I20" s="327"/>
    </row>
    <row r="21" spans="1:9" ht="12.6" customHeight="1" x14ac:dyDescent="0.2">
      <c r="A21" s="374" t="s">
        <v>892</v>
      </c>
      <c r="B21" s="307">
        <v>45192</v>
      </c>
      <c r="C21" s="443" t="s">
        <v>880</v>
      </c>
      <c r="D21" s="272" t="s">
        <v>832</v>
      </c>
      <c r="E21" s="402" t="s">
        <v>799</v>
      </c>
      <c r="F21" s="318">
        <v>2939.44</v>
      </c>
      <c r="G21" s="307">
        <v>45201</v>
      </c>
      <c r="H21" s="327"/>
      <c r="I21" s="327"/>
    </row>
    <row r="22" spans="1:9" ht="12.6" customHeight="1" x14ac:dyDescent="0.2">
      <c r="A22" s="374" t="s">
        <v>888</v>
      </c>
      <c r="B22" s="307">
        <v>45195</v>
      </c>
      <c r="C22" s="443" t="s">
        <v>881</v>
      </c>
      <c r="D22" s="272" t="s">
        <v>889</v>
      </c>
      <c r="E22" s="402" t="s">
        <v>799</v>
      </c>
      <c r="F22" s="318">
        <v>420384</v>
      </c>
      <c r="G22" s="307">
        <v>45205</v>
      </c>
      <c r="H22" s="327"/>
      <c r="I22" s="327"/>
    </row>
    <row r="23" spans="1:9" ht="12.6" customHeight="1" x14ac:dyDescent="0.2">
      <c r="A23" s="374" t="s">
        <v>895</v>
      </c>
      <c r="B23" s="307">
        <v>45195</v>
      </c>
      <c r="C23" s="443" t="s">
        <v>881</v>
      </c>
      <c r="D23" s="272" t="s">
        <v>889</v>
      </c>
      <c r="E23" s="402" t="s">
        <v>799</v>
      </c>
      <c r="F23" s="318">
        <v>417510.19</v>
      </c>
      <c r="G23" s="307">
        <v>45203</v>
      </c>
      <c r="H23" s="327"/>
      <c r="I23" s="327"/>
    </row>
    <row r="24" spans="1:9" ht="12.6" customHeight="1" x14ac:dyDescent="0.2">
      <c r="A24" s="374" t="s">
        <v>814</v>
      </c>
      <c r="B24" s="307">
        <v>45199</v>
      </c>
      <c r="C24" s="443" t="s">
        <v>599</v>
      </c>
      <c r="D24" s="272" t="s">
        <v>813</v>
      </c>
      <c r="E24" s="402" t="s">
        <v>799</v>
      </c>
      <c r="F24" s="318">
        <v>151.05000000000001</v>
      </c>
      <c r="G24" s="307">
        <v>45214</v>
      </c>
      <c r="H24" s="327"/>
      <c r="I24" s="327"/>
    </row>
    <row r="25" spans="1:9" ht="12.6" customHeight="1" x14ac:dyDescent="0.2">
      <c r="A25" s="374" t="s">
        <v>608</v>
      </c>
      <c r="B25" s="307">
        <v>43524</v>
      </c>
      <c r="C25" s="272" t="s">
        <v>599</v>
      </c>
      <c r="D25" s="272" t="s">
        <v>615</v>
      </c>
      <c r="E25" s="402" t="s">
        <v>799</v>
      </c>
      <c r="F25" s="318">
        <v>4956.71</v>
      </c>
      <c r="G25" s="307">
        <v>43555</v>
      </c>
    </row>
    <row r="26" spans="1:9" ht="12.6" customHeight="1" x14ac:dyDescent="0.2">
      <c r="A26" s="374" t="s">
        <v>608</v>
      </c>
      <c r="B26" s="307">
        <v>45199</v>
      </c>
      <c r="C26" s="272" t="s">
        <v>599</v>
      </c>
      <c r="D26" s="272" t="s">
        <v>882</v>
      </c>
      <c r="E26" s="402" t="s">
        <v>799</v>
      </c>
      <c r="F26" s="318">
        <v>156.44</v>
      </c>
      <c r="G26" s="307">
        <v>45214</v>
      </c>
    </row>
    <row r="27" spans="1:9" ht="12.6" customHeight="1" x14ac:dyDescent="0.2">
      <c r="A27" s="374" t="s">
        <v>491</v>
      </c>
      <c r="B27" s="307">
        <v>45199</v>
      </c>
      <c r="C27" s="443" t="s">
        <v>775</v>
      </c>
      <c r="D27" s="272" t="s">
        <v>607</v>
      </c>
      <c r="E27" s="402" t="s">
        <v>799</v>
      </c>
      <c r="F27" s="318">
        <v>100126.29</v>
      </c>
      <c r="G27" s="307">
        <v>45247</v>
      </c>
    </row>
    <row r="28" spans="1:9" ht="12.6" customHeight="1" x14ac:dyDescent="0.2">
      <c r="A28" s="374" t="s">
        <v>491</v>
      </c>
      <c r="B28" s="307">
        <v>45199</v>
      </c>
      <c r="C28" s="443" t="s">
        <v>776</v>
      </c>
      <c r="D28" s="272" t="s">
        <v>883</v>
      </c>
      <c r="E28" s="402" t="s">
        <v>799</v>
      </c>
      <c r="F28" s="318">
        <v>586.5</v>
      </c>
      <c r="G28" s="307">
        <v>45204</v>
      </c>
    </row>
    <row r="29" spans="1:9" ht="12.6" customHeight="1" x14ac:dyDescent="0.2">
      <c r="A29" s="374" t="s">
        <v>491</v>
      </c>
      <c r="B29" s="307">
        <v>45199</v>
      </c>
      <c r="C29" s="443" t="s">
        <v>776</v>
      </c>
      <c r="D29" s="272" t="s">
        <v>884</v>
      </c>
      <c r="E29" s="402" t="s">
        <v>799</v>
      </c>
      <c r="F29" s="318">
        <v>44447.74</v>
      </c>
      <c r="G29" s="307">
        <v>45204</v>
      </c>
    </row>
    <row r="30" spans="1:9" ht="12.6" customHeight="1" x14ac:dyDescent="0.2">
      <c r="A30" s="374" t="s">
        <v>491</v>
      </c>
      <c r="B30" s="307">
        <v>45199</v>
      </c>
      <c r="C30" s="211" t="s">
        <v>775</v>
      </c>
      <c r="D30" s="211" t="s">
        <v>774</v>
      </c>
      <c r="E30" s="402" t="s">
        <v>799</v>
      </c>
      <c r="F30" s="403">
        <v>121639.46</v>
      </c>
      <c r="G30" s="307">
        <v>45247</v>
      </c>
    </row>
    <row r="31" spans="1:9" ht="12.6" customHeight="1" x14ac:dyDescent="0.2">
      <c r="A31" s="374" t="s">
        <v>491</v>
      </c>
      <c r="B31" s="307">
        <v>45199</v>
      </c>
      <c r="C31" s="211" t="s">
        <v>776</v>
      </c>
      <c r="D31" s="211" t="s">
        <v>760</v>
      </c>
      <c r="E31" s="402" t="s">
        <v>799</v>
      </c>
      <c r="F31" s="403">
        <v>99809.34</v>
      </c>
      <c r="G31" s="307">
        <v>45204</v>
      </c>
    </row>
    <row r="32" spans="1:9" ht="12.6" customHeight="1" x14ac:dyDescent="0.2">
      <c r="A32" s="374" t="s">
        <v>491</v>
      </c>
      <c r="B32" s="307">
        <v>45199</v>
      </c>
      <c r="C32" s="211" t="s">
        <v>775</v>
      </c>
      <c r="D32" s="211" t="s">
        <v>753</v>
      </c>
      <c r="E32" s="402" t="s">
        <v>799</v>
      </c>
      <c r="F32" s="403">
        <v>62973.36</v>
      </c>
      <c r="G32" s="307">
        <v>45247</v>
      </c>
    </row>
    <row r="33" spans="1:7" ht="12.6" customHeight="1" x14ac:dyDescent="0.2">
      <c r="A33" s="374" t="s">
        <v>491</v>
      </c>
      <c r="B33" s="307">
        <v>45199</v>
      </c>
      <c r="C33" s="211" t="s">
        <v>492</v>
      </c>
      <c r="D33" s="211" t="s">
        <v>493</v>
      </c>
      <c r="E33" s="402" t="s">
        <v>799</v>
      </c>
      <c r="F33" s="403">
        <v>436357.48</v>
      </c>
      <c r="G33" s="307">
        <v>45216</v>
      </c>
    </row>
    <row r="34" spans="1:7" ht="12.6" customHeight="1" x14ac:dyDescent="0.2">
      <c r="A34" s="401" t="s">
        <v>770</v>
      </c>
      <c r="B34" s="307">
        <v>45199</v>
      </c>
      <c r="C34" s="443" t="s">
        <v>492</v>
      </c>
      <c r="D34" s="443" t="s">
        <v>764</v>
      </c>
      <c r="E34" s="402" t="s">
        <v>799</v>
      </c>
      <c r="F34" s="403">
        <v>17535.73</v>
      </c>
      <c r="G34" s="307">
        <v>45216</v>
      </c>
    </row>
    <row r="35" spans="1:7" ht="12.6" customHeight="1" x14ac:dyDescent="0.2">
      <c r="A35" s="401" t="s">
        <v>491</v>
      </c>
      <c r="B35" s="307">
        <v>45199</v>
      </c>
      <c r="C35" s="415" t="s">
        <v>775</v>
      </c>
      <c r="D35" s="415" t="s">
        <v>752</v>
      </c>
      <c r="E35" s="402" t="s">
        <v>799</v>
      </c>
      <c r="F35" s="403">
        <v>39667.699999999997</v>
      </c>
      <c r="G35" s="307">
        <v>45247</v>
      </c>
    </row>
    <row r="36" spans="1:7" ht="12.6" customHeight="1" x14ac:dyDescent="0.2">
      <c r="A36" s="401" t="s">
        <v>491</v>
      </c>
      <c r="B36" s="307">
        <v>45199</v>
      </c>
      <c r="C36" s="443" t="s">
        <v>775</v>
      </c>
      <c r="D36" s="443" t="s">
        <v>773</v>
      </c>
      <c r="E36" s="402" t="s">
        <v>799</v>
      </c>
      <c r="F36" s="403">
        <v>18429.45</v>
      </c>
      <c r="G36" s="307">
        <v>45247</v>
      </c>
    </row>
    <row r="37" spans="1:7" ht="12.6" customHeight="1" x14ac:dyDescent="0.2">
      <c r="A37" s="401" t="s">
        <v>491</v>
      </c>
      <c r="B37" s="307">
        <v>45199</v>
      </c>
      <c r="C37" s="443" t="s">
        <v>492</v>
      </c>
      <c r="D37" s="443" t="s">
        <v>885</v>
      </c>
      <c r="E37" s="402" t="s">
        <v>799</v>
      </c>
      <c r="F37" s="403">
        <v>544.75</v>
      </c>
      <c r="G37" s="307">
        <v>45216</v>
      </c>
    </row>
    <row r="38" spans="1:7" ht="12.6" customHeight="1" x14ac:dyDescent="0.2">
      <c r="A38" s="401" t="s">
        <v>491</v>
      </c>
      <c r="B38" s="307">
        <v>45199</v>
      </c>
      <c r="C38" s="443" t="s">
        <v>492</v>
      </c>
      <c r="D38" s="443" t="s">
        <v>831</v>
      </c>
      <c r="E38" s="402" t="s">
        <v>799</v>
      </c>
      <c r="F38" s="403">
        <v>4026.69</v>
      </c>
      <c r="G38" s="307">
        <v>45216</v>
      </c>
    </row>
    <row r="39" spans="1:7" ht="12.6" customHeight="1" x14ac:dyDescent="0.2">
      <c r="A39" s="401" t="s">
        <v>491</v>
      </c>
      <c r="B39" s="307">
        <v>45199</v>
      </c>
      <c r="C39" s="443" t="s">
        <v>492</v>
      </c>
      <c r="D39" s="443" t="s">
        <v>777</v>
      </c>
      <c r="E39" s="402" t="s">
        <v>799</v>
      </c>
      <c r="F39" s="403">
        <v>451813.5</v>
      </c>
      <c r="G39" s="307">
        <v>45216</v>
      </c>
    </row>
    <row r="40" spans="1:7" ht="12.6" customHeight="1" x14ac:dyDescent="0.2">
      <c r="A40" s="374" t="s">
        <v>491</v>
      </c>
      <c r="B40" s="307">
        <v>45199</v>
      </c>
      <c r="C40" s="443" t="s">
        <v>765</v>
      </c>
      <c r="D40" s="443" t="s">
        <v>766</v>
      </c>
      <c r="E40" s="402" t="s">
        <v>799</v>
      </c>
      <c r="F40" s="403">
        <v>234542.75</v>
      </c>
      <c r="G40" s="307">
        <v>45216</v>
      </c>
    </row>
    <row r="41" spans="1:7" ht="12.6" customHeight="1" x14ac:dyDescent="0.2">
      <c r="A41" s="449" t="s">
        <v>608</v>
      </c>
      <c r="B41" s="406">
        <v>45199</v>
      </c>
      <c r="C41" s="448" t="s">
        <v>886</v>
      </c>
      <c r="D41" s="448" t="s">
        <v>887</v>
      </c>
      <c r="E41" s="410" t="s">
        <v>799</v>
      </c>
      <c r="F41" s="447">
        <v>1876.91</v>
      </c>
      <c r="G41" s="406">
        <v>45260</v>
      </c>
    </row>
    <row r="42" spans="1:7" ht="12.6" customHeight="1" x14ac:dyDescent="0.2">
      <c r="A42" s="362"/>
      <c r="B42" s="362"/>
      <c r="C42" s="362"/>
      <c r="D42" s="362"/>
      <c r="E42" s="345"/>
      <c r="F42" s="362"/>
      <c r="G42" s="362"/>
    </row>
    <row r="43" spans="1:7" ht="12.6" customHeight="1" x14ac:dyDescent="0.2">
      <c r="A43" s="311"/>
      <c r="B43" s="311"/>
      <c r="C43" s="311"/>
      <c r="D43" s="311"/>
      <c r="E43" s="311"/>
      <c r="F43" s="363"/>
      <c r="G43" s="311"/>
    </row>
    <row r="44" spans="1:7" ht="12.6" customHeight="1" x14ac:dyDescent="0.2">
      <c r="A44" s="274"/>
      <c r="B44" s="274"/>
      <c r="C44" s="274"/>
      <c r="D44" s="330"/>
      <c r="E44" s="273" t="s">
        <v>487</v>
      </c>
      <c r="F44" s="364">
        <f>SUM(F11:F43)</f>
        <v>3008706.1000000006</v>
      </c>
      <c r="G44" s="274"/>
    </row>
    <row r="45" spans="1:7" ht="12.6" customHeight="1" x14ac:dyDescent="0.2">
      <c r="A45" s="272"/>
      <c r="B45" s="272"/>
      <c r="C45" s="272"/>
      <c r="D45" s="272"/>
      <c r="E45" s="272"/>
      <c r="F45" s="318"/>
      <c r="G45" s="272"/>
    </row>
    <row r="46" spans="1:7" ht="12.6" customHeight="1" x14ac:dyDescent="0.2">
      <c r="A46" s="272"/>
      <c r="B46" s="272"/>
      <c r="C46" s="272"/>
      <c r="D46" s="272"/>
      <c r="E46" s="272"/>
      <c r="F46" s="318"/>
      <c r="G46" s="272"/>
    </row>
    <row r="47" spans="1:7" ht="12.6" customHeight="1" x14ac:dyDescent="0.2">
      <c r="A47" s="274"/>
      <c r="B47" s="274"/>
      <c r="C47" s="274"/>
      <c r="D47" s="330"/>
      <c r="E47" s="273" t="s">
        <v>488</v>
      </c>
      <c r="F47" s="364">
        <v>0</v>
      </c>
      <c r="G47" s="274"/>
    </row>
    <row r="48" spans="1:7" ht="12.6" customHeight="1" x14ac:dyDescent="0.2">
      <c r="F48" s="327"/>
    </row>
    <row r="49" spans="2:7" ht="12.6" customHeight="1" x14ac:dyDescent="0.2"/>
    <row r="50" spans="2:7" ht="12.6" customHeight="1" x14ac:dyDescent="0.2"/>
    <row r="51" spans="2:7" ht="12.6" customHeight="1" x14ac:dyDescent="0.2">
      <c r="B51" s="1"/>
      <c r="C51" s="1"/>
      <c r="D51" s="1"/>
      <c r="E51" s="1"/>
      <c r="F51" s="82"/>
      <c r="G51" s="1"/>
    </row>
    <row r="52" spans="2:7" ht="12.6" customHeight="1" x14ac:dyDescent="0.2">
      <c r="F52" s="74"/>
    </row>
    <row r="53" spans="2:7" ht="12.6" customHeight="1" x14ac:dyDescent="0.2">
      <c r="F53" s="74"/>
    </row>
    <row r="54" spans="2:7" ht="12.6" customHeight="1" x14ac:dyDescent="0.2">
      <c r="F54" s="74"/>
    </row>
    <row r="55" spans="2:7" ht="12.6" customHeight="1" x14ac:dyDescent="0.2">
      <c r="F55" s="74"/>
    </row>
    <row r="56" spans="2:7" ht="12.6" customHeight="1" x14ac:dyDescent="0.2">
      <c r="F56" s="74"/>
    </row>
    <row r="57" spans="2:7" ht="12.6" customHeight="1" x14ac:dyDescent="0.2">
      <c r="F57" s="74"/>
    </row>
    <row r="58" spans="2:7" ht="12.6" customHeight="1" x14ac:dyDescent="0.2">
      <c r="F58" s="74"/>
    </row>
    <row r="59" spans="2:7" ht="15" customHeight="1" x14ac:dyDescent="0.2">
      <c r="F59" s="74"/>
    </row>
    <row r="60" spans="2:7" x14ac:dyDescent="0.2">
      <c r="F60" s="74"/>
    </row>
  </sheetData>
  <pageMargins left="0.78740157480314965" right="0.39370078740157483" top="0.59055118110236227" bottom="0.59055118110236227" header="0.31496062992125984" footer="0.31496062992125984"/>
  <pageSetup scale="68"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4:I33"/>
  <sheetViews>
    <sheetView workbookViewId="0">
      <selection activeCell="C8" sqref="C8:E8"/>
    </sheetView>
  </sheetViews>
  <sheetFormatPr baseColWidth="10" defaultRowHeight="12.75" x14ac:dyDescent="0.2"/>
  <cols>
    <col min="1" max="1" width="7.28515625" customWidth="1"/>
    <col min="2" max="2" width="23" customWidth="1"/>
    <col min="3" max="3" width="13.7109375" customWidth="1"/>
    <col min="4" max="4" width="24.85546875" customWidth="1"/>
    <col min="5" max="5" width="25" customWidth="1"/>
    <col min="6" max="6" width="21.28515625" customWidth="1"/>
    <col min="7" max="7" width="13.7109375" customWidth="1"/>
  </cols>
  <sheetData>
    <row r="4" spans="2:8" x14ac:dyDescent="0.2">
      <c r="B4" s="358"/>
      <c r="C4" s="358"/>
      <c r="D4" s="358"/>
      <c r="E4" s="358"/>
      <c r="F4" s="358"/>
      <c r="G4" s="358"/>
      <c r="H4" s="358"/>
    </row>
    <row r="5" spans="2:8" x14ac:dyDescent="0.2">
      <c r="B5" s="358"/>
      <c r="C5" s="513" t="s">
        <v>0</v>
      </c>
      <c r="D5" s="513"/>
      <c r="E5" s="513"/>
      <c r="F5" s="358"/>
      <c r="G5" s="358"/>
      <c r="H5" s="358"/>
    </row>
    <row r="6" spans="2:8" x14ac:dyDescent="0.2">
      <c r="B6" s="358"/>
      <c r="C6" s="513" t="s">
        <v>604</v>
      </c>
      <c r="D6" s="513"/>
      <c r="E6" s="513"/>
      <c r="F6" s="358"/>
      <c r="G6" s="358"/>
      <c r="H6" s="358"/>
    </row>
    <row r="7" spans="2:8" x14ac:dyDescent="0.2">
      <c r="B7" s="358"/>
      <c r="C7" s="513" t="s">
        <v>834</v>
      </c>
      <c r="D7" s="513"/>
      <c r="E7" s="513"/>
      <c r="F7" s="358"/>
      <c r="G7" s="358"/>
      <c r="H7" s="358"/>
    </row>
    <row r="8" spans="2:8" x14ac:dyDescent="0.2">
      <c r="B8" s="358"/>
      <c r="C8" s="513" t="s">
        <v>600</v>
      </c>
      <c r="D8" s="513"/>
      <c r="E8" s="513"/>
      <c r="F8" s="358"/>
      <c r="G8" s="358"/>
      <c r="H8" s="358"/>
    </row>
    <row r="9" spans="2:8" x14ac:dyDescent="0.2">
      <c r="B9" s="358"/>
      <c r="C9" s="515">
        <v>8</v>
      </c>
      <c r="D9" s="515"/>
      <c r="E9" s="515"/>
      <c r="F9" s="358"/>
      <c r="G9" s="358"/>
      <c r="H9" s="358"/>
    </row>
    <row r="10" spans="2:8" x14ac:dyDescent="0.2">
      <c r="B10" s="358"/>
      <c r="C10" s="358"/>
      <c r="D10" s="358"/>
      <c r="E10" s="358"/>
      <c r="F10" s="358"/>
      <c r="G10" s="358"/>
      <c r="H10" s="358"/>
    </row>
    <row r="11" spans="2:8" ht="13.5" thickBot="1" x14ac:dyDescent="0.25">
      <c r="B11" s="358"/>
      <c r="C11" s="358" t="s">
        <v>601</v>
      </c>
      <c r="D11" s="358" t="s">
        <v>0</v>
      </c>
      <c r="E11" s="358"/>
      <c r="F11" s="358"/>
      <c r="G11" s="358"/>
      <c r="H11" s="358"/>
    </row>
    <row r="12" spans="2:8" x14ac:dyDescent="0.2">
      <c r="B12" s="514" t="s">
        <v>602</v>
      </c>
      <c r="C12" s="511"/>
      <c r="D12" s="511"/>
      <c r="E12" s="511"/>
      <c r="F12" s="511" t="s">
        <v>603</v>
      </c>
      <c r="G12" s="512"/>
      <c r="H12" s="358"/>
    </row>
    <row r="13" spans="2:8" x14ac:dyDescent="0.2">
      <c r="B13" s="359"/>
      <c r="C13" s="358"/>
      <c r="D13" s="358"/>
      <c r="E13" s="358"/>
      <c r="F13" s="358"/>
      <c r="G13" s="360"/>
      <c r="H13" s="358"/>
    </row>
    <row r="14" spans="2:8" x14ac:dyDescent="0.2">
      <c r="B14" s="524" t="s">
        <v>815</v>
      </c>
      <c r="C14" s="525"/>
      <c r="D14" s="525"/>
      <c r="E14" s="525"/>
      <c r="F14" s="520">
        <v>194880</v>
      </c>
      <c r="G14" s="521"/>
      <c r="H14" s="358"/>
    </row>
    <row r="15" spans="2:8" x14ac:dyDescent="0.2">
      <c r="B15" s="524" t="s">
        <v>818</v>
      </c>
      <c r="C15" s="525"/>
      <c r="D15" s="525"/>
      <c r="E15" s="525"/>
      <c r="F15" s="520">
        <v>3119</v>
      </c>
      <c r="G15" s="521"/>
      <c r="H15" s="358"/>
    </row>
    <row r="16" spans="2:8" x14ac:dyDescent="0.2">
      <c r="B16" s="524" t="s">
        <v>819</v>
      </c>
      <c r="C16" s="525"/>
      <c r="D16" s="525"/>
      <c r="E16" s="525"/>
      <c r="F16" s="522">
        <v>9380</v>
      </c>
      <c r="G16" s="523"/>
    </row>
    <row r="17" spans="2:9" x14ac:dyDescent="0.2">
      <c r="B17" s="524" t="s">
        <v>816</v>
      </c>
      <c r="C17" s="525"/>
      <c r="D17" s="525"/>
      <c r="E17" s="525"/>
      <c r="F17" s="520">
        <v>17400</v>
      </c>
      <c r="G17" s="521"/>
    </row>
    <row r="18" spans="2:9" x14ac:dyDescent="0.2">
      <c r="B18" s="526" t="s">
        <v>817</v>
      </c>
      <c r="C18" s="468"/>
      <c r="D18" s="468"/>
      <c r="E18" s="468"/>
      <c r="F18" s="520">
        <v>4895264</v>
      </c>
      <c r="G18" s="521"/>
    </row>
    <row r="19" spans="2:9" ht="13.5" thickBot="1" x14ac:dyDescent="0.25">
      <c r="B19" s="518" t="s">
        <v>768</v>
      </c>
      <c r="C19" s="519"/>
      <c r="D19" s="519"/>
      <c r="E19" s="519"/>
      <c r="F19" s="516">
        <f>SUM(F14:F18)</f>
        <v>5120043</v>
      </c>
      <c r="G19" s="517"/>
    </row>
    <row r="24" spans="2:9" ht="14.1" customHeight="1" x14ac:dyDescent="0.2">
      <c r="C24" s="1"/>
      <c r="D24" s="1"/>
      <c r="E24" s="1"/>
      <c r="F24" s="1"/>
      <c r="G24" s="82"/>
      <c r="H24" s="1"/>
      <c r="I24" s="1"/>
    </row>
    <row r="25" spans="2:9" x14ac:dyDescent="0.2">
      <c r="G25" s="74"/>
    </row>
    <row r="26" spans="2:9" x14ac:dyDescent="0.2">
      <c r="G26" s="74"/>
    </row>
    <row r="27" spans="2:9" x14ac:dyDescent="0.2">
      <c r="G27" s="74"/>
    </row>
    <row r="28" spans="2:9" x14ac:dyDescent="0.2">
      <c r="G28" s="74"/>
    </row>
    <row r="29" spans="2:9" x14ac:dyDescent="0.2">
      <c r="G29" s="74"/>
    </row>
    <row r="30" spans="2:9" x14ac:dyDescent="0.2">
      <c r="G30" s="74"/>
    </row>
    <row r="31" spans="2:9" x14ac:dyDescent="0.2">
      <c r="G31" s="74"/>
    </row>
    <row r="32" spans="2:9" x14ac:dyDescent="0.2">
      <c r="G32" s="74"/>
    </row>
    <row r="33" spans="7:7" x14ac:dyDescent="0.2">
      <c r="G33" s="74"/>
    </row>
  </sheetData>
  <mergeCells count="19">
    <mergeCell ref="F19:G19"/>
    <mergeCell ref="B19:E19"/>
    <mergeCell ref="F14:G14"/>
    <mergeCell ref="F15:G15"/>
    <mergeCell ref="F16:G16"/>
    <mergeCell ref="F17:G17"/>
    <mergeCell ref="F18:G18"/>
    <mergeCell ref="B14:E14"/>
    <mergeCell ref="B15:E15"/>
    <mergeCell ref="B16:E16"/>
    <mergeCell ref="B17:E17"/>
    <mergeCell ref="B18:E18"/>
    <mergeCell ref="F12:G12"/>
    <mergeCell ref="C5:E5"/>
    <mergeCell ref="C6:E6"/>
    <mergeCell ref="C7:E7"/>
    <mergeCell ref="C8:E8"/>
    <mergeCell ref="B12:E12"/>
    <mergeCell ref="C9:E9"/>
  </mergeCells>
  <pageMargins left="0.70866141732283472" right="0.70866141732283472" top="0.74803149606299213" bottom="0.74803149606299213" header="0.31496062992125984" footer="0.31496062992125984"/>
  <pageSetup paperSize="9" orientation="landscape" r:id="rId1"/>
  <headerFooter>
    <oddFooter>&amp;CBajo protesta de decir verdad declaramos que los Estados Financieros y sus notas son razonablemente correctos y son responsabilidad del emisor</oddFooter>
  </headerFooter>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9" tint="0.39997558519241921"/>
  </sheetPr>
  <dimension ref="A92"/>
  <sheetViews>
    <sheetView topLeftCell="A871" workbookViewId="0">
      <selection activeCell="B865" sqref="B865"/>
    </sheetView>
  </sheetViews>
  <sheetFormatPr baseColWidth="10" defaultRowHeight="12.75" x14ac:dyDescent="0.2"/>
  <cols>
    <col min="1" max="16384" width="11.42578125" style="376"/>
  </cols>
  <sheetData>
    <row r="92" ht="12" customHeight="1" x14ac:dyDescent="0.2"/>
  </sheetData>
  <pageMargins left="0.7" right="0.7" top="0.75" bottom="0.75" header="0.3" footer="0.3"/>
  <pageSetup orientation="portrait" r:id="rId1"/>
  <drawing r:id="rId2"/>
  <legacyDrawing r:id="rId3"/>
  <oleObjects>
    <mc:AlternateContent xmlns:mc="http://schemas.openxmlformats.org/markup-compatibility/2006">
      <mc:Choice Requires="x14">
        <oleObject progId="Word.Document.12" shapeId="15362" r:id="rId4">
          <objectPr defaultSize="0" autoPict="0" r:id="rId5">
            <anchor moveWithCells="1">
              <from>
                <xdr:col>0</xdr:col>
                <xdr:colOff>247650</xdr:colOff>
                <xdr:row>11</xdr:row>
                <xdr:rowOff>66675</xdr:rowOff>
              </from>
              <to>
                <xdr:col>10</xdr:col>
                <xdr:colOff>228600</xdr:colOff>
                <xdr:row>64</xdr:row>
                <xdr:rowOff>142875</xdr:rowOff>
              </to>
            </anchor>
          </objectPr>
        </oleObject>
      </mc:Choice>
      <mc:Fallback>
        <oleObject progId="Word.Document.12" shapeId="15362" r:id="rId4"/>
      </mc:Fallback>
    </mc:AlternateContent>
    <mc:AlternateContent xmlns:mc="http://schemas.openxmlformats.org/markup-compatibility/2006">
      <mc:Choice Requires="x14">
        <oleObject progId="Word.Document.12" shapeId="15363" r:id="rId6">
          <objectPr defaultSize="0" autoPict="0" r:id="rId7">
            <anchor moveWithCells="1">
              <from>
                <xdr:col>0</xdr:col>
                <xdr:colOff>333375</xdr:colOff>
                <xdr:row>78</xdr:row>
                <xdr:rowOff>47625</xdr:rowOff>
              </from>
              <to>
                <xdr:col>10</xdr:col>
                <xdr:colOff>123825</xdr:colOff>
                <xdr:row>119</xdr:row>
                <xdr:rowOff>85725</xdr:rowOff>
              </to>
            </anchor>
          </objectPr>
        </oleObject>
      </mc:Choice>
      <mc:Fallback>
        <oleObject progId="Word.Document.12" shapeId="15363" r:id="rId6"/>
      </mc:Fallback>
    </mc:AlternateContent>
    <mc:AlternateContent xmlns:mc="http://schemas.openxmlformats.org/markup-compatibility/2006">
      <mc:Choice Requires="x14">
        <oleObject progId="Word.Document.12" shapeId="15364" r:id="rId8">
          <objectPr defaultSize="0" autoPict="0" r:id="rId9">
            <anchor moveWithCells="1">
              <from>
                <xdr:col>0</xdr:col>
                <xdr:colOff>428625</xdr:colOff>
                <xdr:row>132</xdr:row>
                <xdr:rowOff>38100</xdr:rowOff>
              </from>
              <to>
                <xdr:col>10</xdr:col>
                <xdr:colOff>266700</xdr:colOff>
                <xdr:row>178</xdr:row>
                <xdr:rowOff>9525</xdr:rowOff>
              </to>
            </anchor>
          </objectPr>
        </oleObject>
      </mc:Choice>
      <mc:Fallback>
        <oleObject progId="Word.Document.12" shapeId="15364" r:id="rId8"/>
      </mc:Fallback>
    </mc:AlternateContent>
    <mc:AlternateContent xmlns:mc="http://schemas.openxmlformats.org/markup-compatibility/2006">
      <mc:Choice Requires="x14">
        <oleObject progId="Word.Document.12" shapeId="15365" r:id="rId10">
          <objectPr defaultSize="0" autoPict="0" r:id="rId11">
            <anchor moveWithCells="1">
              <from>
                <xdr:col>0</xdr:col>
                <xdr:colOff>333375</xdr:colOff>
                <xdr:row>193</xdr:row>
                <xdr:rowOff>9525</xdr:rowOff>
              </from>
              <to>
                <xdr:col>10</xdr:col>
                <xdr:colOff>0</xdr:colOff>
                <xdr:row>239</xdr:row>
                <xdr:rowOff>19050</xdr:rowOff>
              </to>
            </anchor>
          </objectPr>
        </oleObject>
      </mc:Choice>
      <mc:Fallback>
        <oleObject progId="Word.Document.12" shapeId="15365" r:id="rId10"/>
      </mc:Fallback>
    </mc:AlternateContent>
    <mc:AlternateContent xmlns:mc="http://schemas.openxmlformats.org/markup-compatibility/2006">
      <mc:Choice Requires="x14">
        <oleObject progId="Word.Document.12" shapeId="15366" r:id="rId12">
          <objectPr defaultSize="0" autoPict="0" r:id="rId13">
            <anchor moveWithCells="1">
              <from>
                <xdr:col>0</xdr:col>
                <xdr:colOff>333375</xdr:colOff>
                <xdr:row>251</xdr:row>
                <xdr:rowOff>142875</xdr:rowOff>
              </from>
              <to>
                <xdr:col>9</xdr:col>
                <xdr:colOff>600075</xdr:colOff>
                <xdr:row>292</xdr:row>
                <xdr:rowOff>123825</xdr:rowOff>
              </to>
            </anchor>
          </objectPr>
        </oleObject>
      </mc:Choice>
      <mc:Fallback>
        <oleObject progId="Word.Document.12" shapeId="15366" r:id="rId12"/>
      </mc:Fallback>
    </mc:AlternateContent>
    <mc:AlternateContent xmlns:mc="http://schemas.openxmlformats.org/markup-compatibility/2006">
      <mc:Choice Requires="x14">
        <oleObject progId="Word.Document.12" shapeId="15367" r:id="rId14">
          <objectPr defaultSize="0" autoPict="0" r:id="rId15">
            <anchor moveWithCells="1">
              <from>
                <xdr:col>0</xdr:col>
                <xdr:colOff>323850</xdr:colOff>
                <xdr:row>304</xdr:row>
                <xdr:rowOff>76200</xdr:rowOff>
              </from>
              <to>
                <xdr:col>9</xdr:col>
                <xdr:colOff>676275</xdr:colOff>
                <xdr:row>339</xdr:row>
                <xdr:rowOff>152400</xdr:rowOff>
              </to>
            </anchor>
          </objectPr>
        </oleObject>
      </mc:Choice>
      <mc:Fallback>
        <oleObject progId="Word.Document.12" shapeId="15367" r:id="rId14"/>
      </mc:Fallback>
    </mc:AlternateContent>
    <mc:AlternateContent xmlns:mc="http://schemas.openxmlformats.org/markup-compatibility/2006">
      <mc:Choice Requires="x14">
        <oleObject progId="Word.Document.12" shapeId="15368" r:id="rId16">
          <objectPr defaultSize="0" autoPict="0" r:id="rId17">
            <anchor moveWithCells="1">
              <from>
                <xdr:col>0</xdr:col>
                <xdr:colOff>523875</xdr:colOff>
                <xdr:row>353</xdr:row>
                <xdr:rowOff>142875</xdr:rowOff>
              </from>
              <to>
                <xdr:col>9</xdr:col>
                <xdr:colOff>752475</xdr:colOff>
                <xdr:row>394</xdr:row>
                <xdr:rowOff>133350</xdr:rowOff>
              </to>
            </anchor>
          </objectPr>
        </oleObject>
      </mc:Choice>
      <mc:Fallback>
        <oleObject progId="Word.Document.12" shapeId="15368" r:id="rId16"/>
      </mc:Fallback>
    </mc:AlternateContent>
    <mc:AlternateContent xmlns:mc="http://schemas.openxmlformats.org/markup-compatibility/2006">
      <mc:Choice Requires="x14">
        <oleObject progId="Word.Document.12" shapeId="15369" r:id="rId18">
          <objectPr defaultSize="0" autoPict="0" r:id="rId19">
            <anchor moveWithCells="1">
              <from>
                <xdr:col>0</xdr:col>
                <xdr:colOff>571500</xdr:colOff>
                <xdr:row>407</xdr:row>
                <xdr:rowOff>38100</xdr:rowOff>
              </from>
              <to>
                <xdr:col>9</xdr:col>
                <xdr:colOff>666750</xdr:colOff>
                <xdr:row>452</xdr:row>
                <xdr:rowOff>142875</xdr:rowOff>
              </to>
            </anchor>
          </objectPr>
        </oleObject>
      </mc:Choice>
      <mc:Fallback>
        <oleObject progId="Word.Document.12" shapeId="15369" r:id="rId18"/>
      </mc:Fallback>
    </mc:AlternateContent>
    <mc:AlternateContent xmlns:mc="http://schemas.openxmlformats.org/markup-compatibility/2006">
      <mc:Choice Requires="x14">
        <oleObject progId="Word.Document.12" shapeId="15370" r:id="rId20">
          <objectPr defaultSize="0" autoPict="0" r:id="rId21">
            <anchor moveWithCells="1">
              <from>
                <xdr:col>0</xdr:col>
                <xdr:colOff>523875</xdr:colOff>
                <xdr:row>466</xdr:row>
                <xdr:rowOff>152400</xdr:rowOff>
              </from>
              <to>
                <xdr:col>10</xdr:col>
                <xdr:colOff>133350</xdr:colOff>
                <xdr:row>522</xdr:row>
                <xdr:rowOff>57150</xdr:rowOff>
              </to>
            </anchor>
          </objectPr>
        </oleObject>
      </mc:Choice>
      <mc:Fallback>
        <oleObject progId="Word.Document.12" shapeId="15370" r:id="rId20"/>
      </mc:Fallback>
    </mc:AlternateContent>
    <mc:AlternateContent xmlns:mc="http://schemas.openxmlformats.org/markup-compatibility/2006">
      <mc:Choice Requires="x14">
        <oleObject progId="Word.Document.12" shapeId="15371" r:id="rId22">
          <objectPr defaultSize="0" autoPict="0" r:id="rId23">
            <anchor moveWithCells="1">
              <from>
                <xdr:col>0</xdr:col>
                <xdr:colOff>666750</xdr:colOff>
                <xdr:row>536</xdr:row>
                <xdr:rowOff>142875</xdr:rowOff>
              </from>
              <to>
                <xdr:col>10</xdr:col>
                <xdr:colOff>152400</xdr:colOff>
                <xdr:row>576</xdr:row>
                <xdr:rowOff>85725</xdr:rowOff>
              </to>
            </anchor>
          </objectPr>
        </oleObject>
      </mc:Choice>
      <mc:Fallback>
        <oleObject progId="Word.Document.12" shapeId="15371" r:id="rId22"/>
      </mc:Fallback>
    </mc:AlternateContent>
    <mc:AlternateContent xmlns:mc="http://schemas.openxmlformats.org/markup-compatibility/2006">
      <mc:Choice Requires="x14">
        <oleObject progId="Word.Document.12" shapeId="15372" r:id="rId24">
          <objectPr defaultSize="0" autoPict="0" r:id="rId25">
            <anchor moveWithCells="1">
              <from>
                <xdr:col>0</xdr:col>
                <xdr:colOff>638175</xdr:colOff>
                <xdr:row>590</xdr:row>
                <xdr:rowOff>133350</xdr:rowOff>
              </from>
              <to>
                <xdr:col>10</xdr:col>
                <xdr:colOff>161925</xdr:colOff>
                <xdr:row>641</xdr:row>
                <xdr:rowOff>57150</xdr:rowOff>
              </to>
            </anchor>
          </objectPr>
        </oleObject>
      </mc:Choice>
      <mc:Fallback>
        <oleObject progId="Word.Document.12" shapeId="15372" r:id="rId24"/>
      </mc:Fallback>
    </mc:AlternateContent>
    <mc:AlternateContent xmlns:mc="http://schemas.openxmlformats.org/markup-compatibility/2006">
      <mc:Choice Requires="x14">
        <oleObject progId="Word.Document.12" shapeId="15373" r:id="rId26">
          <objectPr defaultSize="0" autoPict="0" r:id="rId27">
            <anchor moveWithCells="1">
              <from>
                <xdr:col>0</xdr:col>
                <xdr:colOff>628650</xdr:colOff>
                <xdr:row>656</xdr:row>
                <xdr:rowOff>9525</xdr:rowOff>
              </from>
              <to>
                <xdr:col>10</xdr:col>
                <xdr:colOff>28575</xdr:colOff>
                <xdr:row>692</xdr:row>
                <xdr:rowOff>19050</xdr:rowOff>
              </to>
            </anchor>
          </objectPr>
        </oleObject>
      </mc:Choice>
      <mc:Fallback>
        <oleObject progId="Word.Document.12" shapeId="15373" r:id="rId26"/>
      </mc:Fallback>
    </mc:AlternateContent>
    <mc:AlternateContent xmlns:mc="http://schemas.openxmlformats.org/markup-compatibility/2006">
      <mc:Choice Requires="x14">
        <oleObject progId="Word.Document.12" shapeId="15374" r:id="rId28">
          <objectPr defaultSize="0" autoPict="0" r:id="rId29">
            <anchor moveWithCells="1">
              <from>
                <xdr:col>0</xdr:col>
                <xdr:colOff>457200</xdr:colOff>
                <xdr:row>770</xdr:row>
                <xdr:rowOff>152400</xdr:rowOff>
              </from>
              <to>
                <xdr:col>9</xdr:col>
                <xdr:colOff>533400</xdr:colOff>
                <xdr:row>787</xdr:row>
                <xdr:rowOff>0</xdr:rowOff>
              </to>
            </anchor>
          </objectPr>
        </oleObject>
      </mc:Choice>
      <mc:Fallback>
        <oleObject progId="Word.Document.12" shapeId="15374" r:id="rId28"/>
      </mc:Fallback>
    </mc:AlternateContent>
    <mc:AlternateContent xmlns:mc="http://schemas.openxmlformats.org/markup-compatibility/2006">
      <mc:Choice Requires="x14">
        <oleObject progId="Word.Document.12" shapeId="15375" r:id="rId30">
          <objectPr defaultSize="0" autoPict="0" r:id="rId31">
            <anchor moveWithCells="1">
              <from>
                <xdr:col>0</xdr:col>
                <xdr:colOff>495300</xdr:colOff>
                <xdr:row>801</xdr:row>
                <xdr:rowOff>66675</xdr:rowOff>
              </from>
              <to>
                <xdr:col>9</xdr:col>
                <xdr:colOff>495300</xdr:colOff>
                <xdr:row>851</xdr:row>
                <xdr:rowOff>76200</xdr:rowOff>
              </to>
            </anchor>
          </objectPr>
        </oleObject>
      </mc:Choice>
      <mc:Fallback>
        <oleObject progId="Word.Document.12" shapeId="15375" r:id="rId30"/>
      </mc:Fallback>
    </mc:AlternateContent>
    <mc:AlternateContent xmlns:mc="http://schemas.openxmlformats.org/markup-compatibility/2006">
      <mc:Choice Requires="x14">
        <oleObject progId="Word.Document.12" shapeId="15377" r:id="rId32">
          <objectPr defaultSize="0" r:id="rId33">
            <anchor moveWithCells="1">
              <from>
                <xdr:col>0</xdr:col>
                <xdr:colOff>476250</xdr:colOff>
                <xdr:row>864</xdr:row>
                <xdr:rowOff>85725</xdr:rowOff>
              </from>
              <to>
                <xdr:col>9</xdr:col>
                <xdr:colOff>742950</xdr:colOff>
                <xdr:row>904</xdr:row>
                <xdr:rowOff>47625</xdr:rowOff>
              </to>
            </anchor>
          </objectPr>
        </oleObject>
      </mc:Choice>
      <mc:Fallback>
        <oleObject progId="Word.Document.12" shapeId="15377" r:id="rId32"/>
      </mc:Fallback>
    </mc:AlternateContent>
  </oleObjec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2:H155"/>
  <sheetViews>
    <sheetView workbookViewId="0">
      <selection activeCell="K15" sqref="K15"/>
    </sheetView>
  </sheetViews>
  <sheetFormatPr baseColWidth="10" defaultRowHeight="12.75" x14ac:dyDescent="0.2"/>
  <cols>
    <col min="1" max="1" width="2" style="236" bestFit="1" customWidth="1"/>
    <col min="2" max="2" width="59.140625" style="236" customWidth="1"/>
    <col min="3" max="3" width="12" style="236" bestFit="1" customWidth="1"/>
    <col min="4" max="8" width="11.42578125" style="236"/>
  </cols>
  <sheetData>
    <row r="2" spans="1:8" ht="15" x14ac:dyDescent="0.25">
      <c r="A2" s="577" t="s">
        <v>0</v>
      </c>
      <c r="B2" s="577"/>
      <c r="C2" s="577"/>
      <c r="D2" s="577"/>
      <c r="E2" s="577"/>
      <c r="F2" s="577"/>
      <c r="G2" s="577"/>
      <c r="H2" s="577"/>
    </row>
    <row r="3" spans="1:8" ht="14.25" x14ac:dyDescent="0.2">
      <c r="A3" s="578" t="s">
        <v>900</v>
      </c>
      <c r="B3" s="579"/>
      <c r="C3" s="579"/>
      <c r="D3" s="579"/>
      <c r="E3" s="579"/>
      <c r="F3" s="579"/>
      <c r="G3" s="579"/>
      <c r="H3" s="579"/>
    </row>
    <row r="4" spans="1:8" ht="17.25" customHeight="1" x14ac:dyDescent="0.2">
      <c r="A4" s="578" t="s">
        <v>901</v>
      </c>
      <c r="B4" s="579"/>
      <c r="C4" s="579"/>
      <c r="D4" s="579"/>
      <c r="E4" s="579"/>
      <c r="F4" s="579"/>
      <c r="G4" s="579"/>
      <c r="H4" s="579"/>
    </row>
    <row r="5" spans="1:8" ht="12.75" customHeight="1" x14ac:dyDescent="0.2">
      <c r="A5" s="580">
        <v>10</v>
      </c>
      <c r="B5" s="579"/>
      <c r="C5" s="579"/>
      <c r="D5" s="579"/>
      <c r="E5" s="579"/>
      <c r="F5" s="579"/>
      <c r="G5" s="579"/>
      <c r="H5" s="579"/>
    </row>
    <row r="6" spans="1:8" ht="12.75" customHeight="1" x14ac:dyDescent="0.2"/>
    <row r="7" spans="1:8" ht="15" customHeight="1" x14ac:dyDescent="0.2">
      <c r="A7" s="581" t="s">
        <v>902</v>
      </c>
      <c r="B7" s="581"/>
      <c r="C7" s="582" t="s">
        <v>903</v>
      </c>
      <c r="D7" s="582"/>
      <c r="E7" s="582"/>
      <c r="F7" s="582"/>
      <c r="G7" s="582"/>
      <c r="H7" s="583" t="s">
        <v>904</v>
      </c>
    </row>
    <row r="8" spans="1:8" ht="15" customHeight="1" x14ac:dyDescent="0.2">
      <c r="A8" s="581"/>
      <c r="B8" s="581"/>
      <c r="C8" s="584" t="s">
        <v>905</v>
      </c>
      <c r="D8" s="584" t="s">
        <v>906</v>
      </c>
      <c r="E8" s="584" t="s">
        <v>907</v>
      </c>
      <c r="F8" s="584" t="s">
        <v>908</v>
      </c>
      <c r="G8" s="584" t="s">
        <v>909</v>
      </c>
      <c r="H8" s="585"/>
    </row>
    <row r="9" spans="1:8" ht="12.75" customHeight="1" x14ac:dyDescent="0.2">
      <c r="A9" s="586"/>
      <c r="B9" s="587"/>
      <c r="C9" s="588"/>
      <c r="D9" s="589"/>
      <c r="E9" s="589"/>
      <c r="F9" s="589"/>
      <c r="G9" s="589"/>
      <c r="H9" s="590"/>
    </row>
    <row r="10" spans="1:8" ht="21" customHeight="1" x14ac:dyDescent="0.2">
      <c r="A10" s="591"/>
      <c r="B10" s="592" t="s">
        <v>289</v>
      </c>
      <c r="C10" s="589"/>
      <c r="D10" s="589"/>
      <c r="E10" s="589">
        <f>SUM(C10+D10)</f>
        <v>0</v>
      </c>
      <c r="F10" s="589"/>
      <c r="G10" s="589"/>
      <c r="H10" s="590">
        <f>SUM(G10-C10)</f>
        <v>0</v>
      </c>
    </row>
    <row r="11" spans="1:8" ht="12.75" customHeight="1" x14ac:dyDescent="0.2">
      <c r="A11" s="591"/>
      <c r="B11" s="592" t="s">
        <v>407</v>
      </c>
      <c r="C11" s="589"/>
      <c r="D11" s="589"/>
      <c r="E11" s="589">
        <f t="shared" ref="E11:E23" si="0">SUM(C11+D11)</f>
        <v>0</v>
      </c>
      <c r="F11" s="589"/>
      <c r="G11" s="589"/>
      <c r="H11" s="590">
        <f t="shared" ref="H11:H23" si="1">SUM(G11-C11)</f>
        <v>0</v>
      </c>
    </row>
    <row r="12" spans="1:8" ht="12.75" customHeight="1" x14ac:dyDescent="0.2">
      <c r="A12" s="591"/>
      <c r="B12" s="592" t="s">
        <v>291</v>
      </c>
      <c r="C12" s="589"/>
      <c r="D12" s="589"/>
      <c r="E12" s="589">
        <f t="shared" si="0"/>
        <v>0</v>
      </c>
      <c r="F12" s="589"/>
      <c r="G12" s="589"/>
      <c r="H12" s="590">
        <f t="shared" si="1"/>
        <v>0</v>
      </c>
    </row>
    <row r="13" spans="1:8" ht="12.75" customHeight="1" x14ac:dyDescent="0.2">
      <c r="A13" s="591"/>
      <c r="B13" s="592" t="s">
        <v>292</v>
      </c>
      <c r="C13" s="589"/>
      <c r="D13" s="589"/>
      <c r="E13" s="589">
        <f t="shared" si="0"/>
        <v>0</v>
      </c>
      <c r="F13" s="589"/>
      <c r="G13" s="589"/>
      <c r="H13" s="590">
        <f t="shared" si="1"/>
        <v>0</v>
      </c>
    </row>
    <row r="14" spans="1:8" ht="12.75" customHeight="1" x14ac:dyDescent="0.2">
      <c r="A14" s="591"/>
      <c r="B14" s="593" t="s">
        <v>910</v>
      </c>
      <c r="C14" s="594"/>
      <c r="D14" s="589"/>
      <c r="E14" s="589">
        <f t="shared" si="0"/>
        <v>0</v>
      </c>
      <c r="F14" s="589"/>
      <c r="G14" s="589"/>
      <c r="H14" s="590">
        <f t="shared" si="1"/>
        <v>0</v>
      </c>
    </row>
    <row r="15" spans="1:8" ht="12.75" customHeight="1" x14ac:dyDescent="0.2">
      <c r="A15" s="591"/>
      <c r="B15" s="595" t="s">
        <v>911</v>
      </c>
      <c r="C15" s="594"/>
      <c r="D15" s="589"/>
      <c r="E15" s="589">
        <f t="shared" si="0"/>
        <v>0</v>
      </c>
      <c r="F15" s="589"/>
      <c r="G15" s="589"/>
      <c r="H15" s="590">
        <f t="shared" si="1"/>
        <v>0</v>
      </c>
    </row>
    <row r="16" spans="1:8" ht="12.75" customHeight="1" x14ac:dyDescent="0.2">
      <c r="A16" s="591"/>
      <c r="B16" s="595" t="s">
        <v>912</v>
      </c>
      <c r="C16" s="594"/>
      <c r="D16" s="589"/>
      <c r="E16" s="589">
        <f t="shared" si="0"/>
        <v>0</v>
      </c>
      <c r="F16" s="589"/>
      <c r="G16" s="589"/>
      <c r="H16" s="590">
        <f t="shared" si="1"/>
        <v>0</v>
      </c>
    </row>
    <row r="17" spans="1:8" ht="15.75" customHeight="1" x14ac:dyDescent="0.2">
      <c r="A17" s="591"/>
      <c r="B17" s="592" t="s">
        <v>913</v>
      </c>
      <c r="C17" s="589"/>
      <c r="D17" s="589"/>
      <c r="E17" s="589">
        <f t="shared" si="0"/>
        <v>0</v>
      </c>
      <c r="F17" s="589"/>
      <c r="G17" s="589"/>
      <c r="H17" s="590">
        <f t="shared" si="1"/>
        <v>0</v>
      </c>
    </row>
    <row r="18" spans="1:8" ht="12.75" customHeight="1" x14ac:dyDescent="0.2">
      <c r="A18" s="591"/>
      <c r="B18" s="595" t="s">
        <v>911</v>
      </c>
      <c r="C18" s="589"/>
      <c r="D18" s="589"/>
      <c r="E18" s="589">
        <f t="shared" si="0"/>
        <v>0</v>
      </c>
      <c r="F18" s="589"/>
      <c r="G18" s="589"/>
      <c r="H18" s="590">
        <f t="shared" si="1"/>
        <v>0</v>
      </c>
    </row>
    <row r="19" spans="1:8" ht="12.75" customHeight="1" x14ac:dyDescent="0.2">
      <c r="A19" s="591"/>
      <c r="B19" s="595" t="s">
        <v>912</v>
      </c>
      <c r="C19" s="589"/>
      <c r="D19" s="589"/>
      <c r="E19" s="589">
        <f t="shared" si="0"/>
        <v>0</v>
      </c>
      <c r="F19" s="589"/>
      <c r="G19" s="589"/>
      <c r="H19" s="590">
        <f>SUM(G19-C19)</f>
        <v>0</v>
      </c>
    </row>
    <row r="20" spans="1:8" ht="12.75" customHeight="1" x14ac:dyDescent="0.2">
      <c r="A20" s="591"/>
      <c r="B20" s="592" t="s">
        <v>914</v>
      </c>
      <c r="C20" s="596"/>
      <c r="D20" s="589"/>
      <c r="E20" s="589">
        <f t="shared" si="0"/>
        <v>0</v>
      </c>
      <c r="F20" s="589"/>
      <c r="G20" s="589"/>
      <c r="H20" s="590">
        <f t="shared" si="1"/>
        <v>0</v>
      </c>
    </row>
    <row r="21" spans="1:8" ht="12.75" customHeight="1" x14ac:dyDescent="0.2">
      <c r="A21" s="591"/>
      <c r="B21" s="592" t="s">
        <v>298</v>
      </c>
      <c r="C21" s="596">
        <v>0</v>
      </c>
      <c r="D21" s="589">
        <v>0</v>
      </c>
      <c r="E21" s="589">
        <v>0</v>
      </c>
      <c r="F21" s="589">
        <v>0</v>
      </c>
      <c r="G21" s="589">
        <v>0</v>
      </c>
      <c r="H21" s="590">
        <f>G21-C21</f>
        <v>0</v>
      </c>
    </row>
    <row r="22" spans="1:8" ht="12.75" customHeight="1" x14ac:dyDescent="0.2">
      <c r="A22" s="591"/>
      <c r="B22" s="592" t="s">
        <v>915</v>
      </c>
      <c r="C22" s="596">
        <v>179576756.63999999</v>
      </c>
      <c r="D22" s="589">
        <v>15513717.41</v>
      </c>
      <c r="E22" s="589">
        <v>195090474.05000001</v>
      </c>
      <c r="F22" s="597">
        <v>134880192.22999999</v>
      </c>
      <c r="G22" s="597">
        <v>134880192.22999999</v>
      </c>
      <c r="H22" s="590">
        <f>G22-C22</f>
        <v>-44696564.409999996</v>
      </c>
    </row>
    <row r="23" spans="1:8" ht="15.75" customHeight="1" x14ac:dyDescent="0.2">
      <c r="A23" s="591"/>
      <c r="B23" s="598" t="s">
        <v>916</v>
      </c>
      <c r="C23" s="589"/>
      <c r="D23" s="589"/>
      <c r="E23" s="589">
        <f t="shared" si="0"/>
        <v>0</v>
      </c>
      <c r="F23" s="589"/>
      <c r="G23" s="589"/>
      <c r="H23" s="590">
        <f t="shared" si="1"/>
        <v>0</v>
      </c>
    </row>
    <row r="24" spans="1:8" ht="12.75" customHeight="1" x14ac:dyDescent="0.2">
      <c r="A24" s="599"/>
      <c r="B24" s="600"/>
      <c r="C24" s="589"/>
      <c r="D24" s="589"/>
      <c r="E24" s="589"/>
      <c r="F24" s="589"/>
      <c r="G24" s="589"/>
      <c r="H24" s="590"/>
    </row>
    <row r="25" spans="1:8" ht="12.75" customHeight="1" x14ac:dyDescent="0.2">
      <c r="A25" s="601" t="s">
        <v>768</v>
      </c>
      <c r="B25" s="601"/>
      <c r="C25" s="602">
        <f>SUM(C21:C24)</f>
        <v>179576756.63999999</v>
      </c>
      <c r="D25" s="602">
        <f t="shared" ref="D25:G25" si="2">SUM(D21:D24)</f>
        <v>15513717.41</v>
      </c>
      <c r="E25" s="602">
        <f>SUM(E21:E24)</f>
        <v>195090474.05000001</v>
      </c>
      <c r="F25" s="602">
        <f t="shared" si="2"/>
        <v>134880192.22999999</v>
      </c>
      <c r="G25" s="602">
        <f t="shared" si="2"/>
        <v>134880192.22999999</v>
      </c>
      <c r="H25" s="603">
        <f>SUM(H21:H24)</f>
        <v>-44696564.409999996</v>
      </c>
    </row>
    <row r="26" spans="1:8" ht="12.75" customHeight="1" x14ac:dyDescent="0.2">
      <c r="A26" s="604"/>
      <c r="B26" s="605"/>
      <c r="C26" s="589"/>
      <c r="D26" s="589"/>
      <c r="E26" s="589"/>
      <c r="F26" s="606" t="s">
        <v>917</v>
      </c>
      <c r="G26" s="606"/>
      <c r="H26" s="607"/>
    </row>
    <row r="27" spans="1:8" ht="12.75" customHeight="1" x14ac:dyDescent="0.2">
      <c r="A27" s="581" t="s">
        <v>918</v>
      </c>
      <c r="B27" s="581"/>
      <c r="C27" s="582" t="s">
        <v>903</v>
      </c>
      <c r="D27" s="582"/>
      <c r="E27" s="582"/>
      <c r="F27" s="582"/>
      <c r="G27" s="582"/>
      <c r="H27" s="608" t="s">
        <v>919</v>
      </c>
    </row>
    <row r="28" spans="1:8" ht="12.75" customHeight="1" x14ac:dyDescent="0.2">
      <c r="A28" s="581"/>
      <c r="B28" s="581"/>
      <c r="C28" s="584" t="s">
        <v>920</v>
      </c>
      <c r="D28" s="584" t="s">
        <v>906</v>
      </c>
      <c r="E28" s="584" t="s">
        <v>921</v>
      </c>
      <c r="F28" s="584" t="s">
        <v>922</v>
      </c>
      <c r="G28" s="584" t="s">
        <v>923</v>
      </c>
      <c r="H28" s="608"/>
    </row>
    <row r="29" spans="1:8" ht="12.75" customHeight="1" x14ac:dyDescent="0.2">
      <c r="A29" s="609"/>
      <c r="B29" s="610"/>
      <c r="C29" s="611"/>
      <c r="D29" s="589"/>
      <c r="E29" s="589"/>
      <c r="F29" s="589"/>
      <c r="G29" s="589"/>
      <c r="H29" s="590"/>
    </row>
    <row r="30" spans="1:8" ht="12.75" customHeight="1" x14ac:dyDescent="0.2">
      <c r="A30" s="599"/>
      <c r="B30" s="593" t="s">
        <v>924</v>
      </c>
      <c r="C30" s="612">
        <v>0</v>
      </c>
      <c r="D30" s="612">
        <v>0</v>
      </c>
      <c r="E30" s="612">
        <v>0</v>
      </c>
      <c r="F30" s="612">
        <v>0</v>
      </c>
      <c r="G30" s="612">
        <v>0</v>
      </c>
      <c r="H30" s="613">
        <v>0</v>
      </c>
    </row>
    <row r="31" spans="1:8" ht="12.75" customHeight="1" x14ac:dyDescent="0.2">
      <c r="A31" s="599"/>
      <c r="B31" s="614" t="s">
        <v>925</v>
      </c>
      <c r="C31" s="611"/>
      <c r="D31" s="589"/>
      <c r="E31" s="589">
        <f t="shared" ref="E31:E47" si="3">SUM(C31+D31)</f>
        <v>0</v>
      </c>
      <c r="F31" s="589"/>
      <c r="G31" s="589"/>
      <c r="H31" s="590">
        <f t="shared" ref="H31:H47" si="4">SUM(G31-C31)</f>
        <v>0</v>
      </c>
    </row>
    <row r="32" spans="1:8" ht="12.75" customHeight="1" x14ac:dyDescent="0.2">
      <c r="A32" s="599"/>
      <c r="B32" s="614" t="s">
        <v>926</v>
      </c>
      <c r="C32" s="611"/>
      <c r="D32" s="589"/>
      <c r="E32" s="589">
        <f t="shared" si="3"/>
        <v>0</v>
      </c>
      <c r="F32" s="589"/>
      <c r="G32" s="589"/>
      <c r="H32" s="590">
        <f t="shared" si="4"/>
        <v>0</v>
      </c>
    </row>
    <row r="33" spans="1:8" ht="12.75" customHeight="1" x14ac:dyDescent="0.2">
      <c r="A33" s="599"/>
      <c r="B33" s="614" t="s">
        <v>927</v>
      </c>
      <c r="C33" s="611"/>
      <c r="D33" s="589"/>
      <c r="E33" s="589">
        <f t="shared" si="3"/>
        <v>0</v>
      </c>
      <c r="F33" s="589"/>
      <c r="G33" s="589"/>
      <c r="H33" s="590">
        <f t="shared" si="4"/>
        <v>0</v>
      </c>
    </row>
    <row r="34" spans="1:8" ht="12.75" customHeight="1" x14ac:dyDescent="0.2">
      <c r="A34" s="599"/>
      <c r="B34" s="614" t="s">
        <v>928</v>
      </c>
      <c r="C34" s="611"/>
      <c r="D34" s="589"/>
      <c r="E34" s="589">
        <f t="shared" si="3"/>
        <v>0</v>
      </c>
      <c r="F34" s="589"/>
      <c r="G34" s="589"/>
      <c r="H34" s="590">
        <f t="shared" si="4"/>
        <v>0</v>
      </c>
    </row>
    <row r="35" spans="1:8" ht="12.75" customHeight="1" x14ac:dyDescent="0.2">
      <c r="A35" s="599"/>
      <c r="B35" s="614" t="s">
        <v>929</v>
      </c>
      <c r="C35" s="611"/>
      <c r="D35" s="589"/>
      <c r="E35" s="589">
        <f t="shared" si="3"/>
        <v>0</v>
      </c>
      <c r="F35" s="589"/>
      <c r="G35" s="589"/>
      <c r="H35" s="590">
        <f t="shared" si="4"/>
        <v>0</v>
      </c>
    </row>
    <row r="36" spans="1:8" ht="12.75" customHeight="1" x14ac:dyDescent="0.2">
      <c r="A36" s="599"/>
      <c r="B36" s="614" t="s">
        <v>930</v>
      </c>
      <c r="C36" s="611"/>
      <c r="D36" s="589"/>
      <c r="E36" s="589">
        <f t="shared" si="3"/>
        <v>0</v>
      </c>
      <c r="F36" s="589"/>
      <c r="G36" s="589"/>
      <c r="H36" s="590">
        <f t="shared" si="4"/>
        <v>0</v>
      </c>
    </row>
    <row r="37" spans="1:8" ht="12.75" customHeight="1" x14ac:dyDescent="0.2">
      <c r="A37" s="599"/>
      <c r="B37" s="614" t="s">
        <v>931</v>
      </c>
      <c r="C37" s="611"/>
      <c r="D37" s="589"/>
      <c r="E37" s="589">
        <f t="shared" si="3"/>
        <v>0</v>
      </c>
      <c r="F37" s="589"/>
      <c r="G37" s="589"/>
      <c r="H37" s="590">
        <f t="shared" si="4"/>
        <v>0</v>
      </c>
    </row>
    <row r="38" spans="1:8" ht="13.5" customHeight="1" x14ac:dyDescent="0.2">
      <c r="A38" s="599"/>
      <c r="B38" s="614" t="s">
        <v>929</v>
      </c>
      <c r="C38" s="611"/>
      <c r="D38" s="589"/>
      <c r="E38" s="589">
        <f t="shared" si="3"/>
        <v>0</v>
      </c>
      <c r="F38" s="589"/>
      <c r="G38" s="589"/>
      <c r="H38" s="590">
        <f t="shared" si="4"/>
        <v>0</v>
      </c>
    </row>
    <row r="39" spans="1:8" x14ac:dyDescent="0.2">
      <c r="A39" s="599"/>
      <c r="B39" s="614" t="s">
        <v>930</v>
      </c>
      <c r="C39" s="611"/>
      <c r="D39" s="589"/>
      <c r="E39" s="589">
        <f t="shared" si="3"/>
        <v>0</v>
      </c>
      <c r="F39" s="589"/>
      <c r="G39" s="589"/>
      <c r="H39" s="590">
        <f t="shared" si="4"/>
        <v>0</v>
      </c>
    </row>
    <row r="40" spans="1:8" x14ac:dyDescent="0.2">
      <c r="A40" s="599"/>
      <c r="B40" s="614" t="s">
        <v>932</v>
      </c>
      <c r="C40" s="611">
        <v>0</v>
      </c>
      <c r="D40" s="589">
        <v>0</v>
      </c>
      <c r="E40" s="589">
        <v>0</v>
      </c>
      <c r="F40" s="589">
        <v>0</v>
      </c>
      <c r="G40" s="589">
        <v>0</v>
      </c>
      <c r="H40" s="590">
        <f>SUM(G40-C40)</f>
        <v>0</v>
      </c>
    </row>
    <row r="41" spans="1:8" x14ac:dyDescent="0.2">
      <c r="A41" s="599"/>
      <c r="B41" s="614" t="s">
        <v>933</v>
      </c>
      <c r="C41" s="615"/>
      <c r="D41" s="615"/>
      <c r="E41" s="615"/>
      <c r="F41" s="615"/>
      <c r="G41" s="615"/>
      <c r="H41" s="616"/>
    </row>
    <row r="42" spans="1:8" x14ac:dyDescent="0.2">
      <c r="A42" s="599"/>
      <c r="B42" s="593" t="s">
        <v>934</v>
      </c>
      <c r="C42" s="612">
        <f>SUM(C43:C45)</f>
        <v>179576756.63999999</v>
      </c>
      <c r="D42" s="612">
        <f t="shared" ref="D42:H42" si="5">SUM(D43:D45)</f>
        <v>15513717.41</v>
      </c>
      <c r="E42" s="612">
        <f t="shared" si="5"/>
        <v>195090474.05000001</v>
      </c>
      <c r="F42" s="612">
        <f t="shared" si="5"/>
        <v>134880192.22999999</v>
      </c>
      <c r="G42" s="612">
        <f t="shared" si="5"/>
        <v>134880192.22999999</v>
      </c>
      <c r="H42" s="613">
        <f t="shared" si="5"/>
        <v>-44696564.409999996</v>
      </c>
    </row>
    <row r="43" spans="1:8" x14ac:dyDescent="0.2">
      <c r="A43" s="599"/>
      <c r="B43" s="614" t="s">
        <v>935</v>
      </c>
      <c r="C43" s="611"/>
      <c r="D43" s="589"/>
      <c r="E43" s="589">
        <f t="shared" si="3"/>
        <v>0</v>
      </c>
      <c r="F43" s="589"/>
      <c r="G43" s="589"/>
      <c r="H43" s="590">
        <f t="shared" si="4"/>
        <v>0</v>
      </c>
    </row>
    <row r="44" spans="1:8" x14ac:dyDescent="0.2">
      <c r="A44" s="599"/>
      <c r="B44" s="614" t="s">
        <v>936</v>
      </c>
      <c r="C44" s="611"/>
      <c r="D44" s="589"/>
      <c r="E44" s="589">
        <f t="shared" si="3"/>
        <v>0</v>
      </c>
      <c r="F44" s="589"/>
      <c r="G44" s="589"/>
      <c r="H44" s="590">
        <f t="shared" si="4"/>
        <v>0</v>
      </c>
    </row>
    <row r="45" spans="1:8" x14ac:dyDescent="0.2">
      <c r="A45" s="599"/>
      <c r="B45" s="614" t="s">
        <v>937</v>
      </c>
      <c r="C45" s="596">
        <v>179576756.63999999</v>
      </c>
      <c r="D45" s="589">
        <v>15513717.41</v>
      </c>
      <c r="E45" s="589">
        <v>195090474.05000001</v>
      </c>
      <c r="F45" s="597">
        <v>134880192.22999999</v>
      </c>
      <c r="G45" s="597">
        <v>134880192.22999999</v>
      </c>
      <c r="H45" s="590">
        <f>SUM(G45-C45)</f>
        <v>-44696564.409999996</v>
      </c>
    </row>
    <row r="46" spans="1:8" x14ac:dyDescent="0.2">
      <c r="A46" s="599"/>
      <c r="B46" s="593" t="s">
        <v>938</v>
      </c>
      <c r="C46" s="611"/>
      <c r="D46" s="589"/>
      <c r="E46" s="589">
        <f t="shared" si="3"/>
        <v>0</v>
      </c>
      <c r="F46" s="589"/>
      <c r="G46" s="589"/>
      <c r="H46" s="590">
        <f t="shared" si="4"/>
        <v>0</v>
      </c>
    </row>
    <row r="47" spans="1:8" ht="12.75" customHeight="1" x14ac:dyDescent="0.2">
      <c r="A47" s="599"/>
      <c r="B47" s="614" t="s">
        <v>939</v>
      </c>
      <c r="C47" s="611"/>
      <c r="D47" s="589"/>
      <c r="E47" s="589">
        <f t="shared" si="3"/>
        <v>0</v>
      </c>
      <c r="F47" s="589"/>
      <c r="G47" s="589"/>
      <c r="H47" s="590">
        <f t="shared" si="4"/>
        <v>0</v>
      </c>
    </row>
    <row r="48" spans="1:8" x14ac:dyDescent="0.2">
      <c r="A48" s="617"/>
      <c r="B48" s="618"/>
      <c r="C48" s="611"/>
      <c r="D48" s="589"/>
      <c r="E48" s="589"/>
      <c r="F48" s="589"/>
      <c r="G48" s="589"/>
      <c r="H48" s="590"/>
    </row>
    <row r="49" spans="1:8" x14ac:dyDescent="0.2">
      <c r="A49" s="601" t="s">
        <v>768</v>
      </c>
      <c r="B49" s="601"/>
      <c r="C49" s="602">
        <f>SUM(C30+C42)</f>
        <v>179576756.63999999</v>
      </c>
      <c r="D49" s="602">
        <f t="shared" ref="D49:G49" si="6">SUM(D30+D42)</f>
        <v>15513717.41</v>
      </c>
      <c r="E49" s="602">
        <f t="shared" si="6"/>
        <v>195090474.05000001</v>
      </c>
      <c r="F49" s="602">
        <f>SUM(F30+F42)</f>
        <v>134880192.22999999</v>
      </c>
      <c r="G49" s="602">
        <f t="shared" si="6"/>
        <v>134880192.22999999</v>
      </c>
      <c r="H49" s="603">
        <f>SUM(H30+H42)</f>
        <v>-44696564.409999996</v>
      </c>
    </row>
    <row r="50" spans="1:8" ht="12.75" customHeight="1" x14ac:dyDescent="0.2">
      <c r="A50" s="619"/>
      <c r="B50" s="620"/>
      <c r="C50" s="602"/>
      <c r="D50" s="602"/>
      <c r="E50" s="602"/>
      <c r="F50" s="621" t="s">
        <v>917</v>
      </c>
      <c r="G50" s="621"/>
      <c r="H50" s="607"/>
    </row>
    <row r="51" spans="1:8" ht="12.75" customHeight="1" x14ac:dyDescent="0.2"/>
    <row r="52" spans="1:8" ht="12.75" customHeight="1" x14ac:dyDescent="0.2">
      <c r="A52" s="622" t="s">
        <v>940</v>
      </c>
      <c r="B52" s="622"/>
      <c r="C52" s="622"/>
      <c r="D52" s="622"/>
      <c r="E52" s="622"/>
      <c r="F52" s="622"/>
      <c r="G52" s="622"/>
      <c r="H52" s="622"/>
    </row>
    <row r="53" spans="1:8" ht="17.25" customHeight="1" x14ac:dyDescent="0.2">
      <c r="A53" s="623"/>
      <c r="B53" s="623"/>
      <c r="C53" s="623"/>
      <c r="D53" s="623"/>
      <c r="E53" s="623"/>
      <c r="F53" s="623"/>
      <c r="G53" s="623"/>
      <c r="H53" s="623"/>
    </row>
    <row r="54" spans="1:8" ht="15" customHeight="1" x14ac:dyDescent="0.2">
      <c r="A54" s="623"/>
      <c r="B54" s="623"/>
      <c r="C54" s="623"/>
      <c r="D54" s="623"/>
      <c r="E54" s="623"/>
      <c r="F54" s="623"/>
      <c r="G54" s="623"/>
      <c r="H54" s="623"/>
    </row>
    <row r="55" spans="1:8" ht="15" customHeight="1" x14ac:dyDescent="0.2"/>
    <row r="56" spans="1:8" ht="15" customHeight="1" x14ac:dyDescent="0.2"/>
    <row r="57" spans="1:8" ht="15" customHeight="1" x14ac:dyDescent="0.2"/>
    <row r="59" spans="1:8" ht="36" customHeight="1" x14ac:dyDescent="0.2"/>
    <row r="60" spans="1:8" ht="12.75" customHeight="1" x14ac:dyDescent="0.2"/>
    <row r="61" spans="1:8" ht="12.75" customHeight="1" x14ac:dyDescent="0.2"/>
    <row r="62" spans="1:8" ht="12.75" customHeight="1" x14ac:dyDescent="0.2"/>
    <row r="63" spans="1:8" ht="12.75" customHeight="1" x14ac:dyDescent="0.2"/>
    <row r="64" spans="1:8"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3.5" customHeight="1" x14ac:dyDescent="0.2"/>
    <row r="98" ht="17.25" customHeight="1" x14ac:dyDescent="0.2"/>
    <row r="99" ht="15" customHeight="1" x14ac:dyDescent="0.2"/>
    <row r="100" ht="15" customHeight="1" x14ac:dyDescent="0.2"/>
    <row r="101" ht="15" customHeight="1" x14ac:dyDescent="0.2"/>
    <row r="102" ht="15" customHeight="1" x14ac:dyDescent="0.2"/>
    <row r="104" ht="36"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1" ht="12.75" customHeight="1" x14ac:dyDescent="0.2"/>
    <row r="122" ht="12.75" customHeight="1" x14ac:dyDescent="0.2"/>
    <row r="123" ht="12.75" customHeight="1" x14ac:dyDescent="0.2"/>
    <row r="124" ht="12.75" customHeight="1" x14ac:dyDescent="0.2"/>
    <row r="125" ht="12.75" customHeight="1" x14ac:dyDescent="0.2"/>
    <row r="126" ht="12.75" customHeight="1" x14ac:dyDescent="0.2"/>
    <row r="127" ht="12.75" customHeight="1" x14ac:dyDescent="0.2"/>
    <row r="128" ht="13.5" customHeight="1" x14ac:dyDescent="0.2"/>
    <row r="146" ht="17.25" customHeight="1" x14ac:dyDescent="0.2"/>
    <row r="147" ht="15" customHeight="1" x14ac:dyDescent="0.2"/>
    <row r="148" ht="15" customHeight="1" x14ac:dyDescent="0.2"/>
    <row r="149" ht="15" customHeight="1" x14ac:dyDescent="0.2"/>
    <row r="150" ht="15" customHeight="1" x14ac:dyDescent="0.2"/>
    <row r="152" ht="36" customHeight="1" x14ac:dyDescent="0.2"/>
    <row r="153" ht="12.75" customHeight="1" x14ac:dyDescent="0.2"/>
    <row r="154" ht="12.75" customHeight="1" x14ac:dyDescent="0.2"/>
    <row r="155" ht="13.5" customHeight="1" x14ac:dyDescent="0.2"/>
  </sheetData>
  <mergeCells count="17">
    <mergeCell ref="A49:B49"/>
    <mergeCell ref="H49:H50"/>
    <mergeCell ref="F50:G50"/>
    <mergeCell ref="A52:H52"/>
    <mergeCell ref="A25:B25"/>
    <mergeCell ref="H25:H26"/>
    <mergeCell ref="F26:G26"/>
    <mergeCell ref="A27:B28"/>
    <mergeCell ref="C27:G27"/>
    <mergeCell ref="H27:H28"/>
    <mergeCell ref="A2:H2"/>
    <mergeCell ref="A3:H3"/>
    <mergeCell ref="A4:H4"/>
    <mergeCell ref="A5:H5"/>
    <mergeCell ref="A7:B8"/>
    <mergeCell ref="C7:G7"/>
    <mergeCell ref="H7:H8"/>
  </mergeCells>
  <pageMargins left="0.39370078740157483" right="0.19685039370078741" top="0.74803149606299213" bottom="0.74803149606299213"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H182"/>
  <sheetViews>
    <sheetView workbookViewId="0">
      <selection activeCell="A5" sqref="A5:H5"/>
    </sheetView>
  </sheetViews>
  <sheetFormatPr baseColWidth="10" defaultRowHeight="12.75" x14ac:dyDescent="0.2"/>
  <cols>
    <col min="1" max="1" width="5.5703125" style="236" bestFit="1" customWidth="1"/>
    <col min="2" max="2" width="54.28515625" style="236" customWidth="1"/>
    <col min="3" max="3" width="14.42578125" style="236" customWidth="1"/>
    <col min="4" max="4" width="14.28515625" style="236" customWidth="1"/>
    <col min="5" max="5" width="14" style="236" customWidth="1"/>
    <col min="6" max="7" width="14.28515625" style="236" bestFit="1" customWidth="1"/>
    <col min="8" max="8" width="14.28515625" style="236" customWidth="1"/>
  </cols>
  <sheetData>
    <row r="1" spans="1:8" ht="55.5" customHeight="1" x14ac:dyDescent="0.2"/>
    <row r="2" spans="1:8" ht="15" customHeight="1" x14ac:dyDescent="0.2">
      <c r="A2" s="578" t="s">
        <v>941</v>
      </c>
      <c r="B2" s="578"/>
      <c r="C2" s="578"/>
      <c r="D2" s="578"/>
      <c r="E2" s="578"/>
      <c r="F2" s="578"/>
      <c r="G2" s="579"/>
      <c r="H2" s="579"/>
    </row>
    <row r="3" spans="1:8" ht="15" customHeight="1" x14ac:dyDescent="0.2">
      <c r="A3" s="578" t="s">
        <v>942</v>
      </c>
      <c r="B3" s="578"/>
      <c r="C3" s="578"/>
      <c r="D3" s="578"/>
      <c r="E3" s="578"/>
      <c r="F3" s="578"/>
      <c r="G3" s="578"/>
      <c r="H3" s="578"/>
    </row>
    <row r="4" spans="1:8" ht="15" customHeight="1" x14ac:dyDescent="0.2">
      <c r="A4" s="578" t="s">
        <v>943</v>
      </c>
      <c r="B4" s="578"/>
      <c r="C4" s="578"/>
      <c r="D4" s="578"/>
      <c r="E4" s="578"/>
      <c r="F4" s="578"/>
      <c r="G4" s="578"/>
      <c r="H4" s="578"/>
    </row>
    <row r="5" spans="1:8" ht="15" customHeight="1" x14ac:dyDescent="0.2">
      <c r="A5" s="578" t="s">
        <v>901</v>
      </c>
      <c r="B5" s="578"/>
      <c r="C5" s="578"/>
      <c r="D5" s="578"/>
      <c r="E5" s="578"/>
      <c r="F5" s="578"/>
      <c r="G5" s="579"/>
      <c r="H5" s="579"/>
    </row>
    <row r="6" spans="1:8" ht="15" customHeight="1" x14ac:dyDescent="0.2">
      <c r="A6" s="580" t="s">
        <v>944</v>
      </c>
      <c r="B6" s="578"/>
      <c r="C6" s="578"/>
      <c r="D6" s="578"/>
      <c r="E6" s="578"/>
      <c r="F6" s="578"/>
      <c r="G6" s="579"/>
      <c r="H6" s="579"/>
    </row>
    <row r="7" spans="1:8" ht="15" customHeight="1" x14ac:dyDescent="0.2"/>
    <row r="8" spans="1:8" ht="15" customHeight="1" x14ac:dyDescent="0.2">
      <c r="A8" s="624" t="s">
        <v>390</v>
      </c>
      <c r="B8" s="625"/>
      <c r="C8" s="626" t="s">
        <v>945</v>
      </c>
      <c r="D8" s="627"/>
      <c r="E8" s="627"/>
      <c r="F8" s="627"/>
      <c r="G8" s="628"/>
      <c r="H8" s="583" t="s">
        <v>946</v>
      </c>
    </row>
    <row r="9" spans="1:8" ht="15" customHeight="1" x14ac:dyDescent="0.2">
      <c r="A9" s="629"/>
      <c r="B9" s="630"/>
      <c r="C9" s="631" t="s">
        <v>947</v>
      </c>
      <c r="D9" s="632" t="s">
        <v>948</v>
      </c>
      <c r="E9" s="632" t="s">
        <v>949</v>
      </c>
      <c r="F9" s="632" t="s">
        <v>187</v>
      </c>
      <c r="G9" s="633" t="s">
        <v>189</v>
      </c>
      <c r="H9" s="634"/>
    </row>
    <row r="10" spans="1:8" ht="21" customHeight="1" x14ac:dyDescent="0.2">
      <c r="A10" s="635"/>
      <c r="B10" s="636"/>
      <c r="C10" s="637">
        <v>1</v>
      </c>
      <c r="D10" s="638">
        <v>2</v>
      </c>
      <c r="E10" s="638" t="s">
        <v>950</v>
      </c>
      <c r="F10" s="638">
        <v>4</v>
      </c>
      <c r="G10" s="638">
        <v>5</v>
      </c>
      <c r="H10" s="638" t="s">
        <v>951</v>
      </c>
    </row>
    <row r="11" spans="1:8" ht="21.75" customHeight="1" x14ac:dyDescent="0.2">
      <c r="A11" s="639"/>
      <c r="B11" s="640" t="s">
        <v>152</v>
      </c>
      <c r="C11" s="641">
        <f t="shared" ref="C11:H11" si="0">SUM(C12:C18)</f>
        <v>122860899.27</v>
      </c>
      <c r="D11" s="641">
        <f t="shared" si="0"/>
        <v>15574117.16</v>
      </c>
      <c r="E11" s="641">
        <f t="shared" si="0"/>
        <v>138435016.43000001</v>
      </c>
      <c r="F11" s="641">
        <f t="shared" si="0"/>
        <v>85203262.900000006</v>
      </c>
      <c r="G11" s="641">
        <f t="shared" si="0"/>
        <v>85203262.900000006</v>
      </c>
      <c r="H11" s="641">
        <f t="shared" si="0"/>
        <v>53231753.530000009</v>
      </c>
    </row>
    <row r="12" spans="1:8" ht="15" customHeight="1" x14ac:dyDescent="0.2">
      <c r="A12" s="642"/>
      <c r="B12" s="643" t="s">
        <v>952</v>
      </c>
      <c r="C12" s="644">
        <v>19500037</v>
      </c>
      <c r="D12" s="644">
        <v>1401749.46</v>
      </c>
      <c r="E12" s="644">
        <v>20901786.460000001</v>
      </c>
      <c r="F12" s="644">
        <v>14276289.91</v>
      </c>
      <c r="G12" s="644">
        <v>14276289.91</v>
      </c>
      <c r="H12" s="645">
        <f>SUM(E12-F12)</f>
        <v>6625496.5500000007</v>
      </c>
    </row>
    <row r="13" spans="1:8" ht="15" customHeight="1" x14ac:dyDescent="0.2">
      <c r="A13" s="642"/>
      <c r="B13" s="643" t="s">
        <v>953</v>
      </c>
      <c r="C13" s="644">
        <v>21633157.309999999</v>
      </c>
      <c r="D13" s="644">
        <v>4831830.79</v>
      </c>
      <c r="E13" s="644">
        <v>26464988.100000001</v>
      </c>
      <c r="F13" s="644">
        <v>19682577.23</v>
      </c>
      <c r="G13" s="644">
        <v>19682577.23</v>
      </c>
      <c r="H13" s="645">
        <f t="shared" ref="H13:H18" si="1">SUM(E13-F13)</f>
        <v>6782410.870000001</v>
      </c>
    </row>
    <row r="14" spans="1:8" ht="15" customHeight="1" x14ac:dyDescent="0.2">
      <c r="A14" s="642"/>
      <c r="B14" s="643" t="s">
        <v>954</v>
      </c>
      <c r="C14" s="644">
        <v>7046062.4000000004</v>
      </c>
      <c r="D14" s="644">
        <v>3210952.23</v>
      </c>
      <c r="E14" s="644">
        <v>10257014.630000001</v>
      </c>
      <c r="F14" s="644">
        <v>1544055.63</v>
      </c>
      <c r="G14" s="644">
        <v>1544055.63</v>
      </c>
      <c r="H14" s="645">
        <f t="shared" si="1"/>
        <v>8712959</v>
      </c>
    </row>
    <row r="15" spans="1:8" ht="15" customHeight="1" x14ac:dyDescent="0.2">
      <c r="A15" s="642"/>
      <c r="B15" s="643" t="s">
        <v>348</v>
      </c>
      <c r="C15" s="644">
        <v>10412446.5</v>
      </c>
      <c r="D15" s="644">
        <v>-68204.479999999996</v>
      </c>
      <c r="E15" s="644">
        <v>10344242.02</v>
      </c>
      <c r="F15" s="644">
        <v>7109822.3499999996</v>
      </c>
      <c r="G15" s="644">
        <v>7109822.3499999996</v>
      </c>
      <c r="H15" s="645">
        <f t="shared" si="1"/>
        <v>3234419.67</v>
      </c>
    </row>
    <row r="16" spans="1:8" ht="15" customHeight="1" x14ac:dyDescent="0.2">
      <c r="A16" s="642"/>
      <c r="B16" s="643" t="s">
        <v>955</v>
      </c>
      <c r="C16" s="644">
        <v>47444024.899999999</v>
      </c>
      <c r="D16" s="644">
        <v>6197789.1600000001</v>
      </c>
      <c r="E16" s="644">
        <v>53641814.060000002</v>
      </c>
      <c r="F16" s="644">
        <v>32242234.399999999</v>
      </c>
      <c r="G16" s="644">
        <v>32242234.399999999</v>
      </c>
      <c r="H16" s="645">
        <f t="shared" si="1"/>
        <v>21399579.660000004</v>
      </c>
    </row>
    <row r="17" spans="1:8" ht="15" customHeight="1" x14ac:dyDescent="0.2">
      <c r="A17" s="642"/>
      <c r="B17" s="643" t="s">
        <v>956</v>
      </c>
      <c r="C17" s="644">
        <v>0</v>
      </c>
      <c r="D17" s="644">
        <v>0</v>
      </c>
      <c r="E17" s="644">
        <v>0</v>
      </c>
      <c r="F17" s="644">
        <v>0</v>
      </c>
      <c r="G17" s="644">
        <v>0</v>
      </c>
      <c r="H17" s="645">
        <f t="shared" si="1"/>
        <v>0</v>
      </c>
    </row>
    <row r="18" spans="1:8" ht="15" customHeight="1" x14ac:dyDescent="0.2">
      <c r="A18" s="642"/>
      <c r="B18" s="643" t="s">
        <v>957</v>
      </c>
      <c r="C18" s="644">
        <v>16825171.16</v>
      </c>
      <c r="D18" s="644">
        <v>0</v>
      </c>
      <c r="E18" s="644">
        <v>16825171.16</v>
      </c>
      <c r="F18" s="644">
        <v>10348283.380000001</v>
      </c>
      <c r="G18" s="644">
        <v>10348283.380000001</v>
      </c>
      <c r="H18" s="645">
        <f t="shared" si="1"/>
        <v>6476887.7799999993</v>
      </c>
    </row>
    <row r="19" spans="1:8" ht="15" customHeight="1" x14ac:dyDescent="0.2">
      <c r="A19" s="642"/>
      <c r="B19" s="646" t="s">
        <v>153</v>
      </c>
      <c r="C19" s="641">
        <f t="shared" ref="C19:H19" si="2">SUM(C20:C28)</f>
        <v>4813133.9800000004</v>
      </c>
      <c r="D19" s="641">
        <f t="shared" si="2"/>
        <v>2933323.63</v>
      </c>
      <c r="E19" s="641">
        <f t="shared" si="2"/>
        <v>7746457.6099999994</v>
      </c>
      <c r="F19" s="641">
        <f t="shared" si="2"/>
        <v>3755636.8600000003</v>
      </c>
      <c r="G19" s="641">
        <f t="shared" si="2"/>
        <v>3604088.2700000005</v>
      </c>
      <c r="H19" s="641">
        <f t="shared" si="2"/>
        <v>3990820.75</v>
      </c>
    </row>
    <row r="20" spans="1:8" ht="15" customHeight="1" x14ac:dyDescent="0.2">
      <c r="A20" s="642"/>
      <c r="B20" s="643" t="s">
        <v>958</v>
      </c>
      <c r="C20" s="644">
        <v>840090.02</v>
      </c>
      <c r="D20" s="644">
        <v>1327381.48</v>
      </c>
      <c r="E20" s="644">
        <v>2167471.5</v>
      </c>
      <c r="F20" s="644">
        <v>709679.23</v>
      </c>
      <c r="G20" s="644">
        <v>561070.07999999996</v>
      </c>
      <c r="H20" s="645">
        <f>SUM(E20-F20)</f>
        <v>1457792.27</v>
      </c>
    </row>
    <row r="21" spans="1:8" ht="15" customHeight="1" x14ac:dyDescent="0.2">
      <c r="A21" s="642"/>
      <c r="B21" s="643" t="s">
        <v>959</v>
      </c>
      <c r="C21" s="644">
        <v>128612.77</v>
      </c>
      <c r="D21" s="644">
        <v>154011.84</v>
      </c>
      <c r="E21" s="644">
        <v>282624.61</v>
      </c>
      <c r="F21" s="644">
        <v>149983.13</v>
      </c>
      <c r="G21" s="644">
        <v>149983.13</v>
      </c>
      <c r="H21" s="645">
        <f t="shared" ref="H21:H28" si="3">SUM(E21-F21)</f>
        <v>132641.47999999998</v>
      </c>
    </row>
    <row r="22" spans="1:8" ht="15" customHeight="1" x14ac:dyDescent="0.2">
      <c r="A22" s="642"/>
      <c r="B22" s="643" t="s">
        <v>671</v>
      </c>
      <c r="C22" s="644">
        <v>0</v>
      </c>
      <c r="D22" s="644">
        <v>0</v>
      </c>
      <c r="E22" s="644">
        <v>0</v>
      </c>
      <c r="F22" s="644">
        <v>0</v>
      </c>
      <c r="G22" s="644">
        <v>0</v>
      </c>
      <c r="H22" s="645">
        <f t="shared" si="3"/>
        <v>0</v>
      </c>
    </row>
    <row r="23" spans="1:8" ht="15" customHeight="1" x14ac:dyDescent="0.2">
      <c r="A23" s="642"/>
      <c r="B23" s="643" t="s">
        <v>960</v>
      </c>
      <c r="C23" s="644">
        <v>101619.26</v>
      </c>
      <c r="D23" s="644">
        <v>57815.98</v>
      </c>
      <c r="E23" s="644">
        <v>159435.24</v>
      </c>
      <c r="F23" s="644">
        <v>112385.92</v>
      </c>
      <c r="G23" s="644">
        <v>112385.92</v>
      </c>
      <c r="H23" s="645">
        <f t="shared" si="3"/>
        <v>47049.319999999992</v>
      </c>
    </row>
    <row r="24" spans="1:8" ht="15" customHeight="1" x14ac:dyDescent="0.2">
      <c r="A24" s="642"/>
      <c r="B24" s="643" t="s">
        <v>961</v>
      </c>
      <c r="C24" s="644">
        <v>51483</v>
      </c>
      <c r="D24" s="644">
        <v>-47672.21</v>
      </c>
      <c r="E24" s="644">
        <v>3810.79</v>
      </c>
      <c r="F24" s="644">
        <v>746.99</v>
      </c>
      <c r="G24" s="644">
        <v>746.99</v>
      </c>
      <c r="H24" s="645">
        <f t="shared" si="3"/>
        <v>3063.8</v>
      </c>
    </row>
    <row r="25" spans="1:8" ht="15" customHeight="1" x14ac:dyDescent="0.2">
      <c r="A25" s="642"/>
      <c r="B25" s="643" t="s">
        <v>962</v>
      </c>
      <c r="C25" s="644">
        <v>3337400.27</v>
      </c>
      <c r="D25" s="644">
        <v>137862</v>
      </c>
      <c r="E25" s="644">
        <v>3475262.27</v>
      </c>
      <c r="F25" s="644">
        <v>2399750</v>
      </c>
      <c r="G25" s="644">
        <v>2399750</v>
      </c>
      <c r="H25" s="645">
        <f t="shared" si="3"/>
        <v>1075512.27</v>
      </c>
    </row>
    <row r="26" spans="1:8" ht="15" customHeight="1" x14ac:dyDescent="0.2">
      <c r="A26" s="642"/>
      <c r="B26" s="643" t="s">
        <v>963</v>
      </c>
      <c r="C26" s="644">
        <v>0</v>
      </c>
      <c r="D26" s="644">
        <v>88389.68</v>
      </c>
      <c r="E26" s="644">
        <v>88389.68</v>
      </c>
      <c r="F26" s="644">
        <v>73030.12</v>
      </c>
      <c r="G26" s="644">
        <v>73030.12</v>
      </c>
      <c r="H26" s="645">
        <f t="shared" si="3"/>
        <v>15359.559999999998</v>
      </c>
    </row>
    <row r="27" spans="1:8" ht="15" customHeight="1" x14ac:dyDescent="0.2">
      <c r="A27" s="642"/>
      <c r="B27" s="643" t="s">
        <v>964</v>
      </c>
      <c r="C27" s="644">
        <v>0</v>
      </c>
      <c r="D27" s="644">
        <v>0</v>
      </c>
      <c r="E27" s="644">
        <v>0</v>
      </c>
      <c r="F27" s="644">
        <v>0</v>
      </c>
      <c r="G27" s="644">
        <v>0</v>
      </c>
      <c r="H27" s="645">
        <f t="shared" si="3"/>
        <v>0</v>
      </c>
    </row>
    <row r="28" spans="1:8" ht="12.75" customHeight="1" x14ac:dyDescent="0.2">
      <c r="A28" s="642"/>
      <c r="B28" s="643" t="s">
        <v>965</v>
      </c>
      <c r="C28" s="644">
        <v>353928.66</v>
      </c>
      <c r="D28" s="644">
        <v>1215534.8600000001</v>
      </c>
      <c r="E28" s="644">
        <v>1569463.52</v>
      </c>
      <c r="F28" s="644">
        <v>310061.46999999997</v>
      </c>
      <c r="G28" s="644">
        <v>307122.03000000003</v>
      </c>
      <c r="H28" s="645">
        <f t="shared" si="3"/>
        <v>1259402.05</v>
      </c>
    </row>
    <row r="29" spans="1:8" ht="15" customHeight="1" x14ac:dyDescent="0.2">
      <c r="A29" s="642"/>
      <c r="B29" s="646" t="s">
        <v>154</v>
      </c>
      <c r="C29" s="641">
        <f t="shared" ref="C29:H29" si="4">SUM(C30:C38)</f>
        <v>14010945.699999999</v>
      </c>
      <c r="D29" s="641">
        <f t="shared" si="4"/>
        <v>8008995.8300000001</v>
      </c>
      <c r="E29" s="641">
        <f t="shared" si="4"/>
        <v>22019941.530000001</v>
      </c>
      <c r="F29" s="641">
        <f t="shared" si="4"/>
        <v>11308506.400000002</v>
      </c>
      <c r="G29" s="641">
        <f t="shared" si="4"/>
        <v>10083611.08</v>
      </c>
      <c r="H29" s="641">
        <f t="shared" si="4"/>
        <v>10711435.130000001</v>
      </c>
    </row>
    <row r="30" spans="1:8" ht="15" customHeight="1" x14ac:dyDescent="0.2">
      <c r="A30" s="642"/>
      <c r="B30" s="643" t="s">
        <v>966</v>
      </c>
      <c r="C30" s="644">
        <v>2216056</v>
      </c>
      <c r="D30" s="644">
        <v>678117.3</v>
      </c>
      <c r="E30" s="644">
        <v>2894173.3</v>
      </c>
      <c r="F30" s="644">
        <v>2012342.52</v>
      </c>
      <c r="G30" s="644">
        <v>1956996.14</v>
      </c>
      <c r="H30" s="645">
        <f>SUM(E30-F30)</f>
        <v>881830.7799999998</v>
      </c>
    </row>
    <row r="31" spans="1:8" ht="15" customHeight="1" x14ac:dyDescent="0.2">
      <c r="A31" s="642"/>
      <c r="B31" s="643" t="s">
        <v>967</v>
      </c>
      <c r="C31" s="644">
        <v>5994066.2999999998</v>
      </c>
      <c r="D31" s="644">
        <v>3089666.18</v>
      </c>
      <c r="E31" s="644">
        <v>9083732.4800000004</v>
      </c>
      <c r="F31" s="644">
        <v>4816719.2</v>
      </c>
      <c r="G31" s="644">
        <v>3978825.01</v>
      </c>
      <c r="H31" s="645">
        <f t="shared" ref="H31:H38" si="5">SUM(E31-F31)</f>
        <v>4267013.28</v>
      </c>
    </row>
    <row r="32" spans="1:8" ht="15" customHeight="1" x14ac:dyDescent="0.2">
      <c r="A32" s="642"/>
      <c r="B32" s="643" t="s">
        <v>968</v>
      </c>
      <c r="C32" s="644">
        <v>62627</v>
      </c>
      <c r="D32" s="644">
        <v>1777509.33</v>
      </c>
      <c r="E32" s="644">
        <v>1840136.33</v>
      </c>
      <c r="F32" s="644">
        <v>176011.69</v>
      </c>
      <c r="G32" s="644">
        <v>176011.69</v>
      </c>
      <c r="H32" s="645">
        <f t="shared" si="5"/>
        <v>1664124.6400000001</v>
      </c>
    </row>
    <row r="33" spans="1:8" ht="15" customHeight="1" x14ac:dyDescent="0.2">
      <c r="A33" s="642"/>
      <c r="B33" s="643" t="s">
        <v>969</v>
      </c>
      <c r="C33" s="644">
        <v>408161.08</v>
      </c>
      <c r="D33" s="644">
        <v>212111.83</v>
      </c>
      <c r="E33" s="644">
        <v>620272.91</v>
      </c>
      <c r="F33" s="644">
        <v>413679.97</v>
      </c>
      <c r="G33" s="644">
        <v>413679.97</v>
      </c>
      <c r="H33" s="645">
        <f t="shared" si="5"/>
        <v>206592.94000000006</v>
      </c>
    </row>
    <row r="34" spans="1:8" ht="15" customHeight="1" x14ac:dyDescent="0.2">
      <c r="A34" s="642"/>
      <c r="B34" s="643" t="s">
        <v>970</v>
      </c>
      <c r="C34" s="644">
        <v>495250</v>
      </c>
      <c r="D34" s="644">
        <v>1753806.35</v>
      </c>
      <c r="E34" s="644">
        <v>2249056.35</v>
      </c>
      <c r="F34" s="644">
        <v>391053.19</v>
      </c>
      <c r="G34" s="644">
        <v>384209.19</v>
      </c>
      <c r="H34" s="645">
        <f t="shared" si="5"/>
        <v>1858003.1600000001</v>
      </c>
    </row>
    <row r="35" spans="1:8" ht="12.75" customHeight="1" x14ac:dyDescent="0.2">
      <c r="A35" s="642"/>
      <c r="B35" s="643" t="s">
        <v>971</v>
      </c>
      <c r="C35" s="644">
        <v>0</v>
      </c>
      <c r="D35" s="644">
        <v>0</v>
      </c>
      <c r="E35" s="644">
        <v>0</v>
      </c>
      <c r="F35" s="644">
        <v>0</v>
      </c>
      <c r="G35" s="644">
        <v>0</v>
      </c>
      <c r="H35" s="645">
        <f t="shared" si="5"/>
        <v>0</v>
      </c>
    </row>
    <row r="36" spans="1:8" ht="12.75" customHeight="1" x14ac:dyDescent="0.2">
      <c r="A36" s="642"/>
      <c r="B36" s="643" t="s">
        <v>972</v>
      </c>
      <c r="C36" s="644">
        <v>879344</v>
      </c>
      <c r="D36" s="644">
        <v>102101.18</v>
      </c>
      <c r="E36" s="644">
        <v>981445.18</v>
      </c>
      <c r="F36" s="644">
        <v>820110.27</v>
      </c>
      <c r="G36" s="644">
        <v>774792.27</v>
      </c>
      <c r="H36" s="645">
        <f t="shared" si="5"/>
        <v>161334.91000000003</v>
      </c>
    </row>
    <row r="37" spans="1:8" ht="13.5" customHeight="1" x14ac:dyDescent="0.2">
      <c r="A37" s="642"/>
      <c r="B37" s="643" t="s">
        <v>973</v>
      </c>
      <c r="C37" s="644">
        <v>501215</v>
      </c>
      <c r="D37" s="644">
        <v>255810.91</v>
      </c>
      <c r="E37" s="644">
        <v>757025.91</v>
      </c>
      <c r="F37" s="644">
        <v>417975.91</v>
      </c>
      <c r="G37" s="644">
        <v>373025.91</v>
      </c>
      <c r="H37" s="645">
        <f t="shared" si="5"/>
        <v>339050.00000000006</v>
      </c>
    </row>
    <row r="38" spans="1:8" x14ac:dyDescent="0.2">
      <c r="A38" s="642"/>
      <c r="B38" s="643" t="s">
        <v>974</v>
      </c>
      <c r="C38" s="644">
        <v>3454226.32</v>
      </c>
      <c r="D38" s="644">
        <v>139872.75</v>
      </c>
      <c r="E38" s="644">
        <v>3594099.07</v>
      </c>
      <c r="F38" s="644">
        <v>2260613.65</v>
      </c>
      <c r="G38" s="644">
        <v>2026070.9</v>
      </c>
      <c r="H38" s="645">
        <f t="shared" si="5"/>
        <v>1333485.42</v>
      </c>
    </row>
    <row r="39" spans="1:8" x14ac:dyDescent="0.2">
      <c r="A39" s="642"/>
      <c r="B39" s="646" t="s">
        <v>309</v>
      </c>
      <c r="C39" s="641">
        <f t="shared" ref="C39:H39" si="6">SUM(C40:C48)</f>
        <v>37891777.689999998</v>
      </c>
      <c r="D39" s="641">
        <f t="shared" si="6"/>
        <v>-11002752.68</v>
      </c>
      <c r="E39" s="641">
        <f t="shared" si="6"/>
        <v>26889025.010000002</v>
      </c>
      <c r="F39" s="641">
        <f t="shared" si="6"/>
        <v>13420767</v>
      </c>
      <c r="G39" s="641">
        <f t="shared" si="6"/>
        <v>13420767</v>
      </c>
      <c r="H39" s="641">
        <f t="shared" si="6"/>
        <v>13468258.010000002</v>
      </c>
    </row>
    <row r="40" spans="1:8" x14ac:dyDescent="0.2">
      <c r="A40" s="642"/>
      <c r="B40" s="643" t="s">
        <v>310</v>
      </c>
      <c r="C40" s="644">
        <v>0</v>
      </c>
      <c r="D40" s="644">
        <v>0</v>
      </c>
      <c r="E40" s="644">
        <v>0</v>
      </c>
      <c r="F40" s="644">
        <v>0</v>
      </c>
      <c r="G40" s="644">
        <v>0</v>
      </c>
      <c r="H40" s="645">
        <f>SUM(E40-F40)</f>
        <v>0</v>
      </c>
    </row>
    <row r="41" spans="1:8" x14ac:dyDescent="0.2">
      <c r="A41" s="642"/>
      <c r="B41" s="643" t="s">
        <v>311</v>
      </c>
      <c r="C41" s="644">
        <v>0</v>
      </c>
      <c r="D41" s="644">
        <v>0</v>
      </c>
      <c r="E41" s="644">
        <v>0</v>
      </c>
      <c r="F41" s="644">
        <v>0</v>
      </c>
      <c r="G41" s="644">
        <v>0</v>
      </c>
      <c r="H41" s="645">
        <f t="shared" ref="H41:H58" si="7">SUM(E41-F41)</f>
        <v>0</v>
      </c>
    </row>
    <row r="42" spans="1:8" x14ac:dyDescent="0.2">
      <c r="A42" s="642"/>
      <c r="B42" s="643" t="s">
        <v>312</v>
      </c>
      <c r="C42" s="644">
        <v>0</v>
      </c>
      <c r="D42" s="644">
        <v>0</v>
      </c>
      <c r="E42" s="644">
        <v>0</v>
      </c>
      <c r="F42" s="644">
        <v>0</v>
      </c>
      <c r="G42" s="644">
        <v>0</v>
      </c>
      <c r="H42" s="645">
        <f t="shared" si="7"/>
        <v>0</v>
      </c>
    </row>
    <row r="43" spans="1:8" ht="18" customHeight="1" x14ac:dyDescent="0.2">
      <c r="A43" s="642"/>
      <c r="B43" s="643" t="s">
        <v>313</v>
      </c>
      <c r="C43" s="644">
        <v>37891777.689999998</v>
      </c>
      <c r="D43" s="644">
        <v>-11002752.68</v>
      </c>
      <c r="E43" s="644">
        <v>26889025.010000002</v>
      </c>
      <c r="F43" s="644">
        <v>13420767</v>
      </c>
      <c r="G43" s="644">
        <v>13420767</v>
      </c>
      <c r="H43" s="645">
        <f t="shared" si="7"/>
        <v>13468258.010000002</v>
      </c>
    </row>
    <row r="44" spans="1:8" ht="15" customHeight="1" x14ac:dyDescent="0.2">
      <c r="A44" s="642"/>
      <c r="B44" s="643" t="s">
        <v>314</v>
      </c>
      <c r="C44" s="644">
        <v>0</v>
      </c>
      <c r="D44" s="644">
        <v>0</v>
      </c>
      <c r="E44" s="644">
        <v>0</v>
      </c>
      <c r="F44" s="644">
        <v>0</v>
      </c>
      <c r="G44" s="644">
        <v>0</v>
      </c>
      <c r="H44" s="645">
        <f t="shared" si="7"/>
        <v>0</v>
      </c>
    </row>
    <row r="45" spans="1:8" ht="15" customHeight="1" x14ac:dyDescent="0.2">
      <c r="A45" s="642"/>
      <c r="B45" s="643" t="s">
        <v>975</v>
      </c>
      <c r="C45" s="644">
        <v>0</v>
      </c>
      <c r="D45" s="644">
        <v>0</v>
      </c>
      <c r="E45" s="644">
        <v>0</v>
      </c>
      <c r="F45" s="644">
        <v>0</v>
      </c>
      <c r="G45" s="644">
        <v>0</v>
      </c>
      <c r="H45" s="645">
        <f t="shared" si="7"/>
        <v>0</v>
      </c>
    </row>
    <row r="46" spans="1:8" ht="15" customHeight="1" x14ac:dyDescent="0.2">
      <c r="A46" s="642"/>
      <c r="B46" s="643" t="s">
        <v>316</v>
      </c>
      <c r="C46" s="644">
        <v>0</v>
      </c>
      <c r="D46" s="644">
        <v>0</v>
      </c>
      <c r="E46" s="644">
        <v>0</v>
      </c>
      <c r="F46" s="644">
        <v>0</v>
      </c>
      <c r="G46" s="644">
        <v>0</v>
      </c>
      <c r="H46" s="645">
        <f t="shared" si="7"/>
        <v>0</v>
      </c>
    </row>
    <row r="47" spans="1:8" ht="15" customHeight="1" x14ac:dyDescent="0.2">
      <c r="A47" s="642"/>
      <c r="B47" s="643" t="s">
        <v>317</v>
      </c>
      <c r="C47" s="644">
        <v>0</v>
      </c>
      <c r="D47" s="644">
        <v>0</v>
      </c>
      <c r="E47" s="644">
        <v>0</v>
      </c>
      <c r="F47" s="644">
        <v>0</v>
      </c>
      <c r="G47" s="644">
        <v>0</v>
      </c>
      <c r="H47" s="645">
        <f t="shared" si="7"/>
        <v>0</v>
      </c>
    </row>
    <row r="48" spans="1:8" x14ac:dyDescent="0.2">
      <c r="A48" s="642"/>
      <c r="B48" s="643" t="s">
        <v>318</v>
      </c>
      <c r="C48" s="644">
        <v>0</v>
      </c>
      <c r="D48" s="644">
        <v>0</v>
      </c>
      <c r="E48" s="644">
        <v>0</v>
      </c>
      <c r="F48" s="644">
        <v>0</v>
      </c>
      <c r="G48" s="644">
        <v>0</v>
      </c>
      <c r="H48" s="645">
        <f t="shared" si="7"/>
        <v>0</v>
      </c>
    </row>
    <row r="49" spans="1:8" ht="24" customHeight="1" x14ac:dyDescent="0.2">
      <c r="A49" s="642"/>
      <c r="B49" s="646" t="s">
        <v>976</v>
      </c>
      <c r="C49" s="641">
        <f t="shared" ref="C49:H49" si="8">SUM(C50:C58)</f>
        <v>0</v>
      </c>
      <c r="D49" s="641">
        <f t="shared" si="8"/>
        <v>0</v>
      </c>
      <c r="E49" s="641">
        <f t="shared" si="8"/>
        <v>0</v>
      </c>
      <c r="F49" s="641">
        <f t="shared" si="8"/>
        <v>0</v>
      </c>
      <c r="G49" s="641">
        <f t="shared" si="8"/>
        <v>0</v>
      </c>
      <c r="H49" s="645">
        <f t="shared" si="8"/>
        <v>0</v>
      </c>
    </row>
    <row r="50" spans="1:8" ht="12.75" customHeight="1" x14ac:dyDescent="0.2">
      <c r="A50" s="642"/>
      <c r="B50" s="643" t="s">
        <v>977</v>
      </c>
      <c r="C50" s="645">
        <v>0</v>
      </c>
      <c r="D50" s="645">
        <v>0</v>
      </c>
      <c r="E50" s="645">
        <v>0</v>
      </c>
      <c r="F50" s="645">
        <v>0</v>
      </c>
      <c r="G50" s="645">
        <v>0</v>
      </c>
      <c r="H50" s="645">
        <f t="shared" si="7"/>
        <v>0</v>
      </c>
    </row>
    <row r="51" spans="1:8" ht="12.75" customHeight="1" x14ac:dyDescent="0.2">
      <c r="A51" s="642"/>
      <c r="B51" s="643" t="s">
        <v>978</v>
      </c>
      <c r="C51" s="645">
        <v>0</v>
      </c>
      <c r="D51" s="645">
        <v>0</v>
      </c>
      <c r="E51" s="645">
        <v>0</v>
      </c>
      <c r="F51" s="645">
        <v>0</v>
      </c>
      <c r="G51" s="645">
        <v>0</v>
      </c>
      <c r="H51" s="645">
        <f t="shared" si="7"/>
        <v>0</v>
      </c>
    </row>
    <row r="52" spans="1:8" ht="12.75" customHeight="1" x14ac:dyDescent="0.2">
      <c r="A52" s="642"/>
      <c r="B52" s="643" t="s">
        <v>979</v>
      </c>
      <c r="C52" s="645">
        <v>0</v>
      </c>
      <c r="D52" s="645">
        <v>0</v>
      </c>
      <c r="E52" s="645">
        <v>0</v>
      </c>
      <c r="F52" s="645">
        <v>0</v>
      </c>
      <c r="G52" s="645">
        <v>0</v>
      </c>
      <c r="H52" s="645">
        <f t="shared" si="7"/>
        <v>0</v>
      </c>
    </row>
    <row r="53" spans="1:8" ht="12.75" customHeight="1" x14ac:dyDescent="0.2">
      <c r="A53" s="642"/>
      <c r="B53" s="643" t="s">
        <v>980</v>
      </c>
      <c r="C53" s="645">
        <v>0</v>
      </c>
      <c r="D53" s="645">
        <v>0</v>
      </c>
      <c r="E53" s="645">
        <v>0</v>
      </c>
      <c r="F53" s="645">
        <v>0</v>
      </c>
      <c r="G53" s="645">
        <v>0</v>
      </c>
      <c r="H53" s="645">
        <f t="shared" si="7"/>
        <v>0</v>
      </c>
    </row>
    <row r="54" spans="1:8" ht="12.75" customHeight="1" x14ac:dyDescent="0.2">
      <c r="A54" s="642"/>
      <c r="B54" s="643" t="s">
        <v>981</v>
      </c>
      <c r="C54" s="645">
        <v>0</v>
      </c>
      <c r="D54" s="645">
        <v>0</v>
      </c>
      <c r="E54" s="645">
        <v>0</v>
      </c>
      <c r="F54" s="645">
        <v>0</v>
      </c>
      <c r="G54" s="645">
        <v>0</v>
      </c>
      <c r="H54" s="645">
        <f t="shared" si="7"/>
        <v>0</v>
      </c>
    </row>
    <row r="55" spans="1:8" ht="12.75" customHeight="1" x14ac:dyDescent="0.2">
      <c r="A55" s="642"/>
      <c r="B55" s="643" t="s">
        <v>982</v>
      </c>
      <c r="C55" s="645">
        <v>0</v>
      </c>
      <c r="D55" s="645">
        <v>0</v>
      </c>
      <c r="E55" s="645">
        <v>0</v>
      </c>
      <c r="F55" s="645">
        <v>0</v>
      </c>
      <c r="G55" s="645">
        <v>0</v>
      </c>
      <c r="H55" s="645">
        <f t="shared" si="7"/>
        <v>0</v>
      </c>
    </row>
    <row r="56" spans="1:8" ht="12.75" customHeight="1" x14ac:dyDescent="0.2">
      <c r="A56" s="642"/>
      <c r="B56" s="643" t="s">
        <v>983</v>
      </c>
      <c r="C56" s="645">
        <v>0</v>
      </c>
      <c r="D56" s="645">
        <v>0</v>
      </c>
      <c r="E56" s="645">
        <v>0</v>
      </c>
      <c r="F56" s="645">
        <v>0</v>
      </c>
      <c r="G56" s="645">
        <v>0</v>
      </c>
      <c r="H56" s="645">
        <f t="shared" si="7"/>
        <v>0</v>
      </c>
    </row>
    <row r="57" spans="1:8" ht="12.75" customHeight="1" x14ac:dyDescent="0.2">
      <c r="A57" s="642"/>
      <c r="B57" s="643" t="s">
        <v>984</v>
      </c>
      <c r="C57" s="645">
        <v>0</v>
      </c>
      <c r="D57" s="645">
        <v>0</v>
      </c>
      <c r="E57" s="645">
        <v>0</v>
      </c>
      <c r="F57" s="645">
        <v>0</v>
      </c>
      <c r="G57" s="645">
        <v>0</v>
      </c>
      <c r="H57" s="645">
        <f t="shared" si="7"/>
        <v>0</v>
      </c>
    </row>
    <row r="58" spans="1:8" ht="12.75" customHeight="1" x14ac:dyDescent="0.2">
      <c r="A58" s="642"/>
      <c r="B58" s="643" t="s">
        <v>260</v>
      </c>
      <c r="C58" s="645">
        <v>0</v>
      </c>
      <c r="D58" s="645">
        <v>0</v>
      </c>
      <c r="E58" s="645">
        <v>0</v>
      </c>
      <c r="F58" s="645">
        <v>0</v>
      </c>
      <c r="G58" s="645">
        <v>0</v>
      </c>
      <c r="H58" s="645">
        <f t="shared" si="7"/>
        <v>0</v>
      </c>
    </row>
    <row r="59" spans="1:8" ht="12.75" customHeight="1" x14ac:dyDescent="0.2">
      <c r="A59" s="642"/>
      <c r="B59" s="646" t="s">
        <v>334</v>
      </c>
      <c r="C59" s="641">
        <v>0</v>
      </c>
      <c r="D59" s="641">
        <v>0</v>
      </c>
      <c r="E59" s="641">
        <v>0</v>
      </c>
      <c r="F59" s="641">
        <v>0</v>
      </c>
      <c r="G59" s="641">
        <v>0</v>
      </c>
      <c r="H59" s="641">
        <v>0</v>
      </c>
    </row>
    <row r="60" spans="1:8" ht="12.75" customHeight="1" x14ac:dyDescent="0.2">
      <c r="A60" s="642"/>
      <c r="B60" s="643" t="s">
        <v>985</v>
      </c>
      <c r="C60" s="645">
        <v>0</v>
      </c>
      <c r="D60" s="645">
        <v>0</v>
      </c>
      <c r="E60" s="645">
        <v>0</v>
      </c>
      <c r="F60" s="645">
        <v>0</v>
      </c>
      <c r="G60" s="645">
        <v>0</v>
      </c>
      <c r="H60" s="645">
        <v>0</v>
      </c>
    </row>
    <row r="61" spans="1:8" ht="12.75" customHeight="1" x14ac:dyDescent="0.2">
      <c r="A61" s="642"/>
      <c r="B61" s="643" t="s">
        <v>986</v>
      </c>
      <c r="C61" s="645">
        <v>0</v>
      </c>
      <c r="D61" s="645">
        <v>0</v>
      </c>
      <c r="E61" s="645">
        <v>0</v>
      </c>
      <c r="F61" s="645">
        <v>0</v>
      </c>
      <c r="G61" s="645">
        <v>0</v>
      </c>
      <c r="H61" s="645">
        <v>0</v>
      </c>
    </row>
    <row r="62" spans="1:8" ht="12.75" customHeight="1" x14ac:dyDescent="0.2">
      <c r="A62" s="642"/>
      <c r="B62" s="643" t="s">
        <v>987</v>
      </c>
      <c r="C62" s="645">
        <v>0</v>
      </c>
      <c r="D62" s="645">
        <v>0</v>
      </c>
      <c r="E62" s="645">
        <v>0</v>
      </c>
      <c r="F62" s="645">
        <v>0</v>
      </c>
      <c r="G62" s="645">
        <v>0</v>
      </c>
      <c r="H62" s="645">
        <v>0</v>
      </c>
    </row>
    <row r="63" spans="1:8" ht="12.75" customHeight="1" x14ac:dyDescent="0.2">
      <c r="A63" s="642"/>
      <c r="B63" s="646" t="s">
        <v>988</v>
      </c>
      <c r="C63" s="641">
        <v>0</v>
      </c>
      <c r="D63" s="641">
        <v>0</v>
      </c>
      <c r="E63" s="641">
        <v>0</v>
      </c>
      <c r="F63" s="641">
        <v>0</v>
      </c>
      <c r="G63" s="641">
        <v>0</v>
      </c>
      <c r="H63" s="641">
        <v>0</v>
      </c>
    </row>
    <row r="64" spans="1:8" ht="12.75" customHeight="1" x14ac:dyDescent="0.2">
      <c r="A64" s="642"/>
      <c r="B64" s="643" t="s">
        <v>989</v>
      </c>
      <c r="C64" s="645">
        <v>0</v>
      </c>
      <c r="D64" s="645">
        <v>0</v>
      </c>
      <c r="E64" s="645">
        <v>0</v>
      </c>
      <c r="F64" s="645">
        <v>0</v>
      </c>
      <c r="G64" s="645">
        <v>0</v>
      </c>
      <c r="H64" s="645">
        <v>0</v>
      </c>
    </row>
    <row r="65" spans="1:8" ht="12.75" customHeight="1" x14ac:dyDescent="0.2">
      <c r="A65" s="642"/>
      <c r="B65" s="643" t="s">
        <v>990</v>
      </c>
      <c r="C65" s="645">
        <v>0</v>
      </c>
      <c r="D65" s="645">
        <v>0</v>
      </c>
      <c r="E65" s="645">
        <v>0</v>
      </c>
      <c r="F65" s="645">
        <v>0</v>
      </c>
      <c r="G65" s="645">
        <v>0</v>
      </c>
      <c r="H65" s="645">
        <v>0</v>
      </c>
    </row>
    <row r="66" spans="1:8" ht="12.75" customHeight="1" x14ac:dyDescent="0.2">
      <c r="A66" s="642"/>
      <c r="B66" s="643" t="s">
        <v>991</v>
      </c>
      <c r="C66" s="645">
        <v>0</v>
      </c>
      <c r="D66" s="645">
        <v>0</v>
      </c>
      <c r="E66" s="645">
        <v>0</v>
      </c>
      <c r="F66" s="645">
        <v>0</v>
      </c>
      <c r="G66" s="645">
        <v>0</v>
      </c>
      <c r="H66" s="645">
        <v>0</v>
      </c>
    </row>
    <row r="67" spans="1:8" ht="12.75" customHeight="1" x14ac:dyDescent="0.2">
      <c r="A67" s="642"/>
      <c r="B67" s="643" t="s">
        <v>992</v>
      </c>
      <c r="C67" s="645">
        <v>0</v>
      </c>
      <c r="D67" s="645">
        <v>0</v>
      </c>
      <c r="E67" s="645">
        <v>0</v>
      </c>
      <c r="F67" s="645">
        <v>0</v>
      </c>
      <c r="G67" s="645">
        <v>0</v>
      </c>
      <c r="H67" s="645">
        <v>0</v>
      </c>
    </row>
    <row r="68" spans="1:8" ht="12.75" customHeight="1" x14ac:dyDescent="0.2">
      <c r="A68" s="642"/>
      <c r="B68" s="643" t="s">
        <v>993</v>
      </c>
      <c r="C68" s="645">
        <v>0</v>
      </c>
      <c r="D68" s="645">
        <v>0</v>
      </c>
      <c r="E68" s="645">
        <v>0</v>
      </c>
      <c r="F68" s="645">
        <v>0</v>
      </c>
      <c r="G68" s="645">
        <v>0</v>
      </c>
      <c r="H68" s="645">
        <v>0</v>
      </c>
    </row>
    <row r="69" spans="1:8" ht="12.75" customHeight="1" x14ac:dyDescent="0.2">
      <c r="A69" s="642"/>
      <c r="B69" s="643" t="s">
        <v>994</v>
      </c>
      <c r="C69" s="645">
        <v>0</v>
      </c>
      <c r="D69" s="645">
        <v>0</v>
      </c>
      <c r="E69" s="645">
        <v>0</v>
      </c>
      <c r="F69" s="645">
        <v>0</v>
      </c>
      <c r="G69" s="645">
        <v>0</v>
      </c>
      <c r="H69" s="645">
        <v>0</v>
      </c>
    </row>
    <row r="70" spans="1:8" ht="12.75" customHeight="1" x14ac:dyDescent="0.2">
      <c r="A70" s="642"/>
      <c r="B70" s="643" t="s">
        <v>995</v>
      </c>
      <c r="C70" s="645">
        <v>0</v>
      </c>
      <c r="D70" s="645">
        <v>0</v>
      </c>
      <c r="E70" s="645">
        <v>0</v>
      </c>
      <c r="F70" s="645">
        <v>0</v>
      </c>
      <c r="G70" s="645">
        <v>0</v>
      </c>
      <c r="H70" s="645">
        <v>0</v>
      </c>
    </row>
    <row r="71" spans="1:8" ht="13.5" customHeight="1" x14ac:dyDescent="0.2">
      <c r="A71" s="642"/>
      <c r="B71" s="643" t="s">
        <v>996</v>
      </c>
      <c r="C71" s="647">
        <v>0</v>
      </c>
      <c r="D71" s="647">
        <v>0</v>
      </c>
      <c r="E71" s="647">
        <v>0</v>
      </c>
      <c r="F71" s="647">
        <v>0</v>
      </c>
      <c r="G71" s="647">
        <v>0</v>
      </c>
      <c r="H71" s="647">
        <v>0</v>
      </c>
    </row>
    <row r="72" spans="1:8" ht="12.75" customHeight="1" x14ac:dyDescent="0.2">
      <c r="A72" s="642"/>
      <c r="B72" s="646" t="s">
        <v>298</v>
      </c>
      <c r="C72" s="641">
        <f t="shared" ref="C72:H72" si="9">SUM(C73:C75)</f>
        <v>0</v>
      </c>
      <c r="D72" s="641">
        <f t="shared" si="9"/>
        <v>0</v>
      </c>
      <c r="E72" s="641">
        <f t="shared" si="9"/>
        <v>0</v>
      </c>
      <c r="F72" s="641">
        <f t="shared" si="9"/>
        <v>0</v>
      </c>
      <c r="G72" s="641">
        <f t="shared" si="9"/>
        <v>0</v>
      </c>
      <c r="H72" s="641">
        <f t="shared" si="9"/>
        <v>0</v>
      </c>
    </row>
    <row r="73" spans="1:8" ht="12.75" customHeight="1" x14ac:dyDescent="0.2">
      <c r="A73" s="642"/>
      <c r="B73" s="643" t="s">
        <v>319</v>
      </c>
      <c r="C73" s="645">
        <v>0</v>
      </c>
      <c r="D73" s="645">
        <v>0</v>
      </c>
      <c r="E73" s="645">
        <v>0</v>
      </c>
      <c r="F73" s="645">
        <v>0</v>
      </c>
      <c r="G73" s="645">
        <v>0</v>
      </c>
      <c r="H73" s="645">
        <f>SUM(E73-F73)</f>
        <v>0</v>
      </c>
    </row>
    <row r="74" spans="1:8" ht="12.75" customHeight="1" x14ac:dyDescent="0.2">
      <c r="A74" s="642"/>
      <c r="B74" s="643" t="s">
        <v>271</v>
      </c>
      <c r="C74" s="645">
        <v>0</v>
      </c>
      <c r="D74" s="645">
        <v>0</v>
      </c>
      <c r="E74" s="645">
        <v>0</v>
      </c>
      <c r="F74" s="645">
        <v>0</v>
      </c>
      <c r="G74" s="645">
        <v>0</v>
      </c>
      <c r="H74" s="645">
        <f>SUM(E74-F74)</f>
        <v>0</v>
      </c>
    </row>
    <row r="75" spans="1:8" ht="12.75" customHeight="1" x14ac:dyDescent="0.2">
      <c r="A75" s="642"/>
      <c r="B75" s="643" t="s">
        <v>320</v>
      </c>
      <c r="C75" s="645"/>
      <c r="D75" s="648"/>
      <c r="E75" s="645">
        <v>0</v>
      </c>
      <c r="F75" s="645">
        <v>0</v>
      </c>
      <c r="G75" s="645">
        <v>0</v>
      </c>
      <c r="H75" s="645">
        <f>SUM(E75-F75)</f>
        <v>0</v>
      </c>
    </row>
    <row r="76" spans="1:8" ht="12.75" customHeight="1" x14ac:dyDescent="0.2">
      <c r="A76" s="642"/>
      <c r="B76" s="646" t="s">
        <v>997</v>
      </c>
      <c r="C76" s="641">
        <v>0</v>
      </c>
      <c r="D76" s="641">
        <v>0</v>
      </c>
      <c r="E76" s="641">
        <v>0</v>
      </c>
      <c r="F76" s="641">
        <v>0</v>
      </c>
      <c r="G76" s="641">
        <v>0</v>
      </c>
      <c r="H76" s="641">
        <v>0</v>
      </c>
    </row>
    <row r="77" spans="1:8" ht="12.75" customHeight="1" x14ac:dyDescent="0.2">
      <c r="A77" s="642"/>
      <c r="B77" s="643" t="s">
        <v>998</v>
      </c>
      <c r="C77" s="645">
        <v>0</v>
      </c>
      <c r="D77" s="645">
        <v>0</v>
      </c>
      <c r="E77" s="645">
        <v>0</v>
      </c>
      <c r="F77" s="645">
        <v>0</v>
      </c>
      <c r="G77" s="645">
        <v>0</v>
      </c>
      <c r="H77" s="645">
        <v>0</v>
      </c>
    </row>
    <row r="78" spans="1:8" ht="18" customHeight="1" x14ac:dyDescent="0.2">
      <c r="A78" s="642"/>
      <c r="B78" s="643" t="s">
        <v>322</v>
      </c>
      <c r="C78" s="645">
        <v>0</v>
      </c>
      <c r="D78" s="645">
        <v>0</v>
      </c>
      <c r="E78" s="645">
        <v>0</v>
      </c>
      <c r="F78" s="645">
        <v>0</v>
      </c>
      <c r="G78" s="645">
        <v>0</v>
      </c>
      <c r="H78" s="645">
        <v>0</v>
      </c>
    </row>
    <row r="79" spans="1:8" ht="15" customHeight="1" x14ac:dyDescent="0.2">
      <c r="A79" s="642"/>
      <c r="B79" s="643" t="s">
        <v>323</v>
      </c>
      <c r="C79" s="645">
        <v>0</v>
      </c>
      <c r="D79" s="645">
        <v>0</v>
      </c>
      <c r="E79" s="645">
        <v>0</v>
      </c>
      <c r="F79" s="645">
        <v>0</v>
      </c>
      <c r="G79" s="645">
        <v>0</v>
      </c>
      <c r="H79" s="645">
        <v>0</v>
      </c>
    </row>
    <row r="80" spans="1:8" ht="15" customHeight="1" x14ac:dyDescent="0.2">
      <c r="A80" s="642"/>
      <c r="B80" s="643" t="s">
        <v>324</v>
      </c>
      <c r="C80" s="645">
        <v>0</v>
      </c>
      <c r="D80" s="645">
        <v>0</v>
      </c>
      <c r="E80" s="645">
        <v>0</v>
      </c>
      <c r="F80" s="645">
        <v>0</v>
      </c>
      <c r="G80" s="645">
        <v>0</v>
      </c>
      <c r="H80" s="645">
        <v>0</v>
      </c>
    </row>
    <row r="81" spans="1:8" ht="15" customHeight="1" x14ac:dyDescent="0.2">
      <c r="A81" s="642"/>
      <c r="B81" s="643" t="s">
        <v>325</v>
      </c>
      <c r="C81" s="645">
        <v>0</v>
      </c>
      <c r="D81" s="645">
        <v>0</v>
      </c>
      <c r="E81" s="645">
        <v>0</v>
      </c>
      <c r="F81" s="645">
        <v>0</v>
      </c>
      <c r="G81" s="645">
        <v>0</v>
      </c>
      <c r="H81" s="645">
        <v>0</v>
      </c>
    </row>
    <row r="82" spans="1:8" ht="15" customHeight="1" x14ac:dyDescent="0.2">
      <c r="A82" s="642"/>
      <c r="B82" s="643" t="s">
        <v>326</v>
      </c>
      <c r="C82" s="645">
        <v>0</v>
      </c>
      <c r="D82" s="645">
        <v>0</v>
      </c>
      <c r="E82" s="645">
        <v>0</v>
      </c>
      <c r="F82" s="645">
        <v>0</v>
      </c>
      <c r="G82" s="645">
        <v>0</v>
      </c>
      <c r="H82" s="645">
        <v>0</v>
      </c>
    </row>
    <row r="83" spans="1:8" x14ac:dyDescent="0.2">
      <c r="A83" s="642"/>
      <c r="B83" s="643" t="s">
        <v>999</v>
      </c>
      <c r="C83" s="645">
        <v>0</v>
      </c>
      <c r="D83" s="645">
        <v>0</v>
      </c>
      <c r="E83" s="645">
        <v>0</v>
      </c>
      <c r="F83" s="645">
        <v>0</v>
      </c>
      <c r="G83" s="645">
        <v>0</v>
      </c>
      <c r="H83" s="645">
        <v>0</v>
      </c>
    </row>
    <row r="84" spans="1:8" ht="24" customHeight="1" x14ac:dyDescent="0.2">
      <c r="A84" s="649"/>
      <c r="B84" s="650" t="s">
        <v>1000</v>
      </c>
      <c r="C84" s="641">
        <f t="shared" ref="C84:H84" si="10">SUM(C76,C72,C63,C59,C49,C39,C29,C19,C11)</f>
        <v>179576756.63999999</v>
      </c>
      <c r="D84" s="651">
        <f t="shared" si="10"/>
        <v>15513683.940000001</v>
      </c>
      <c r="E84" s="651">
        <f t="shared" si="10"/>
        <v>195090440.58000001</v>
      </c>
      <c r="F84" s="651">
        <f t="shared" si="10"/>
        <v>113688173.16000001</v>
      </c>
      <c r="G84" s="641">
        <f t="shared" si="10"/>
        <v>112311729.25</v>
      </c>
      <c r="H84" s="641">
        <f t="shared" si="10"/>
        <v>81402267.420000017</v>
      </c>
    </row>
    <row r="85" spans="1:8" ht="12.75" customHeight="1" x14ac:dyDescent="0.2">
      <c r="A85" s="652" t="s">
        <v>940</v>
      </c>
      <c r="B85" s="652"/>
      <c r="C85" s="652"/>
      <c r="D85" s="652"/>
      <c r="E85" s="652"/>
      <c r="F85" s="652"/>
      <c r="G85" s="652"/>
      <c r="H85" s="652"/>
    </row>
    <row r="86" spans="1:8" ht="12.75" customHeight="1" x14ac:dyDescent="0.2">
      <c r="A86" s="623"/>
      <c r="B86" s="623"/>
      <c r="C86" s="623"/>
      <c r="D86" s="623"/>
      <c r="E86" s="623"/>
      <c r="F86" s="623"/>
      <c r="G86" s="623"/>
      <c r="H86" s="623"/>
    </row>
    <row r="87" spans="1:8" ht="12.75" customHeight="1" x14ac:dyDescent="0.2">
      <c r="A87" s="623"/>
      <c r="B87" s="623"/>
      <c r="C87" s="623"/>
      <c r="D87" s="623"/>
      <c r="E87" s="623"/>
      <c r="F87" s="623"/>
      <c r="G87" s="623"/>
      <c r="H87" s="623"/>
    </row>
    <row r="88" spans="1:8" ht="12.75" customHeight="1" x14ac:dyDescent="0.2"/>
    <row r="89" spans="1:8" ht="12.75" customHeight="1" x14ac:dyDescent="0.2"/>
    <row r="90" spans="1:8" ht="12.75" customHeight="1" x14ac:dyDescent="0.2"/>
    <row r="91" spans="1:8" ht="12.75" customHeight="1" x14ac:dyDescent="0.2"/>
    <row r="92" spans="1:8" ht="12.75" customHeight="1" x14ac:dyDescent="0.2"/>
    <row r="93" spans="1:8" ht="12.75" customHeight="1" x14ac:dyDescent="0.2"/>
    <row r="94" spans="1:8" ht="12.75" customHeight="1" x14ac:dyDescent="0.2"/>
    <row r="95" spans="1:8" ht="12.75" customHeight="1" x14ac:dyDescent="0.2"/>
    <row r="96" spans="1:8"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3.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6" ht="18" customHeight="1" x14ac:dyDescent="0.2"/>
    <row r="117" ht="15" customHeight="1" x14ac:dyDescent="0.2"/>
    <row r="118" ht="15" customHeight="1" x14ac:dyDescent="0.2"/>
    <row r="119" ht="15" customHeight="1" x14ac:dyDescent="0.2"/>
    <row r="120" ht="15" customHeight="1" x14ac:dyDescent="0.2"/>
    <row r="121" ht="12.75" customHeight="1" x14ac:dyDescent="0.2"/>
    <row r="122" ht="24" customHeight="1" x14ac:dyDescent="0.2"/>
    <row r="123" ht="12.75" customHeight="1" x14ac:dyDescent="0.2"/>
    <row r="124" ht="12.75" customHeight="1" x14ac:dyDescent="0.2"/>
    <row r="125" ht="13.5" customHeight="1" x14ac:dyDescent="0.2"/>
    <row r="126" ht="13.5" customHeight="1" x14ac:dyDescent="0.2"/>
    <row r="127" ht="12.75" customHeight="1" x14ac:dyDescent="0.2"/>
    <row r="128" ht="12.75" customHeight="1" x14ac:dyDescent="0.2"/>
    <row r="129" ht="13.5" customHeight="1" x14ac:dyDescent="0.2"/>
    <row r="141" ht="18" customHeight="1" x14ac:dyDescent="0.2"/>
    <row r="142" ht="15" customHeight="1" x14ac:dyDescent="0.2"/>
    <row r="143" ht="15" customHeight="1" x14ac:dyDescent="0.2"/>
    <row r="144" ht="15" customHeight="1" x14ac:dyDescent="0.2"/>
    <row r="145" ht="15" customHeight="1" x14ac:dyDescent="0.2"/>
    <row r="147" ht="24" customHeight="1" x14ac:dyDescent="0.2"/>
    <row r="148" ht="12.75" customHeight="1" x14ac:dyDescent="0.2"/>
    <row r="149" ht="12.75" customHeight="1" x14ac:dyDescent="0.2"/>
    <row r="150" ht="13.5" customHeight="1" x14ac:dyDescent="0.2"/>
    <row r="151" ht="15" customHeight="1" x14ac:dyDescent="0.2"/>
    <row r="152" ht="15" customHeight="1" x14ac:dyDescent="0.2"/>
    <row r="154" ht="24" customHeight="1" x14ac:dyDescent="0.2"/>
    <row r="155" ht="12.75" customHeight="1" x14ac:dyDescent="0.2"/>
    <row r="156" ht="12.75" customHeight="1" x14ac:dyDescent="0.2"/>
    <row r="157" ht="13.5" customHeight="1" x14ac:dyDescent="0.2"/>
    <row r="164" ht="12.75" customHeight="1" x14ac:dyDescent="0.2"/>
    <row r="165" ht="12.75" customHeight="1" x14ac:dyDescent="0.2"/>
    <row r="168" ht="18" customHeight="1" x14ac:dyDescent="0.2"/>
    <row r="169" ht="15" customHeight="1" x14ac:dyDescent="0.2"/>
    <row r="170" ht="15" customHeight="1" x14ac:dyDescent="0.2"/>
    <row r="171" ht="15" customHeight="1" x14ac:dyDescent="0.2"/>
    <row r="172" ht="15" customHeight="1" x14ac:dyDescent="0.2"/>
    <row r="174" ht="24"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3.5" customHeight="1" x14ac:dyDescent="0.2"/>
    <row r="182" ht="14.25" customHeight="1" x14ac:dyDescent="0.2"/>
  </sheetData>
  <mergeCells count="9">
    <mergeCell ref="A85:H85"/>
    <mergeCell ref="A2:H2"/>
    <mergeCell ref="A3:H3"/>
    <mergeCell ref="A4:H4"/>
    <mergeCell ref="A5:H5"/>
    <mergeCell ref="A6:H6"/>
    <mergeCell ref="A8:B10"/>
    <mergeCell ref="C8:G8"/>
    <mergeCell ref="H8:H9"/>
  </mergeCells>
  <pageMargins left="0.39370078740157483" right="0.19685039370078741" top="0.19685039370078741" bottom="0" header="0.31496062992125984" footer="0.31496062992125984"/>
  <pageSetup scale="80" orientation="landscape" r:id="rId1"/>
  <headerFooter>
    <oddFooter xml:space="preserve">&amp;L"Bajo protesta de decir verdaddeclaramos que los Estados Financieros y sus Notas, son razonablemente correctos y son responsabilidad del emisor"
</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M495"/>
  <sheetViews>
    <sheetView workbookViewId="0">
      <selection activeCell="A4" sqref="A4:M4"/>
    </sheetView>
  </sheetViews>
  <sheetFormatPr baseColWidth="10" defaultRowHeight="12.75" x14ac:dyDescent="0.2"/>
  <cols>
    <col min="1" max="1" width="5.5703125" style="236" bestFit="1" customWidth="1"/>
    <col min="2" max="2" width="54.28515625" style="236" customWidth="1"/>
    <col min="3" max="3" width="15.28515625" style="236" customWidth="1"/>
    <col min="4" max="4" width="13.85546875" style="236" bestFit="1" customWidth="1"/>
    <col min="5" max="6" width="14.28515625" style="653" customWidth="1"/>
    <col min="7" max="7" width="13.42578125" style="653" customWidth="1"/>
    <col min="8" max="8" width="14.28515625" style="653" bestFit="1" customWidth="1"/>
    <col min="9" max="10" width="14.5703125" style="653" customWidth="1"/>
    <col min="11" max="12" width="14.28515625" style="653" bestFit="1" customWidth="1"/>
    <col min="13" max="13" width="13.42578125" style="653" customWidth="1"/>
  </cols>
  <sheetData>
    <row r="1" spans="1:13" ht="69.75" customHeight="1" x14ac:dyDescent="0.2"/>
    <row r="2" spans="1:13" x14ac:dyDescent="0.2">
      <c r="A2" s="654" t="s">
        <v>0</v>
      </c>
      <c r="B2" s="654"/>
      <c r="C2" s="654"/>
      <c r="D2" s="654"/>
      <c r="E2" s="654"/>
      <c r="F2" s="654"/>
      <c r="G2" s="654"/>
      <c r="H2" s="655"/>
      <c r="I2" s="655"/>
      <c r="J2" s="655"/>
      <c r="K2" s="655"/>
      <c r="L2" s="655"/>
      <c r="M2" s="655"/>
    </row>
    <row r="3" spans="1:13" ht="17.25" customHeight="1" x14ac:dyDescent="0.2">
      <c r="A3" s="654" t="s">
        <v>1001</v>
      </c>
      <c r="B3" s="654"/>
      <c r="C3" s="654"/>
      <c r="D3" s="654"/>
      <c r="E3" s="654"/>
      <c r="F3" s="654"/>
      <c r="G3" s="654"/>
      <c r="H3" s="655"/>
      <c r="I3" s="655"/>
      <c r="J3" s="655"/>
      <c r="K3" s="655"/>
      <c r="L3" s="655"/>
      <c r="M3" s="655"/>
    </row>
    <row r="4" spans="1:13" ht="16.5" customHeight="1" x14ac:dyDescent="0.2">
      <c r="A4" s="654" t="s">
        <v>901</v>
      </c>
      <c r="B4" s="654"/>
      <c r="C4" s="654"/>
      <c r="D4" s="654"/>
      <c r="E4" s="654"/>
      <c r="F4" s="654"/>
      <c r="G4" s="654"/>
      <c r="H4" s="655"/>
      <c r="I4" s="655"/>
      <c r="J4" s="655"/>
      <c r="K4" s="655"/>
      <c r="L4" s="655"/>
      <c r="M4" s="655"/>
    </row>
    <row r="5" spans="1:13" ht="16.5" customHeight="1" x14ac:dyDescent="0.2">
      <c r="A5" s="656" t="s">
        <v>1002</v>
      </c>
      <c r="B5" s="654"/>
      <c r="C5" s="654"/>
      <c r="D5" s="654"/>
      <c r="E5" s="654"/>
      <c r="F5" s="654"/>
      <c r="G5" s="654"/>
      <c r="H5" s="655"/>
      <c r="I5" s="655"/>
      <c r="J5" s="655"/>
      <c r="K5" s="655"/>
      <c r="L5" s="655"/>
      <c r="M5" s="655"/>
    </row>
    <row r="6" spans="1:13" ht="16.5" customHeight="1" x14ac:dyDescent="0.2"/>
    <row r="7" spans="1:13" ht="15.75" customHeight="1" x14ac:dyDescent="0.2">
      <c r="A7" s="657" t="s">
        <v>1003</v>
      </c>
      <c r="B7" s="658"/>
      <c r="C7" s="659" t="s">
        <v>1004</v>
      </c>
      <c r="D7" s="659" t="s">
        <v>948</v>
      </c>
      <c r="E7" s="659" t="s">
        <v>1005</v>
      </c>
      <c r="F7" s="659" t="s">
        <v>186</v>
      </c>
      <c r="G7" s="659" t="s">
        <v>1006</v>
      </c>
      <c r="H7" s="659" t="s">
        <v>187</v>
      </c>
      <c r="I7" s="659" t="s">
        <v>1007</v>
      </c>
      <c r="J7" s="659" t="s">
        <v>1008</v>
      </c>
      <c r="K7" s="659" t="s">
        <v>188</v>
      </c>
      <c r="L7" s="659" t="s">
        <v>189</v>
      </c>
      <c r="M7" s="659" t="s">
        <v>1009</v>
      </c>
    </row>
    <row r="8" spans="1:13" ht="63.75" customHeight="1" x14ac:dyDescent="0.2">
      <c r="A8" s="660" t="s">
        <v>1010</v>
      </c>
      <c r="B8" s="661"/>
      <c r="C8" s="662">
        <v>1</v>
      </c>
      <c r="D8" s="662">
        <v>2</v>
      </c>
      <c r="E8" s="662">
        <v>3</v>
      </c>
      <c r="F8" s="662">
        <v>4</v>
      </c>
      <c r="G8" s="662" t="s">
        <v>1011</v>
      </c>
      <c r="H8" s="662">
        <v>6</v>
      </c>
      <c r="I8" s="662" t="s">
        <v>1012</v>
      </c>
      <c r="J8" s="662" t="s">
        <v>1013</v>
      </c>
      <c r="K8" s="662">
        <v>9</v>
      </c>
      <c r="L8" s="662">
        <v>10</v>
      </c>
      <c r="M8" s="662" t="s">
        <v>1014</v>
      </c>
    </row>
    <row r="9" spans="1:13" ht="12.75" customHeight="1" x14ac:dyDescent="0.2">
      <c r="A9" s="663" t="s">
        <v>1015</v>
      </c>
      <c r="B9" s="664"/>
      <c r="C9" s="665">
        <f>SUM(C10,C15,C20,C29,C34,C41,C43)</f>
        <v>122860899.27</v>
      </c>
      <c r="D9" s="665">
        <f>SUM(D10,D15,D20,D29,D34,D41,D43)</f>
        <v>15574117.16</v>
      </c>
      <c r="E9" s="665">
        <f t="shared" ref="E9:K9" si="0">SUM(E10,E15,E20,E29,E34,E41,E43)</f>
        <v>138435016.43000001</v>
      </c>
      <c r="F9" s="665">
        <f t="shared" si="0"/>
        <v>122983210.70999999</v>
      </c>
      <c r="G9" s="665">
        <f>SUM(E9-F9)</f>
        <v>15451805.720000014</v>
      </c>
      <c r="H9" s="665">
        <f>SUM(H10,H15,H20,H29,H34,H41,H43)</f>
        <v>85203262.900000006</v>
      </c>
      <c r="I9" s="665">
        <f>SUM(F9-H9)</f>
        <v>37779947.809999987</v>
      </c>
      <c r="J9" s="665">
        <f>SUM(E9-H9)</f>
        <v>53231753.530000001</v>
      </c>
      <c r="K9" s="665">
        <f t="shared" si="0"/>
        <v>85203262.900000006</v>
      </c>
      <c r="L9" s="665">
        <f>SUM(L10,L15,L20,L29,L34,L41,L43)</f>
        <v>85203262.900000006</v>
      </c>
      <c r="M9" s="665">
        <f t="shared" ref="M9:M72" si="1">SUM(H9-L9)</f>
        <v>0</v>
      </c>
    </row>
    <row r="10" spans="1:13" ht="12.75" customHeight="1" x14ac:dyDescent="0.2">
      <c r="A10" s="134"/>
      <c r="B10" s="666" t="s">
        <v>1016</v>
      </c>
      <c r="C10" s="665">
        <f>SUM(C11:C14)</f>
        <v>19500037</v>
      </c>
      <c r="D10" s="665">
        <f t="shared" ref="D10:M10" si="2">SUM(D11:D14)</f>
        <v>1401749.46</v>
      </c>
      <c r="E10" s="665">
        <f t="shared" si="2"/>
        <v>20901786.460000001</v>
      </c>
      <c r="F10" s="665">
        <f t="shared" si="2"/>
        <v>19406066.899999999</v>
      </c>
      <c r="G10" s="665">
        <f t="shared" si="2"/>
        <v>1495719.5600000024</v>
      </c>
      <c r="H10" s="665">
        <f t="shared" si="2"/>
        <v>14276289.91</v>
      </c>
      <c r="I10" s="665">
        <f>SUM(I11:I14)</f>
        <v>5129776.9899999984</v>
      </c>
      <c r="J10" s="665">
        <f t="shared" si="2"/>
        <v>6625496.5500000007</v>
      </c>
      <c r="K10" s="665">
        <f t="shared" si="2"/>
        <v>14276289.91</v>
      </c>
      <c r="L10" s="665">
        <f t="shared" si="2"/>
        <v>14276289.91</v>
      </c>
      <c r="M10" s="665">
        <f t="shared" si="2"/>
        <v>0</v>
      </c>
    </row>
    <row r="11" spans="1:13" ht="12.75" customHeight="1" x14ac:dyDescent="0.2">
      <c r="A11" s="136"/>
      <c r="B11" s="667" t="s">
        <v>1017</v>
      </c>
      <c r="C11" s="668">
        <v>0</v>
      </c>
      <c r="D11" s="668">
        <v>0</v>
      </c>
      <c r="E11" s="668">
        <f>C11+D11</f>
        <v>0</v>
      </c>
      <c r="F11" s="668">
        <v>0</v>
      </c>
      <c r="G11" s="668">
        <f>SUM(E11-F11)</f>
        <v>0</v>
      </c>
      <c r="H11" s="668">
        <v>0</v>
      </c>
      <c r="I11" s="668">
        <f>SUM(F11-H11)</f>
        <v>0</v>
      </c>
      <c r="J11" s="668">
        <f>SUM(E11-H11)</f>
        <v>0</v>
      </c>
      <c r="K11" s="668">
        <v>0</v>
      </c>
      <c r="L11" s="668">
        <v>0</v>
      </c>
      <c r="M11" s="668">
        <f t="shared" si="1"/>
        <v>0</v>
      </c>
    </row>
    <row r="12" spans="1:13" ht="12.75" customHeight="1" x14ac:dyDescent="0.2">
      <c r="A12" s="136"/>
      <c r="B12" s="667" t="s">
        <v>1018</v>
      </c>
      <c r="C12" s="668">
        <v>0</v>
      </c>
      <c r="D12" s="668">
        <v>0</v>
      </c>
      <c r="E12" s="668">
        <f>C12+D12</f>
        <v>0</v>
      </c>
      <c r="F12" s="668">
        <v>0</v>
      </c>
      <c r="G12" s="668">
        <f t="shared" ref="G12:G14" si="3">SUM(E12-F12)</f>
        <v>0</v>
      </c>
      <c r="H12" s="668">
        <v>0</v>
      </c>
      <c r="I12" s="668">
        <f t="shared" ref="I12:I46" si="4">SUM(F12-H12)</f>
        <v>0</v>
      </c>
      <c r="J12" s="668">
        <f t="shared" ref="J12:J46" si="5">SUM(E12-H12)</f>
        <v>0</v>
      </c>
      <c r="K12" s="668">
        <v>0</v>
      </c>
      <c r="L12" s="668">
        <v>0</v>
      </c>
      <c r="M12" s="668">
        <f t="shared" si="1"/>
        <v>0</v>
      </c>
    </row>
    <row r="13" spans="1:13" ht="12.75" customHeight="1" x14ac:dyDescent="0.2">
      <c r="A13" s="136"/>
      <c r="B13" s="667" t="s">
        <v>1019</v>
      </c>
      <c r="C13" s="644">
        <v>19500037</v>
      </c>
      <c r="D13" s="644">
        <v>1401749.46</v>
      </c>
      <c r="E13" s="668">
        <f t="shared" ref="E13:E14" si="6">C13+D13</f>
        <v>20901786.460000001</v>
      </c>
      <c r="F13" s="669">
        <v>19406066.899999999</v>
      </c>
      <c r="G13" s="668">
        <f t="shared" si="3"/>
        <v>1495719.5600000024</v>
      </c>
      <c r="H13" s="669">
        <v>14276289.91</v>
      </c>
      <c r="I13" s="668">
        <f t="shared" si="4"/>
        <v>5129776.9899999984</v>
      </c>
      <c r="J13" s="668">
        <f t="shared" si="5"/>
        <v>6625496.5500000007</v>
      </c>
      <c r="K13" s="669">
        <v>14276289.91</v>
      </c>
      <c r="L13" s="669">
        <v>14276289.91</v>
      </c>
      <c r="M13" s="668">
        <f t="shared" si="1"/>
        <v>0</v>
      </c>
    </row>
    <row r="14" spans="1:13" ht="12.75" customHeight="1" x14ac:dyDescent="0.2">
      <c r="A14" s="136"/>
      <c r="B14" s="667" t="s">
        <v>1020</v>
      </c>
      <c r="C14" s="668">
        <v>0</v>
      </c>
      <c r="D14" s="668">
        <v>0</v>
      </c>
      <c r="E14" s="668">
        <f t="shared" si="6"/>
        <v>0</v>
      </c>
      <c r="F14" s="668">
        <v>0</v>
      </c>
      <c r="G14" s="668">
        <f t="shared" si="3"/>
        <v>0</v>
      </c>
      <c r="H14" s="668">
        <v>0</v>
      </c>
      <c r="I14" s="668">
        <f t="shared" si="4"/>
        <v>0</v>
      </c>
      <c r="J14" s="668">
        <f t="shared" si="5"/>
        <v>0</v>
      </c>
      <c r="K14" s="668">
        <v>0</v>
      </c>
      <c r="L14" s="668">
        <v>0</v>
      </c>
      <c r="M14" s="668">
        <f t="shared" si="1"/>
        <v>0</v>
      </c>
    </row>
    <row r="15" spans="1:13" ht="12.75" customHeight="1" x14ac:dyDescent="0.2">
      <c r="A15" s="134"/>
      <c r="B15" s="666" t="s">
        <v>1021</v>
      </c>
      <c r="C15" s="665">
        <f>SUM(C16:C19)</f>
        <v>21633157.309999999</v>
      </c>
      <c r="D15" s="665">
        <f t="shared" ref="D15:M15" si="7">SUM(D16:D19)</f>
        <v>4831830.79</v>
      </c>
      <c r="E15" s="665">
        <f t="shared" si="7"/>
        <v>26464988.099999998</v>
      </c>
      <c r="F15" s="665">
        <f t="shared" si="7"/>
        <v>21612291.809999999</v>
      </c>
      <c r="G15" s="665">
        <f t="shared" si="7"/>
        <v>4852696.2899999991</v>
      </c>
      <c r="H15" s="665">
        <f t="shared" si="7"/>
        <v>19682577.23</v>
      </c>
      <c r="I15" s="665">
        <f t="shared" si="7"/>
        <v>1929714.5799999982</v>
      </c>
      <c r="J15" s="665">
        <f t="shared" si="7"/>
        <v>6782410.8699999973</v>
      </c>
      <c r="K15" s="665">
        <f t="shared" si="7"/>
        <v>19682577.23</v>
      </c>
      <c r="L15" s="665">
        <f t="shared" si="7"/>
        <v>19682577.23</v>
      </c>
      <c r="M15" s="665">
        <f t="shared" si="7"/>
        <v>0</v>
      </c>
    </row>
    <row r="16" spans="1:13" ht="12.75" customHeight="1" x14ac:dyDescent="0.2">
      <c r="A16" s="136"/>
      <c r="B16" s="667" t="s">
        <v>1022</v>
      </c>
      <c r="C16" s="645">
        <v>0</v>
      </c>
      <c r="D16" s="645">
        <v>0</v>
      </c>
      <c r="E16" s="669">
        <f>C16+D16</f>
        <v>0</v>
      </c>
      <c r="F16" s="669">
        <v>0</v>
      </c>
      <c r="G16" s="669">
        <f>E16-F16</f>
        <v>0</v>
      </c>
      <c r="H16" s="669">
        <v>0</v>
      </c>
      <c r="I16" s="669">
        <f>F16-H16</f>
        <v>0</v>
      </c>
      <c r="J16" s="669">
        <f>E16-H16</f>
        <v>0</v>
      </c>
      <c r="K16" s="669">
        <v>0</v>
      </c>
      <c r="L16" s="669">
        <v>0</v>
      </c>
      <c r="M16" s="668">
        <f t="shared" si="1"/>
        <v>0</v>
      </c>
    </row>
    <row r="17" spans="1:13" ht="12.75" customHeight="1" x14ac:dyDescent="0.2">
      <c r="A17" s="136"/>
      <c r="B17" s="667" t="s">
        <v>1023</v>
      </c>
      <c r="C17" s="644">
        <v>21633157.309999999</v>
      </c>
      <c r="D17" s="644">
        <v>4831830.79</v>
      </c>
      <c r="E17" s="669">
        <f t="shared" ref="E17:E19" si="8">C17+D17</f>
        <v>26464988.099999998</v>
      </c>
      <c r="F17" s="669">
        <v>21612291.809999999</v>
      </c>
      <c r="G17" s="669">
        <f t="shared" ref="G17:G19" si="9">E17-F17</f>
        <v>4852696.2899999991</v>
      </c>
      <c r="H17" s="669">
        <v>19682577.23</v>
      </c>
      <c r="I17" s="669">
        <f t="shared" ref="I17:I19" si="10">F17-H17</f>
        <v>1929714.5799999982</v>
      </c>
      <c r="J17" s="669">
        <f t="shared" ref="J17:J19" si="11">E17-H17</f>
        <v>6782410.8699999973</v>
      </c>
      <c r="K17" s="669">
        <v>19682577.23</v>
      </c>
      <c r="L17" s="669">
        <v>19682577.23</v>
      </c>
      <c r="M17" s="668">
        <f t="shared" si="1"/>
        <v>0</v>
      </c>
    </row>
    <row r="18" spans="1:13" ht="12.75" customHeight="1" x14ac:dyDescent="0.2">
      <c r="A18" s="136"/>
      <c r="B18" s="667" t="s">
        <v>1024</v>
      </c>
      <c r="C18" s="668">
        <v>0</v>
      </c>
      <c r="D18" s="668">
        <v>0</v>
      </c>
      <c r="E18" s="669">
        <f t="shared" si="8"/>
        <v>0</v>
      </c>
      <c r="F18" s="668">
        <v>0</v>
      </c>
      <c r="G18" s="669">
        <f t="shared" si="9"/>
        <v>0</v>
      </c>
      <c r="H18" s="668">
        <v>0</v>
      </c>
      <c r="I18" s="669">
        <f t="shared" si="10"/>
        <v>0</v>
      </c>
      <c r="J18" s="669">
        <f t="shared" si="11"/>
        <v>0</v>
      </c>
      <c r="K18" s="668">
        <v>0</v>
      </c>
      <c r="L18" s="668">
        <v>0</v>
      </c>
      <c r="M18" s="668">
        <f t="shared" si="1"/>
        <v>0</v>
      </c>
    </row>
    <row r="19" spans="1:13" ht="12.75" customHeight="1" x14ac:dyDescent="0.2">
      <c r="A19" s="136"/>
      <c r="B19" s="667" t="s">
        <v>1025</v>
      </c>
      <c r="C19" s="668">
        <v>0</v>
      </c>
      <c r="D19" s="668">
        <v>0</v>
      </c>
      <c r="E19" s="669">
        <f t="shared" si="8"/>
        <v>0</v>
      </c>
      <c r="F19" s="668">
        <v>0</v>
      </c>
      <c r="G19" s="669">
        <f t="shared" si="9"/>
        <v>0</v>
      </c>
      <c r="H19" s="668">
        <v>0</v>
      </c>
      <c r="I19" s="669">
        <f t="shared" si="10"/>
        <v>0</v>
      </c>
      <c r="J19" s="669">
        <f t="shared" si="11"/>
        <v>0</v>
      </c>
      <c r="K19" s="668">
        <v>0</v>
      </c>
      <c r="L19" s="668">
        <v>0</v>
      </c>
      <c r="M19" s="668">
        <f t="shared" si="1"/>
        <v>0</v>
      </c>
    </row>
    <row r="20" spans="1:13" ht="12.75" customHeight="1" x14ac:dyDescent="0.2">
      <c r="A20" s="134"/>
      <c r="B20" s="666" t="s">
        <v>28</v>
      </c>
      <c r="C20" s="665">
        <f>SUM(C21:C28)</f>
        <v>7046062.4000000004</v>
      </c>
      <c r="D20" s="665">
        <f t="shared" ref="D20:M20" si="12">SUM(D21:D28)</f>
        <v>3210952.23</v>
      </c>
      <c r="E20" s="665">
        <f t="shared" si="12"/>
        <v>10257014.630000001</v>
      </c>
      <c r="F20" s="665">
        <f t="shared" si="12"/>
        <v>6943066.6699999999</v>
      </c>
      <c r="G20" s="665">
        <f t="shared" si="12"/>
        <v>3313947.9600000009</v>
      </c>
      <c r="H20" s="665">
        <f t="shared" si="12"/>
        <v>1544055.63</v>
      </c>
      <c r="I20" s="665">
        <f t="shared" si="12"/>
        <v>5399011.04</v>
      </c>
      <c r="J20" s="665">
        <f t="shared" si="12"/>
        <v>8712959</v>
      </c>
      <c r="K20" s="665">
        <f t="shared" si="12"/>
        <v>1544055.63</v>
      </c>
      <c r="L20" s="665">
        <f t="shared" si="12"/>
        <v>1544055.63</v>
      </c>
      <c r="M20" s="665">
        <f t="shared" si="12"/>
        <v>0</v>
      </c>
    </row>
    <row r="21" spans="1:13" ht="12.75" customHeight="1" x14ac:dyDescent="0.2">
      <c r="A21" s="136"/>
      <c r="B21" s="667" t="s">
        <v>1026</v>
      </c>
      <c r="C21" s="644">
        <v>479400</v>
      </c>
      <c r="D21" s="644">
        <v>0</v>
      </c>
      <c r="E21" s="669">
        <f>C21+D21</f>
        <v>479400</v>
      </c>
      <c r="F21" s="669">
        <v>398674.75</v>
      </c>
      <c r="G21" s="669">
        <f>E21-F21</f>
        <v>80725.25</v>
      </c>
      <c r="H21" s="669">
        <v>292227.5</v>
      </c>
      <c r="I21" s="669">
        <f>F21-H21</f>
        <v>106447.25</v>
      </c>
      <c r="J21" s="669">
        <f>E21-H21</f>
        <v>187172.5</v>
      </c>
      <c r="K21" s="669">
        <v>292227.5</v>
      </c>
      <c r="L21" s="669">
        <v>292227.5</v>
      </c>
      <c r="M21" s="668">
        <f t="shared" si="1"/>
        <v>0</v>
      </c>
    </row>
    <row r="22" spans="1:13" ht="12.75" customHeight="1" x14ac:dyDescent="0.2">
      <c r="A22" s="136"/>
      <c r="B22" s="667" t="s">
        <v>1027</v>
      </c>
      <c r="C22" s="644">
        <v>6566662.4000000004</v>
      </c>
      <c r="D22" s="644">
        <v>3210952.23</v>
      </c>
      <c r="E22" s="669">
        <f t="shared" ref="E22:E28" si="13">C22+D22</f>
        <v>9777614.6300000008</v>
      </c>
      <c r="F22" s="669">
        <v>6544391.9199999999</v>
      </c>
      <c r="G22" s="669">
        <f t="shared" ref="G22:G28" si="14">E22-F22</f>
        <v>3233222.7100000009</v>
      </c>
      <c r="H22" s="669">
        <v>1251828.1299999999</v>
      </c>
      <c r="I22" s="669">
        <f t="shared" ref="I22:I28" si="15">F22-H22</f>
        <v>5292563.79</v>
      </c>
      <c r="J22" s="669">
        <f t="shared" ref="J22:J28" si="16">E22-H22</f>
        <v>8525786.5</v>
      </c>
      <c r="K22" s="669">
        <v>1251828.1299999999</v>
      </c>
      <c r="L22" s="669">
        <v>1251828.1299999999</v>
      </c>
      <c r="M22" s="668">
        <f t="shared" si="1"/>
        <v>0</v>
      </c>
    </row>
    <row r="23" spans="1:13" ht="12.75" customHeight="1" x14ac:dyDescent="0.2">
      <c r="A23" s="136"/>
      <c r="B23" s="667" t="s">
        <v>1028</v>
      </c>
      <c r="C23" s="668">
        <v>0</v>
      </c>
      <c r="D23" s="668">
        <v>0</v>
      </c>
      <c r="E23" s="669">
        <f t="shared" si="13"/>
        <v>0</v>
      </c>
      <c r="F23" s="668">
        <v>0</v>
      </c>
      <c r="G23" s="669">
        <f t="shared" si="14"/>
        <v>0</v>
      </c>
      <c r="H23" s="668">
        <v>0</v>
      </c>
      <c r="I23" s="669">
        <f t="shared" si="15"/>
        <v>0</v>
      </c>
      <c r="J23" s="669">
        <f t="shared" si="16"/>
        <v>0</v>
      </c>
      <c r="K23" s="668">
        <v>0</v>
      </c>
      <c r="L23" s="668">
        <v>0</v>
      </c>
      <c r="M23" s="668">
        <f t="shared" si="1"/>
        <v>0</v>
      </c>
    </row>
    <row r="24" spans="1:13" ht="12.75" customHeight="1" x14ac:dyDescent="0.2">
      <c r="A24" s="136"/>
      <c r="B24" s="667" t="s">
        <v>1029</v>
      </c>
      <c r="C24" s="668">
        <v>0</v>
      </c>
      <c r="D24" s="668">
        <v>0</v>
      </c>
      <c r="E24" s="669">
        <f t="shared" si="13"/>
        <v>0</v>
      </c>
      <c r="F24" s="668">
        <v>0</v>
      </c>
      <c r="G24" s="669">
        <f t="shared" si="14"/>
        <v>0</v>
      </c>
      <c r="H24" s="668">
        <v>0</v>
      </c>
      <c r="I24" s="669">
        <f t="shared" si="15"/>
        <v>0</v>
      </c>
      <c r="J24" s="669">
        <f t="shared" si="16"/>
        <v>0</v>
      </c>
      <c r="K24" s="668">
        <v>0</v>
      </c>
      <c r="L24" s="668">
        <v>0</v>
      </c>
      <c r="M24" s="668">
        <f t="shared" si="1"/>
        <v>0</v>
      </c>
    </row>
    <row r="25" spans="1:13" ht="12.75" customHeight="1" x14ac:dyDescent="0.2">
      <c r="A25" s="136"/>
      <c r="B25" s="667" t="s">
        <v>1030</v>
      </c>
      <c r="C25" s="668">
        <v>0</v>
      </c>
      <c r="D25" s="668">
        <v>0</v>
      </c>
      <c r="E25" s="669">
        <f t="shared" si="13"/>
        <v>0</v>
      </c>
      <c r="F25" s="668">
        <v>0</v>
      </c>
      <c r="G25" s="669">
        <f t="shared" si="14"/>
        <v>0</v>
      </c>
      <c r="H25" s="668">
        <v>0</v>
      </c>
      <c r="I25" s="669">
        <f t="shared" si="15"/>
        <v>0</v>
      </c>
      <c r="J25" s="669">
        <f t="shared" si="16"/>
        <v>0</v>
      </c>
      <c r="K25" s="668">
        <v>0</v>
      </c>
      <c r="L25" s="668">
        <v>0</v>
      </c>
      <c r="M25" s="668">
        <f t="shared" si="1"/>
        <v>0</v>
      </c>
    </row>
    <row r="26" spans="1:13" ht="12.75" customHeight="1" x14ac:dyDescent="0.2">
      <c r="A26" s="136"/>
      <c r="B26" s="667" t="s">
        <v>1031</v>
      </c>
      <c r="C26" s="668">
        <v>0</v>
      </c>
      <c r="D26" s="668">
        <v>0</v>
      </c>
      <c r="E26" s="669">
        <f t="shared" si="13"/>
        <v>0</v>
      </c>
      <c r="F26" s="668">
        <v>0</v>
      </c>
      <c r="G26" s="669">
        <f t="shared" si="14"/>
        <v>0</v>
      </c>
      <c r="H26" s="668">
        <v>0</v>
      </c>
      <c r="I26" s="669">
        <f t="shared" si="15"/>
        <v>0</v>
      </c>
      <c r="J26" s="669">
        <f t="shared" si="16"/>
        <v>0</v>
      </c>
      <c r="K26" s="668">
        <v>0</v>
      </c>
      <c r="L26" s="668">
        <v>0</v>
      </c>
      <c r="M26" s="668">
        <f t="shared" si="1"/>
        <v>0</v>
      </c>
    </row>
    <row r="27" spans="1:13" ht="12.75" customHeight="1" x14ac:dyDescent="0.2">
      <c r="A27" s="136"/>
      <c r="B27" s="667" t="s">
        <v>1032</v>
      </c>
      <c r="C27" s="668">
        <v>0</v>
      </c>
      <c r="D27" s="668">
        <v>0</v>
      </c>
      <c r="E27" s="669">
        <f t="shared" si="13"/>
        <v>0</v>
      </c>
      <c r="F27" s="668">
        <v>0</v>
      </c>
      <c r="G27" s="669">
        <f t="shared" si="14"/>
        <v>0</v>
      </c>
      <c r="H27" s="668">
        <v>0</v>
      </c>
      <c r="I27" s="669">
        <f t="shared" si="15"/>
        <v>0</v>
      </c>
      <c r="J27" s="669">
        <f t="shared" si="16"/>
        <v>0</v>
      </c>
      <c r="K27" s="668">
        <v>0</v>
      </c>
      <c r="L27" s="668">
        <v>0</v>
      </c>
      <c r="M27" s="668">
        <f t="shared" si="1"/>
        <v>0</v>
      </c>
    </row>
    <row r="28" spans="1:13" ht="12.75" customHeight="1" x14ac:dyDescent="0.2">
      <c r="A28" s="136"/>
      <c r="B28" s="667" t="s">
        <v>1033</v>
      </c>
      <c r="C28" s="668">
        <v>0</v>
      </c>
      <c r="D28" s="668">
        <v>0</v>
      </c>
      <c r="E28" s="669">
        <f t="shared" si="13"/>
        <v>0</v>
      </c>
      <c r="F28" s="668">
        <v>0</v>
      </c>
      <c r="G28" s="669">
        <f t="shared" si="14"/>
        <v>0</v>
      </c>
      <c r="H28" s="668">
        <v>0</v>
      </c>
      <c r="I28" s="669">
        <f t="shared" si="15"/>
        <v>0</v>
      </c>
      <c r="J28" s="669">
        <f t="shared" si="16"/>
        <v>0</v>
      </c>
      <c r="K28" s="668">
        <v>0</v>
      </c>
      <c r="L28" s="668">
        <v>0</v>
      </c>
      <c r="M28" s="668">
        <f t="shared" si="1"/>
        <v>0</v>
      </c>
    </row>
    <row r="29" spans="1:13" ht="12.75" customHeight="1" x14ac:dyDescent="0.2">
      <c r="A29" s="134"/>
      <c r="B29" s="666" t="s">
        <v>29</v>
      </c>
      <c r="C29" s="665">
        <f>SUM(C30:C33)</f>
        <v>10412446.5</v>
      </c>
      <c r="D29" s="665">
        <f t="shared" ref="D29:M29" si="17">SUM(D30:D33)</f>
        <v>-68204.479999999981</v>
      </c>
      <c r="E29" s="665">
        <f t="shared" si="17"/>
        <v>10344242.02</v>
      </c>
      <c r="F29" s="665">
        <f t="shared" si="17"/>
        <v>8843333.4400000013</v>
      </c>
      <c r="G29" s="665">
        <f t="shared" si="17"/>
        <v>1500908.5799999991</v>
      </c>
      <c r="H29" s="665">
        <f t="shared" si="17"/>
        <v>7109822.3499999996</v>
      </c>
      <c r="I29" s="665">
        <f t="shared" si="17"/>
        <v>1733511.0900000003</v>
      </c>
      <c r="J29" s="665">
        <f t="shared" si="17"/>
        <v>3234419.669999999</v>
      </c>
      <c r="K29" s="665">
        <f t="shared" si="17"/>
        <v>7109822.3499999996</v>
      </c>
      <c r="L29" s="665">
        <f t="shared" si="17"/>
        <v>7109822.3499999996</v>
      </c>
      <c r="M29" s="665">
        <f t="shared" si="17"/>
        <v>0</v>
      </c>
    </row>
    <row r="30" spans="1:13" ht="12.75" customHeight="1" x14ac:dyDescent="0.2">
      <c r="A30" s="136"/>
      <c r="B30" s="667" t="s">
        <v>1034</v>
      </c>
      <c r="C30" s="644">
        <v>6779845.2999999998</v>
      </c>
      <c r="D30" s="644">
        <v>-481224.94</v>
      </c>
      <c r="E30" s="669">
        <f>C30+D30</f>
        <v>6298620.3599999994</v>
      </c>
      <c r="F30" s="669">
        <v>5218426.03</v>
      </c>
      <c r="G30" s="669">
        <f>E30-F30</f>
        <v>1080194.3299999991</v>
      </c>
      <c r="H30" s="669">
        <v>4073241.52</v>
      </c>
      <c r="I30" s="669">
        <f>F30-H30</f>
        <v>1145184.5100000002</v>
      </c>
      <c r="J30" s="669">
        <f>E30-H30</f>
        <v>2225378.8399999994</v>
      </c>
      <c r="K30" s="669">
        <v>4073241.52</v>
      </c>
      <c r="L30" s="669">
        <v>4073241.52</v>
      </c>
      <c r="M30" s="668">
        <f t="shared" si="1"/>
        <v>0</v>
      </c>
    </row>
    <row r="31" spans="1:13" ht="12.75" customHeight="1" x14ac:dyDescent="0.2">
      <c r="A31" s="136"/>
      <c r="B31" s="667" t="s">
        <v>1035</v>
      </c>
      <c r="C31" s="644">
        <v>1253317</v>
      </c>
      <c r="D31" s="644">
        <v>56013.77</v>
      </c>
      <c r="E31" s="669">
        <f t="shared" ref="E31:E33" si="18">C31+D31</f>
        <v>1309330.77</v>
      </c>
      <c r="F31" s="669">
        <v>1184875.95</v>
      </c>
      <c r="G31" s="669">
        <f t="shared" ref="G31:G33" si="19">E31-F31</f>
        <v>124454.82000000007</v>
      </c>
      <c r="H31" s="669">
        <v>868172.08</v>
      </c>
      <c r="I31" s="669">
        <f t="shared" ref="I31:I33" si="20">F31-H31</f>
        <v>316703.87</v>
      </c>
      <c r="J31" s="669">
        <f t="shared" ref="J31:J33" si="21">E31-H31</f>
        <v>441158.69000000006</v>
      </c>
      <c r="K31" s="669">
        <v>868172.08</v>
      </c>
      <c r="L31" s="669">
        <v>868172.08</v>
      </c>
      <c r="M31" s="668">
        <f t="shared" si="1"/>
        <v>0</v>
      </c>
    </row>
    <row r="32" spans="1:13" ht="12.75" customHeight="1" x14ac:dyDescent="0.2">
      <c r="A32" s="136"/>
      <c r="B32" s="667" t="s">
        <v>1036</v>
      </c>
      <c r="C32" s="644">
        <v>893616</v>
      </c>
      <c r="D32" s="644">
        <v>22405.51</v>
      </c>
      <c r="E32" s="669">
        <f t="shared" si="18"/>
        <v>916021.51</v>
      </c>
      <c r="F32" s="669">
        <v>674174.98</v>
      </c>
      <c r="G32" s="669">
        <f t="shared" si="19"/>
        <v>241846.53000000003</v>
      </c>
      <c r="H32" s="669">
        <v>496403.8</v>
      </c>
      <c r="I32" s="669">
        <f t="shared" si="20"/>
        <v>177771.18</v>
      </c>
      <c r="J32" s="669">
        <f t="shared" si="21"/>
        <v>419617.71</v>
      </c>
      <c r="K32" s="669">
        <v>496403.8</v>
      </c>
      <c r="L32" s="669">
        <v>496403.8</v>
      </c>
      <c r="M32" s="668">
        <f t="shared" si="1"/>
        <v>0</v>
      </c>
    </row>
    <row r="33" spans="1:13" ht="12.75" customHeight="1" x14ac:dyDescent="0.2">
      <c r="A33" s="136"/>
      <c r="B33" s="667" t="s">
        <v>1037</v>
      </c>
      <c r="C33" s="644">
        <v>1485668.2</v>
      </c>
      <c r="D33" s="644">
        <v>334601.18</v>
      </c>
      <c r="E33" s="669">
        <f t="shared" si="18"/>
        <v>1820269.38</v>
      </c>
      <c r="F33" s="669">
        <v>1765856.48</v>
      </c>
      <c r="G33" s="669">
        <f t="shared" si="19"/>
        <v>54412.899999999907</v>
      </c>
      <c r="H33" s="669">
        <v>1672004.95</v>
      </c>
      <c r="I33" s="669">
        <f t="shared" si="20"/>
        <v>93851.530000000028</v>
      </c>
      <c r="J33" s="669">
        <f t="shared" si="21"/>
        <v>148264.42999999993</v>
      </c>
      <c r="K33" s="669">
        <v>1672004.95</v>
      </c>
      <c r="L33" s="669">
        <v>1672004.95</v>
      </c>
      <c r="M33" s="668">
        <f t="shared" si="1"/>
        <v>0</v>
      </c>
    </row>
    <row r="34" spans="1:13" ht="12.75" customHeight="1" x14ac:dyDescent="0.2">
      <c r="A34" s="134"/>
      <c r="B34" s="666" t="s">
        <v>1038</v>
      </c>
      <c r="C34" s="665">
        <f>SUM(C35:C40)</f>
        <v>47444024.899999999</v>
      </c>
      <c r="D34" s="665">
        <f t="shared" ref="D34:M34" si="22">SUM(D35:D40)</f>
        <v>6197789.1599999992</v>
      </c>
      <c r="E34" s="665">
        <f t="shared" si="22"/>
        <v>53641814.060000002</v>
      </c>
      <c r="F34" s="665">
        <f t="shared" si="22"/>
        <v>49353280.730000004</v>
      </c>
      <c r="G34" s="665">
        <f t="shared" si="22"/>
        <v>4288533.3300000019</v>
      </c>
      <c r="H34" s="665">
        <f t="shared" si="22"/>
        <v>32242234.399999999</v>
      </c>
      <c r="I34" s="665">
        <f t="shared" si="22"/>
        <v>17111046.329999998</v>
      </c>
      <c r="J34" s="665">
        <f t="shared" si="22"/>
        <v>21399579.660000004</v>
      </c>
      <c r="K34" s="665">
        <f t="shared" si="22"/>
        <v>32242234.399999999</v>
      </c>
      <c r="L34" s="665">
        <f t="shared" si="22"/>
        <v>32242234.399999999</v>
      </c>
      <c r="M34" s="665">
        <f t="shared" si="22"/>
        <v>0</v>
      </c>
    </row>
    <row r="35" spans="1:13" ht="12.75" customHeight="1" x14ac:dyDescent="0.2">
      <c r="A35" s="136"/>
      <c r="B35" s="667" t="s">
        <v>1039</v>
      </c>
      <c r="C35" s="668">
        <v>0</v>
      </c>
      <c r="D35" s="668">
        <v>0</v>
      </c>
      <c r="E35" s="670">
        <f>C35+D35</f>
        <v>0</v>
      </c>
      <c r="F35" s="668">
        <v>0</v>
      </c>
      <c r="G35" s="668">
        <f>E35-F35</f>
        <v>0</v>
      </c>
      <c r="H35" s="668">
        <v>0</v>
      </c>
      <c r="I35" s="668">
        <f>F35-H35</f>
        <v>0</v>
      </c>
      <c r="J35" s="668">
        <f>E35-H35</f>
        <v>0</v>
      </c>
      <c r="K35" s="668">
        <v>0</v>
      </c>
      <c r="L35" s="668">
        <v>0</v>
      </c>
      <c r="M35" s="668">
        <f t="shared" si="1"/>
        <v>0</v>
      </c>
    </row>
    <row r="36" spans="1:13" ht="12.75" customHeight="1" x14ac:dyDescent="0.2">
      <c r="A36" s="136"/>
      <c r="B36" s="671" t="s">
        <v>647</v>
      </c>
      <c r="C36" s="644">
        <v>0</v>
      </c>
      <c r="D36" s="644">
        <v>3598536.65</v>
      </c>
      <c r="E36" s="670">
        <f t="shared" ref="E36:E40" si="23">C36+D36</f>
        <v>3598536.65</v>
      </c>
      <c r="F36" s="669">
        <v>2808997.2</v>
      </c>
      <c r="G36" s="668">
        <f t="shared" ref="G36:G40" si="24">E36-F36</f>
        <v>789539.44999999972</v>
      </c>
      <c r="H36" s="669">
        <v>2808997.2</v>
      </c>
      <c r="I36" s="668">
        <f t="shared" ref="I36:I40" si="25">F36-H36</f>
        <v>0</v>
      </c>
      <c r="J36" s="668">
        <f t="shared" ref="J36:J40" si="26">E36-H36</f>
        <v>789539.44999999972</v>
      </c>
      <c r="K36" s="669">
        <v>2808997.2</v>
      </c>
      <c r="L36" s="669">
        <v>2808997.2</v>
      </c>
      <c r="M36" s="668">
        <f t="shared" si="1"/>
        <v>0</v>
      </c>
    </row>
    <row r="37" spans="1:13" ht="12.75" customHeight="1" x14ac:dyDescent="0.2">
      <c r="A37" s="136"/>
      <c r="B37" s="667" t="s">
        <v>1040</v>
      </c>
      <c r="C37" s="644">
        <v>4736800.4000000004</v>
      </c>
      <c r="D37" s="644">
        <v>921045.23</v>
      </c>
      <c r="E37" s="670">
        <f t="shared" si="23"/>
        <v>5657845.6300000008</v>
      </c>
      <c r="F37" s="669">
        <v>4736800.4000000004</v>
      </c>
      <c r="G37" s="668">
        <f t="shared" si="24"/>
        <v>921045.23000000045</v>
      </c>
      <c r="H37" s="669">
        <v>4253646.22</v>
      </c>
      <c r="I37" s="668">
        <f t="shared" si="25"/>
        <v>483154.18000000063</v>
      </c>
      <c r="J37" s="668">
        <f t="shared" si="26"/>
        <v>1404199.4100000011</v>
      </c>
      <c r="K37" s="669">
        <v>4253646.22</v>
      </c>
      <c r="L37" s="669">
        <v>4253646.22</v>
      </c>
      <c r="M37" s="668">
        <f t="shared" si="1"/>
        <v>0</v>
      </c>
    </row>
    <row r="38" spans="1:13" ht="12.75" customHeight="1" x14ac:dyDescent="0.2">
      <c r="A38" s="136"/>
      <c r="B38" s="667" t="s">
        <v>1041</v>
      </c>
      <c r="C38" s="644">
        <v>26643844</v>
      </c>
      <c r="D38" s="644">
        <v>261918.6</v>
      </c>
      <c r="E38" s="670">
        <f t="shared" si="23"/>
        <v>26905762.600000001</v>
      </c>
      <c r="F38" s="669">
        <v>26074090.109999999</v>
      </c>
      <c r="G38" s="668">
        <f t="shared" si="24"/>
        <v>831672.49000000209</v>
      </c>
      <c r="H38" s="669">
        <v>18193138.98</v>
      </c>
      <c r="I38" s="668">
        <f t="shared" si="25"/>
        <v>7880951.129999999</v>
      </c>
      <c r="J38" s="668">
        <f t="shared" si="26"/>
        <v>8712623.620000001</v>
      </c>
      <c r="K38" s="669">
        <v>18193138.98</v>
      </c>
      <c r="L38" s="669">
        <v>18193138.98</v>
      </c>
      <c r="M38" s="668">
        <f t="shared" si="1"/>
        <v>0</v>
      </c>
    </row>
    <row r="39" spans="1:13" ht="12.75" customHeight="1" x14ac:dyDescent="0.2">
      <c r="A39" s="136"/>
      <c r="B39" s="667" t="s">
        <v>1042</v>
      </c>
      <c r="C39" s="668">
        <v>0</v>
      </c>
      <c r="D39" s="668">
        <v>0</v>
      </c>
      <c r="E39" s="670">
        <f t="shared" si="23"/>
        <v>0</v>
      </c>
      <c r="F39" s="668">
        <v>0</v>
      </c>
      <c r="G39" s="668">
        <f t="shared" si="24"/>
        <v>0</v>
      </c>
      <c r="H39" s="668">
        <v>0</v>
      </c>
      <c r="I39" s="668">
        <f t="shared" si="25"/>
        <v>0</v>
      </c>
      <c r="J39" s="668">
        <f t="shared" si="26"/>
        <v>0</v>
      </c>
      <c r="K39" s="668">
        <v>0</v>
      </c>
      <c r="L39" s="668">
        <v>0</v>
      </c>
      <c r="M39" s="668">
        <f t="shared" si="1"/>
        <v>0</v>
      </c>
    </row>
    <row r="40" spans="1:13" ht="12.75" customHeight="1" x14ac:dyDescent="0.2">
      <c r="A40" s="136"/>
      <c r="B40" s="667" t="s">
        <v>349</v>
      </c>
      <c r="C40" s="644">
        <v>16063380.5</v>
      </c>
      <c r="D40" s="644">
        <v>1416288.68</v>
      </c>
      <c r="E40" s="670">
        <f t="shared" si="23"/>
        <v>17479669.18</v>
      </c>
      <c r="F40" s="669">
        <v>15733393.02</v>
      </c>
      <c r="G40" s="668">
        <f t="shared" si="24"/>
        <v>1746276.1600000001</v>
      </c>
      <c r="H40" s="669">
        <v>6986452</v>
      </c>
      <c r="I40" s="668">
        <f t="shared" si="25"/>
        <v>8746941.0199999996</v>
      </c>
      <c r="J40" s="668">
        <f t="shared" si="26"/>
        <v>10493217.18</v>
      </c>
      <c r="K40" s="669">
        <v>6986452</v>
      </c>
      <c r="L40" s="669">
        <v>6986452</v>
      </c>
      <c r="M40" s="668">
        <f t="shared" si="1"/>
        <v>0</v>
      </c>
    </row>
    <row r="41" spans="1:13" ht="12.75" customHeight="1" x14ac:dyDescent="0.2">
      <c r="A41" s="134"/>
      <c r="B41" s="666" t="s">
        <v>1043</v>
      </c>
      <c r="C41" s="665">
        <f>SUM(C42)</f>
        <v>0</v>
      </c>
      <c r="D41" s="665">
        <f t="shared" ref="D41:M41" si="27">SUM(D42)</f>
        <v>0</v>
      </c>
      <c r="E41" s="665">
        <f t="shared" si="27"/>
        <v>0</v>
      </c>
      <c r="F41" s="665">
        <f t="shared" si="27"/>
        <v>0</v>
      </c>
      <c r="G41" s="665">
        <f t="shared" si="27"/>
        <v>0</v>
      </c>
      <c r="H41" s="665">
        <f t="shared" si="27"/>
        <v>0</v>
      </c>
      <c r="I41" s="665">
        <f t="shared" si="27"/>
        <v>0</v>
      </c>
      <c r="J41" s="665">
        <f t="shared" si="27"/>
        <v>0</v>
      </c>
      <c r="K41" s="665">
        <f t="shared" si="27"/>
        <v>0</v>
      </c>
      <c r="L41" s="665">
        <f t="shared" si="27"/>
        <v>0</v>
      </c>
      <c r="M41" s="665">
        <f t="shared" si="27"/>
        <v>0</v>
      </c>
    </row>
    <row r="42" spans="1:13" ht="12.75" customHeight="1" x14ac:dyDescent="0.2">
      <c r="A42" s="136"/>
      <c r="B42" s="667" t="s">
        <v>1044</v>
      </c>
      <c r="C42" s="668">
        <v>0</v>
      </c>
      <c r="D42" s="668">
        <v>0</v>
      </c>
      <c r="E42" s="670">
        <f>C42+D42</f>
        <v>0</v>
      </c>
      <c r="F42" s="668">
        <v>0</v>
      </c>
      <c r="G42" s="668">
        <f>E42-F42</f>
        <v>0</v>
      </c>
      <c r="H42" s="668">
        <v>0</v>
      </c>
      <c r="I42" s="668">
        <f>F42-H42</f>
        <v>0</v>
      </c>
      <c r="J42" s="668">
        <f>E42-H42</f>
        <v>0</v>
      </c>
      <c r="K42" s="668">
        <v>0</v>
      </c>
      <c r="L42" s="668">
        <v>0</v>
      </c>
      <c r="M42" s="668">
        <f t="shared" si="1"/>
        <v>0</v>
      </c>
    </row>
    <row r="43" spans="1:13" ht="12.75" customHeight="1" x14ac:dyDescent="0.2">
      <c r="A43" s="134"/>
      <c r="B43" s="666" t="s">
        <v>1045</v>
      </c>
      <c r="C43" s="665">
        <f>SUM(C44:C45)</f>
        <v>16825171.16</v>
      </c>
      <c r="D43" s="665">
        <f t="shared" ref="D43:M43" si="28">SUM(D44:D45)</f>
        <v>0</v>
      </c>
      <c r="E43" s="665">
        <f t="shared" si="28"/>
        <v>16825171.16</v>
      </c>
      <c r="F43" s="665">
        <f t="shared" si="28"/>
        <v>16825171.16</v>
      </c>
      <c r="G43" s="665">
        <f t="shared" si="28"/>
        <v>0</v>
      </c>
      <c r="H43" s="665">
        <f t="shared" si="28"/>
        <v>10348283.380000001</v>
      </c>
      <c r="I43" s="665">
        <f t="shared" si="28"/>
        <v>6476887.7799999993</v>
      </c>
      <c r="J43" s="665">
        <f t="shared" si="28"/>
        <v>6476887.7799999993</v>
      </c>
      <c r="K43" s="665">
        <f t="shared" si="28"/>
        <v>10348283.380000001</v>
      </c>
      <c r="L43" s="665">
        <f t="shared" si="28"/>
        <v>10348283.380000001</v>
      </c>
      <c r="M43" s="665">
        <f t="shared" si="28"/>
        <v>0</v>
      </c>
    </row>
    <row r="44" spans="1:13" ht="12.75" customHeight="1" x14ac:dyDescent="0.2">
      <c r="A44" s="136"/>
      <c r="B44" s="667" t="s">
        <v>1046</v>
      </c>
      <c r="C44" s="644">
        <v>16825171.16</v>
      </c>
      <c r="D44" s="644">
        <v>0</v>
      </c>
      <c r="E44" s="672">
        <f>C44+D44</f>
        <v>16825171.16</v>
      </c>
      <c r="F44" s="669">
        <v>16825171.16</v>
      </c>
      <c r="G44" s="669">
        <f>E44-F44</f>
        <v>0</v>
      </c>
      <c r="H44" s="669">
        <v>10348283.380000001</v>
      </c>
      <c r="I44" s="669">
        <f>F44-H44</f>
        <v>6476887.7799999993</v>
      </c>
      <c r="J44" s="669">
        <f>E44-H44</f>
        <v>6476887.7799999993</v>
      </c>
      <c r="K44" s="669">
        <v>10348283.380000001</v>
      </c>
      <c r="L44" s="669">
        <v>10348283.380000001</v>
      </c>
      <c r="M44" s="668">
        <f t="shared" si="1"/>
        <v>0</v>
      </c>
    </row>
    <row r="45" spans="1:13" ht="12.75" customHeight="1" x14ac:dyDescent="0.2">
      <c r="A45" s="136"/>
      <c r="B45" s="667" t="s">
        <v>1047</v>
      </c>
      <c r="C45" s="668">
        <v>0</v>
      </c>
      <c r="D45" s="668">
        <v>0</v>
      </c>
      <c r="E45" s="672">
        <f>C45+D45</f>
        <v>0</v>
      </c>
      <c r="F45" s="668">
        <v>0</v>
      </c>
      <c r="G45" s="669">
        <f>E45-F45</f>
        <v>0</v>
      </c>
      <c r="H45" s="668">
        <v>0</v>
      </c>
      <c r="I45" s="669">
        <f>F45-H45</f>
        <v>0</v>
      </c>
      <c r="J45" s="669">
        <f>E45-H45</f>
        <v>0</v>
      </c>
      <c r="K45" s="668">
        <v>0</v>
      </c>
      <c r="L45" s="668">
        <v>0</v>
      </c>
      <c r="M45" s="668">
        <f t="shared" si="1"/>
        <v>0</v>
      </c>
    </row>
    <row r="46" spans="1:13" ht="12.75" customHeight="1" x14ac:dyDescent="0.2">
      <c r="A46" s="673" t="s">
        <v>1048</v>
      </c>
      <c r="B46" s="674"/>
      <c r="C46" s="665">
        <f>SUM(C47,C56,C70,C60,C80,C88,C91,C97,C101)</f>
        <v>4813133.9800000004</v>
      </c>
      <c r="D46" s="665">
        <f>SUM(D47,D56,D70,D60,D80,D88,D91,D97,D101)</f>
        <v>2933323.63</v>
      </c>
      <c r="E46" s="665">
        <f>SUM(E47,E56,E60,E70,E80,E88,E91,E97,E101)</f>
        <v>7746457.6099999994</v>
      </c>
      <c r="F46" s="665">
        <f>SUM(F47,F56,F60,F70,F80,F88,F91,F97,F101)</f>
        <v>4115359.5</v>
      </c>
      <c r="G46" s="665">
        <f t="shared" ref="G46" si="29">SUM(E46-F46)</f>
        <v>3631098.1099999994</v>
      </c>
      <c r="H46" s="665">
        <f>SUM(H47,H56,H60,H70,H80,H88,H91,H97,H101)</f>
        <v>3755636.8600000003</v>
      </c>
      <c r="I46" s="665">
        <f t="shared" si="4"/>
        <v>359722.63999999966</v>
      </c>
      <c r="J46" s="665">
        <f t="shared" si="5"/>
        <v>3990820.7499999991</v>
      </c>
      <c r="K46" s="665">
        <f>SUM(K47,K56,K60,K70,K80,K88,K91,K97,K101)</f>
        <v>3755636.8600000003</v>
      </c>
      <c r="L46" s="665">
        <f>SUM(L47,L56,L60,L70,L80,L88,L91,L97,L101)</f>
        <v>3604088.2700000005</v>
      </c>
      <c r="M46" s="665">
        <f t="shared" si="1"/>
        <v>151548.58999999985</v>
      </c>
    </row>
    <row r="47" spans="1:13" ht="12.75" customHeight="1" x14ac:dyDescent="0.2">
      <c r="A47" s="134"/>
      <c r="B47" s="666" t="s">
        <v>1049</v>
      </c>
      <c r="C47" s="665">
        <f>SUM(C48:C55)</f>
        <v>840090.02</v>
      </c>
      <c r="D47" s="665">
        <f t="shared" ref="D47:M47" si="30">SUM(D48:D55)</f>
        <v>1327381.48</v>
      </c>
      <c r="E47" s="665">
        <f t="shared" si="30"/>
        <v>2167471.5000000005</v>
      </c>
      <c r="F47" s="665">
        <f t="shared" si="30"/>
        <v>982053.87</v>
      </c>
      <c r="G47" s="665">
        <f t="shared" si="30"/>
        <v>1185417.6300000001</v>
      </c>
      <c r="H47" s="665">
        <f t="shared" si="30"/>
        <v>709679.23</v>
      </c>
      <c r="I47" s="665">
        <f t="shared" si="30"/>
        <v>272374.64</v>
      </c>
      <c r="J47" s="665">
        <f t="shared" si="30"/>
        <v>1457792.2699999998</v>
      </c>
      <c r="K47" s="665">
        <f t="shared" si="30"/>
        <v>709679.23</v>
      </c>
      <c r="L47" s="665">
        <f t="shared" si="30"/>
        <v>561070.07999999996</v>
      </c>
      <c r="M47" s="665">
        <f t="shared" si="30"/>
        <v>148609.15000000002</v>
      </c>
    </row>
    <row r="48" spans="1:13" ht="12.75" customHeight="1" x14ac:dyDescent="0.2">
      <c r="A48" s="136"/>
      <c r="B48" s="667" t="s">
        <v>1050</v>
      </c>
      <c r="C48" s="644">
        <v>197405</v>
      </c>
      <c r="D48" s="644">
        <v>769758.16</v>
      </c>
      <c r="E48" s="672">
        <f>C48+D48</f>
        <v>967163.16</v>
      </c>
      <c r="F48" s="672">
        <v>456402.64</v>
      </c>
      <c r="G48" s="672">
        <f>E48-F48</f>
        <v>510760.52</v>
      </c>
      <c r="H48" s="669">
        <v>405060.2</v>
      </c>
      <c r="I48" s="669">
        <f>F48-H48</f>
        <v>51342.44</v>
      </c>
      <c r="J48" s="669">
        <f>E48-H48</f>
        <v>562102.96</v>
      </c>
      <c r="K48" s="669">
        <v>405060.2</v>
      </c>
      <c r="L48" s="669">
        <v>256451.05</v>
      </c>
      <c r="M48" s="668">
        <f t="shared" si="1"/>
        <v>148609.15000000002</v>
      </c>
    </row>
    <row r="49" spans="1:13" ht="12.75" customHeight="1" x14ac:dyDescent="0.2">
      <c r="A49" s="136"/>
      <c r="B49" s="667" t="s">
        <v>1051</v>
      </c>
      <c r="C49" s="668">
        <v>0</v>
      </c>
      <c r="D49" s="668">
        <v>0</v>
      </c>
      <c r="E49" s="672">
        <f t="shared" ref="E49:E55" si="31">C49+D49</f>
        <v>0</v>
      </c>
      <c r="F49" s="670">
        <v>0</v>
      </c>
      <c r="G49" s="672">
        <f t="shared" ref="G49:G55" si="32">E49-F49</f>
        <v>0</v>
      </c>
      <c r="H49" s="668">
        <v>0</v>
      </c>
      <c r="I49" s="669">
        <f t="shared" ref="I49:I55" si="33">F49-H49</f>
        <v>0</v>
      </c>
      <c r="J49" s="669">
        <f t="shared" ref="J49:J55" si="34">E49-H49</f>
        <v>0</v>
      </c>
      <c r="K49" s="668">
        <v>0</v>
      </c>
      <c r="L49" s="668">
        <v>0</v>
      </c>
      <c r="M49" s="668">
        <f t="shared" si="1"/>
        <v>0</v>
      </c>
    </row>
    <row r="50" spans="1:13" ht="12.75" customHeight="1" x14ac:dyDescent="0.2">
      <c r="A50" s="136" t="s">
        <v>751</v>
      </c>
      <c r="B50" s="667" t="s">
        <v>1052</v>
      </c>
      <c r="C50" s="668">
        <v>0</v>
      </c>
      <c r="D50" s="668">
        <v>0</v>
      </c>
      <c r="E50" s="672">
        <f t="shared" si="31"/>
        <v>0</v>
      </c>
      <c r="F50" s="670">
        <v>0</v>
      </c>
      <c r="G50" s="672">
        <f t="shared" si="32"/>
        <v>0</v>
      </c>
      <c r="H50" s="668">
        <v>0</v>
      </c>
      <c r="I50" s="669">
        <f t="shared" si="33"/>
        <v>0</v>
      </c>
      <c r="J50" s="669">
        <f t="shared" si="34"/>
        <v>0</v>
      </c>
      <c r="K50" s="668">
        <v>0</v>
      </c>
      <c r="L50" s="668">
        <v>0</v>
      </c>
      <c r="M50" s="668">
        <f t="shared" si="1"/>
        <v>0</v>
      </c>
    </row>
    <row r="51" spans="1:13" ht="12.75" customHeight="1" x14ac:dyDescent="0.2">
      <c r="A51" s="136"/>
      <c r="B51" s="667" t="s">
        <v>1053</v>
      </c>
      <c r="C51" s="644">
        <v>275945.98</v>
      </c>
      <c r="D51" s="644">
        <v>451963.31</v>
      </c>
      <c r="E51" s="672">
        <f t="shared" si="31"/>
        <v>727909.29</v>
      </c>
      <c r="F51" s="672">
        <v>375065.13</v>
      </c>
      <c r="G51" s="672">
        <f t="shared" si="32"/>
        <v>352844.16000000003</v>
      </c>
      <c r="H51" s="669">
        <v>263351.33</v>
      </c>
      <c r="I51" s="669">
        <f t="shared" si="33"/>
        <v>111713.79999999999</v>
      </c>
      <c r="J51" s="669">
        <f t="shared" si="34"/>
        <v>464557.96</v>
      </c>
      <c r="K51" s="669">
        <v>263351.33</v>
      </c>
      <c r="L51" s="669">
        <v>263351.33</v>
      </c>
      <c r="M51" s="668">
        <f t="shared" si="1"/>
        <v>0</v>
      </c>
    </row>
    <row r="52" spans="1:13" ht="12.75" customHeight="1" x14ac:dyDescent="0.2">
      <c r="A52" s="136"/>
      <c r="B52" s="667" t="s">
        <v>1054</v>
      </c>
      <c r="C52" s="644">
        <v>20750</v>
      </c>
      <c r="D52" s="644">
        <v>-20750</v>
      </c>
      <c r="E52" s="672">
        <f t="shared" si="31"/>
        <v>0</v>
      </c>
      <c r="F52" s="672">
        <v>0</v>
      </c>
      <c r="G52" s="672">
        <f t="shared" si="32"/>
        <v>0</v>
      </c>
      <c r="H52" s="669">
        <v>0</v>
      </c>
      <c r="I52" s="669">
        <f t="shared" si="33"/>
        <v>0</v>
      </c>
      <c r="J52" s="669">
        <f t="shared" si="34"/>
        <v>0</v>
      </c>
      <c r="K52" s="669">
        <v>0</v>
      </c>
      <c r="L52" s="669">
        <v>0</v>
      </c>
      <c r="M52" s="668">
        <f t="shared" si="1"/>
        <v>0</v>
      </c>
    </row>
    <row r="53" spans="1:13" ht="13.5" customHeight="1" x14ac:dyDescent="0.2">
      <c r="A53" s="136"/>
      <c r="B53" s="667" t="s">
        <v>1055</v>
      </c>
      <c r="C53" s="644">
        <v>221445.74</v>
      </c>
      <c r="D53" s="644">
        <v>137044.34</v>
      </c>
      <c r="E53" s="672">
        <f t="shared" si="31"/>
        <v>358490.07999999996</v>
      </c>
      <c r="F53" s="672">
        <v>119537.16</v>
      </c>
      <c r="G53" s="672">
        <f t="shared" si="32"/>
        <v>238952.91999999995</v>
      </c>
      <c r="H53" s="669">
        <v>10218.76</v>
      </c>
      <c r="I53" s="669">
        <f t="shared" si="33"/>
        <v>109318.40000000001</v>
      </c>
      <c r="J53" s="669">
        <f t="shared" si="34"/>
        <v>348271.31999999995</v>
      </c>
      <c r="K53" s="669">
        <v>10218.76</v>
      </c>
      <c r="L53" s="669">
        <v>10218.76</v>
      </c>
      <c r="M53" s="668">
        <f t="shared" si="1"/>
        <v>0</v>
      </c>
    </row>
    <row r="54" spans="1:13" ht="13.5" customHeight="1" x14ac:dyDescent="0.2">
      <c r="A54" s="136"/>
      <c r="B54" s="667" t="s">
        <v>1056</v>
      </c>
      <c r="C54" s="644">
        <v>124543.3</v>
      </c>
      <c r="D54" s="644">
        <v>-10634.33</v>
      </c>
      <c r="E54" s="672">
        <f t="shared" si="31"/>
        <v>113908.97</v>
      </c>
      <c r="F54" s="672">
        <v>31048.94</v>
      </c>
      <c r="G54" s="672">
        <f t="shared" si="32"/>
        <v>82860.03</v>
      </c>
      <c r="H54" s="669">
        <v>31048.94</v>
      </c>
      <c r="I54" s="669">
        <f t="shared" si="33"/>
        <v>0</v>
      </c>
      <c r="J54" s="669">
        <f t="shared" si="34"/>
        <v>82860.03</v>
      </c>
      <c r="K54" s="669">
        <v>31048.94</v>
      </c>
      <c r="L54" s="669">
        <v>31048.94</v>
      </c>
      <c r="M54" s="668">
        <f t="shared" si="1"/>
        <v>0</v>
      </c>
    </row>
    <row r="55" spans="1:13" ht="12.75" customHeight="1" x14ac:dyDescent="0.2">
      <c r="A55" s="136"/>
      <c r="B55" s="667" t="s">
        <v>1057</v>
      </c>
      <c r="C55" s="668">
        <v>0</v>
      </c>
      <c r="D55" s="668">
        <v>0</v>
      </c>
      <c r="E55" s="672">
        <f t="shared" si="31"/>
        <v>0</v>
      </c>
      <c r="F55" s="670">
        <v>0</v>
      </c>
      <c r="G55" s="672">
        <f t="shared" si="32"/>
        <v>0</v>
      </c>
      <c r="H55" s="668">
        <v>0</v>
      </c>
      <c r="I55" s="669">
        <f t="shared" si="33"/>
        <v>0</v>
      </c>
      <c r="J55" s="669">
        <f t="shared" si="34"/>
        <v>0</v>
      </c>
      <c r="K55" s="668">
        <v>0</v>
      </c>
      <c r="L55" s="668">
        <v>0</v>
      </c>
      <c r="M55" s="668">
        <f t="shared" si="1"/>
        <v>0</v>
      </c>
    </row>
    <row r="56" spans="1:13" ht="12.75" customHeight="1" x14ac:dyDescent="0.2">
      <c r="A56" s="134"/>
      <c r="B56" s="666" t="s">
        <v>32</v>
      </c>
      <c r="C56" s="665">
        <f>SUM(C57:C59)</f>
        <v>128612.77</v>
      </c>
      <c r="D56" s="665">
        <f t="shared" ref="D56:M56" si="35">SUM(D57:D59)</f>
        <v>154011.84</v>
      </c>
      <c r="E56" s="665">
        <f t="shared" si="35"/>
        <v>282624.61</v>
      </c>
      <c r="F56" s="665">
        <f t="shared" si="35"/>
        <v>149983.13</v>
      </c>
      <c r="G56" s="665">
        <f t="shared" si="35"/>
        <v>132641.47999999998</v>
      </c>
      <c r="H56" s="665">
        <f t="shared" si="35"/>
        <v>149983.13</v>
      </c>
      <c r="I56" s="665">
        <f t="shared" si="35"/>
        <v>0</v>
      </c>
      <c r="J56" s="665">
        <f t="shared" si="35"/>
        <v>132641.47999999998</v>
      </c>
      <c r="K56" s="665">
        <f t="shared" si="35"/>
        <v>149983.13</v>
      </c>
      <c r="L56" s="665">
        <f t="shared" si="35"/>
        <v>149983.13</v>
      </c>
      <c r="M56" s="665">
        <f t="shared" si="35"/>
        <v>0</v>
      </c>
    </row>
    <row r="57" spans="1:13" ht="12.75" customHeight="1" x14ac:dyDescent="0.2">
      <c r="A57" s="136"/>
      <c r="B57" s="667" t="s">
        <v>1058</v>
      </c>
      <c r="C57" s="644">
        <v>126317.77</v>
      </c>
      <c r="D57" s="644">
        <v>151306.84</v>
      </c>
      <c r="E57" s="669">
        <f>C57+D57</f>
        <v>277624.61</v>
      </c>
      <c r="F57" s="669">
        <v>147744.13</v>
      </c>
      <c r="G57" s="669">
        <f>E57-F57</f>
        <v>129880.47999999998</v>
      </c>
      <c r="H57" s="669">
        <v>147744.13</v>
      </c>
      <c r="I57" s="669">
        <f>F57-H57</f>
        <v>0</v>
      </c>
      <c r="J57" s="669">
        <f>E57-H57</f>
        <v>129880.47999999998</v>
      </c>
      <c r="K57" s="669">
        <v>147744.13</v>
      </c>
      <c r="L57" s="669">
        <v>147744.13</v>
      </c>
      <c r="M57" s="668">
        <f t="shared" si="1"/>
        <v>0</v>
      </c>
    </row>
    <row r="58" spans="1:13" ht="12.75" customHeight="1" x14ac:dyDescent="0.2">
      <c r="A58" s="136"/>
      <c r="B58" s="667" t="s">
        <v>1059</v>
      </c>
      <c r="C58" s="668">
        <v>0</v>
      </c>
      <c r="D58" s="668">
        <v>0</v>
      </c>
      <c r="E58" s="669">
        <f t="shared" ref="E58:E59" si="36">C58+D58</f>
        <v>0</v>
      </c>
      <c r="F58" s="668">
        <v>0</v>
      </c>
      <c r="G58" s="669">
        <f t="shared" ref="G58:G59" si="37">E58-F58</f>
        <v>0</v>
      </c>
      <c r="H58" s="668">
        <v>0</v>
      </c>
      <c r="I58" s="669">
        <f t="shared" ref="I58:I59" si="38">F58-H58</f>
        <v>0</v>
      </c>
      <c r="J58" s="669">
        <f t="shared" ref="J58:J59" si="39">E58-H58</f>
        <v>0</v>
      </c>
      <c r="K58" s="668">
        <v>0</v>
      </c>
      <c r="L58" s="668">
        <v>0</v>
      </c>
      <c r="M58" s="668">
        <f t="shared" si="1"/>
        <v>0</v>
      </c>
    </row>
    <row r="59" spans="1:13" ht="12.75" customHeight="1" x14ac:dyDescent="0.2">
      <c r="A59" s="136"/>
      <c r="B59" s="667" t="s">
        <v>1060</v>
      </c>
      <c r="C59" s="644">
        <v>2295</v>
      </c>
      <c r="D59" s="644">
        <v>2705</v>
      </c>
      <c r="E59" s="669">
        <f t="shared" si="36"/>
        <v>5000</v>
      </c>
      <c r="F59" s="669">
        <v>2239</v>
      </c>
      <c r="G59" s="669">
        <f t="shared" si="37"/>
        <v>2761</v>
      </c>
      <c r="H59" s="669">
        <v>2239</v>
      </c>
      <c r="I59" s="669">
        <f t="shared" si="38"/>
        <v>0</v>
      </c>
      <c r="J59" s="669">
        <f t="shared" si="39"/>
        <v>2761</v>
      </c>
      <c r="K59" s="669">
        <v>2239</v>
      </c>
      <c r="L59" s="669">
        <v>2239</v>
      </c>
      <c r="M59" s="668">
        <f t="shared" si="1"/>
        <v>0</v>
      </c>
    </row>
    <row r="60" spans="1:13" ht="12.75" customHeight="1" x14ac:dyDescent="0.2">
      <c r="A60" s="134"/>
      <c r="B60" s="666" t="s">
        <v>1061</v>
      </c>
      <c r="C60" s="665">
        <f>SUM(C61:C69)</f>
        <v>0</v>
      </c>
      <c r="D60" s="665">
        <f t="shared" ref="D60:M60" si="40">SUM(D61:D69)</f>
        <v>0</v>
      </c>
      <c r="E60" s="665">
        <f t="shared" si="40"/>
        <v>0</v>
      </c>
      <c r="F60" s="665">
        <f t="shared" si="40"/>
        <v>0</v>
      </c>
      <c r="G60" s="665">
        <f t="shared" si="40"/>
        <v>0</v>
      </c>
      <c r="H60" s="665">
        <f t="shared" si="40"/>
        <v>0</v>
      </c>
      <c r="I60" s="665">
        <f t="shared" si="40"/>
        <v>0</v>
      </c>
      <c r="J60" s="665">
        <f t="shared" si="40"/>
        <v>0</v>
      </c>
      <c r="K60" s="665">
        <f t="shared" si="40"/>
        <v>0</v>
      </c>
      <c r="L60" s="665">
        <f t="shared" si="40"/>
        <v>0</v>
      </c>
      <c r="M60" s="665">
        <f t="shared" si="40"/>
        <v>0</v>
      </c>
    </row>
    <row r="61" spans="1:13" ht="12.75" customHeight="1" x14ac:dyDescent="0.2">
      <c r="A61" s="136"/>
      <c r="B61" s="667" t="s">
        <v>1062</v>
      </c>
      <c r="C61" s="668">
        <v>0</v>
      </c>
      <c r="D61" s="668">
        <v>0</v>
      </c>
      <c r="E61" s="668">
        <f>C61+D61</f>
        <v>0</v>
      </c>
      <c r="F61" s="668">
        <v>0</v>
      </c>
      <c r="G61" s="668">
        <f>E61-F61</f>
        <v>0</v>
      </c>
      <c r="H61" s="668">
        <v>0</v>
      </c>
      <c r="I61" s="668">
        <f>F61-H61</f>
        <v>0</v>
      </c>
      <c r="J61" s="668">
        <f>E61-H61</f>
        <v>0</v>
      </c>
      <c r="K61" s="668">
        <v>0</v>
      </c>
      <c r="L61" s="668">
        <v>0</v>
      </c>
      <c r="M61" s="668">
        <f t="shared" si="1"/>
        <v>0</v>
      </c>
    </row>
    <row r="62" spans="1:13" ht="12.75" customHeight="1" x14ac:dyDescent="0.2">
      <c r="A62" s="136"/>
      <c r="B62" s="667" t="s">
        <v>1063</v>
      </c>
      <c r="C62" s="668">
        <v>0</v>
      </c>
      <c r="D62" s="668">
        <v>0</v>
      </c>
      <c r="E62" s="668">
        <f t="shared" ref="E62:E69" si="41">C62+D62</f>
        <v>0</v>
      </c>
      <c r="F62" s="668">
        <v>0</v>
      </c>
      <c r="G62" s="668">
        <f t="shared" ref="G62:G69" si="42">E62-F62</f>
        <v>0</v>
      </c>
      <c r="H62" s="668">
        <v>0</v>
      </c>
      <c r="I62" s="668">
        <f t="shared" ref="I62:I69" si="43">F62-H62</f>
        <v>0</v>
      </c>
      <c r="J62" s="668">
        <f t="shared" ref="J62:J69" si="44">E62-H62</f>
        <v>0</v>
      </c>
      <c r="K62" s="668">
        <v>0</v>
      </c>
      <c r="L62" s="668">
        <v>0</v>
      </c>
      <c r="M62" s="668">
        <f t="shared" si="1"/>
        <v>0</v>
      </c>
    </row>
    <row r="63" spans="1:13" ht="12.75" customHeight="1" x14ac:dyDescent="0.2">
      <c r="A63" s="136"/>
      <c r="B63" s="667" t="s">
        <v>1064</v>
      </c>
      <c r="C63" s="668">
        <v>0</v>
      </c>
      <c r="D63" s="668">
        <v>0</v>
      </c>
      <c r="E63" s="668">
        <f t="shared" si="41"/>
        <v>0</v>
      </c>
      <c r="F63" s="668">
        <v>0</v>
      </c>
      <c r="G63" s="668">
        <f t="shared" si="42"/>
        <v>0</v>
      </c>
      <c r="H63" s="668">
        <v>0</v>
      </c>
      <c r="I63" s="668">
        <f t="shared" si="43"/>
        <v>0</v>
      </c>
      <c r="J63" s="668">
        <f t="shared" si="44"/>
        <v>0</v>
      </c>
      <c r="K63" s="668">
        <v>0</v>
      </c>
      <c r="L63" s="668">
        <v>0</v>
      </c>
      <c r="M63" s="668">
        <f t="shared" si="1"/>
        <v>0</v>
      </c>
    </row>
    <row r="64" spans="1:13" ht="12.75" customHeight="1" x14ac:dyDescent="0.2">
      <c r="A64" s="136"/>
      <c r="B64" s="667" t="s">
        <v>1065</v>
      </c>
      <c r="C64" s="668">
        <v>0</v>
      </c>
      <c r="D64" s="668">
        <v>0</v>
      </c>
      <c r="E64" s="668">
        <f t="shared" si="41"/>
        <v>0</v>
      </c>
      <c r="F64" s="668">
        <v>0</v>
      </c>
      <c r="G64" s="668">
        <f t="shared" si="42"/>
        <v>0</v>
      </c>
      <c r="H64" s="668">
        <v>0</v>
      </c>
      <c r="I64" s="668">
        <f t="shared" si="43"/>
        <v>0</v>
      </c>
      <c r="J64" s="668">
        <f t="shared" si="44"/>
        <v>0</v>
      </c>
      <c r="K64" s="668">
        <v>0</v>
      </c>
      <c r="L64" s="668">
        <v>0</v>
      </c>
      <c r="M64" s="668">
        <f t="shared" si="1"/>
        <v>0</v>
      </c>
    </row>
    <row r="65" spans="1:13" ht="12.75" customHeight="1" x14ac:dyDescent="0.2">
      <c r="A65" s="136"/>
      <c r="B65" s="667" t="s">
        <v>1066</v>
      </c>
      <c r="C65" s="668">
        <v>0</v>
      </c>
      <c r="D65" s="668">
        <v>0</v>
      </c>
      <c r="E65" s="668">
        <f t="shared" si="41"/>
        <v>0</v>
      </c>
      <c r="F65" s="668">
        <v>0</v>
      </c>
      <c r="G65" s="668">
        <f t="shared" si="42"/>
        <v>0</v>
      </c>
      <c r="H65" s="668">
        <v>0</v>
      </c>
      <c r="I65" s="668">
        <f t="shared" si="43"/>
        <v>0</v>
      </c>
      <c r="J65" s="668">
        <f t="shared" si="44"/>
        <v>0</v>
      </c>
      <c r="K65" s="668">
        <v>0</v>
      </c>
      <c r="L65" s="668">
        <v>0</v>
      </c>
      <c r="M65" s="668">
        <f t="shared" si="1"/>
        <v>0</v>
      </c>
    </row>
    <row r="66" spans="1:13" ht="12.75" customHeight="1" x14ac:dyDescent="0.2">
      <c r="A66" s="136"/>
      <c r="B66" s="667" t="s">
        <v>1067</v>
      </c>
      <c r="C66" s="668">
        <v>0</v>
      </c>
      <c r="D66" s="668">
        <v>0</v>
      </c>
      <c r="E66" s="668">
        <f t="shared" si="41"/>
        <v>0</v>
      </c>
      <c r="F66" s="668">
        <v>0</v>
      </c>
      <c r="G66" s="668">
        <f t="shared" si="42"/>
        <v>0</v>
      </c>
      <c r="H66" s="668">
        <v>0</v>
      </c>
      <c r="I66" s="668">
        <f t="shared" si="43"/>
        <v>0</v>
      </c>
      <c r="J66" s="668">
        <f t="shared" si="44"/>
        <v>0</v>
      </c>
      <c r="K66" s="668">
        <v>0</v>
      </c>
      <c r="L66" s="668">
        <v>0</v>
      </c>
      <c r="M66" s="668">
        <f t="shared" si="1"/>
        <v>0</v>
      </c>
    </row>
    <row r="67" spans="1:13" ht="12.75" customHeight="1" x14ac:dyDescent="0.2">
      <c r="A67" s="136"/>
      <c r="B67" s="667" t="s">
        <v>1068</v>
      </c>
      <c r="C67" s="668">
        <v>0</v>
      </c>
      <c r="D67" s="668">
        <v>0</v>
      </c>
      <c r="E67" s="668">
        <f t="shared" si="41"/>
        <v>0</v>
      </c>
      <c r="F67" s="668">
        <v>0</v>
      </c>
      <c r="G67" s="668">
        <f t="shared" si="42"/>
        <v>0</v>
      </c>
      <c r="H67" s="668">
        <v>0</v>
      </c>
      <c r="I67" s="668">
        <f t="shared" si="43"/>
        <v>0</v>
      </c>
      <c r="J67" s="668">
        <f t="shared" si="44"/>
        <v>0</v>
      </c>
      <c r="K67" s="668">
        <v>0</v>
      </c>
      <c r="L67" s="668">
        <v>0</v>
      </c>
      <c r="M67" s="668">
        <f t="shared" si="1"/>
        <v>0</v>
      </c>
    </row>
    <row r="68" spans="1:13" ht="12.75" customHeight="1" x14ac:dyDescent="0.2">
      <c r="A68" s="136"/>
      <c r="B68" s="667" t="s">
        <v>1069</v>
      </c>
      <c r="C68" s="668">
        <v>0</v>
      </c>
      <c r="D68" s="668">
        <v>0</v>
      </c>
      <c r="E68" s="668">
        <f t="shared" si="41"/>
        <v>0</v>
      </c>
      <c r="F68" s="668">
        <v>0</v>
      </c>
      <c r="G68" s="668">
        <f t="shared" si="42"/>
        <v>0</v>
      </c>
      <c r="H68" s="668">
        <v>0</v>
      </c>
      <c r="I68" s="668">
        <f t="shared" si="43"/>
        <v>0</v>
      </c>
      <c r="J68" s="668">
        <f t="shared" si="44"/>
        <v>0</v>
      </c>
      <c r="K68" s="668">
        <v>0</v>
      </c>
      <c r="L68" s="668">
        <v>0</v>
      </c>
      <c r="M68" s="668">
        <f t="shared" si="1"/>
        <v>0</v>
      </c>
    </row>
    <row r="69" spans="1:13" ht="12.75" customHeight="1" x14ac:dyDescent="0.2">
      <c r="A69" s="136"/>
      <c r="B69" s="667" t="s">
        <v>1070</v>
      </c>
      <c r="C69" s="668">
        <v>0</v>
      </c>
      <c r="D69" s="668">
        <v>0</v>
      </c>
      <c r="E69" s="668">
        <f t="shared" si="41"/>
        <v>0</v>
      </c>
      <c r="F69" s="668">
        <v>0</v>
      </c>
      <c r="G69" s="668">
        <f t="shared" si="42"/>
        <v>0</v>
      </c>
      <c r="H69" s="668">
        <v>0</v>
      </c>
      <c r="I69" s="668">
        <f t="shared" si="43"/>
        <v>0</v>
      </c>
      <c r="J69" s="668">
        <f t="shared" si="44"/>
        <v>0</v>
      </c>
      <c r="K69" s="668">
        <v>0</v>
      </c>
      <c r="L69" s="668">
        <v>0</v>
      </c>
      <c r="M69" s="668">
        <f t="shared" si="1"/>
        <v>0</v>
      </c>
    </row>
    <row r="70" spans="1:13" ht="12.75" customHeight="1" x14ac:dyDescent="0.2">
      <c r="A70" s="134"/>
      <c r="B70" s="666" t="s">
        <v>790</v>
      </c>
      <c r="C70" s="665">
        <f>SUM(C71:C79)</f>
        <v>101619.26000000001</v>
      </c>
      <c r="D70" s="665">
        <f t="shared" ref="D70:M70" si="45">SUM(D71:D79)</f>
        <v>57815.98</v>
      </c>
      <c r="E70" s="665">
        <f t="shared" si="45"/>
        <v>159435.24</v>
      </c>
      <c r="F70" s="665">
        <f t="shared" si="45"/>
        <v>149193.88</v>
      </c>
      <c r="G70" s="665">
        <f t="shared" si="45"/>
        <v>10241.36</v>
      </c>
      <c r="H70" s="665">
        <f t="shared" si="45"/>
        <v>112385.92000000001</v>
      </c>
      <c r="I70" s="665">
        <f t="shared" si="45"/>
        <v>36807.96</v>
      </c>
      <c r="J70" s="665">
        <f t="shared" si="45"/>
        <v>47049.32</v>
      </c>
      <c r="K70" s="665">
        <f t="shared" si="45"/>
        <v>112385.92000000001</v>
      </c>
      <c r="L70" s="665">
        <f t="shared" si="45"/>
        <v>112385.92000000001</v>
      </c>
      <c r="M70" s="665">
        <f t="shared" si="45"/>
        <v>0</v>
      </c>
    </row>
    <row r="71" spans="1:13" ht="12.75" customHeight="1" x14ac:dyDescent="0.2">
      <c r="A71" s="136"/>
      <c r="B71" s="667" t="s">
        <v>1071</v>
      </c>
      <c r="C71" s="644">
        <v>0</v>
      </c>
      <c r="D71" s="644">
        <v>0</v>
      </c>
      <c r="E71" s="669">
        <f>C71+D71</f>
        <v>0</v>
      </c>
      <c r="F71" s="669">
        <v>0</v>
      </c>
      <c r="G71" s="669">
        <f>E71-F71</f>
        <v>0</v>
      </c>
      <c r="H71" s="669">
        <v>0</v>
      </c>
      <c r="I71" s="669">
        <f>F71-H71</f>
        <v>0</v>
      </c>
      <c r="J71" s="669">
        <f>E71-H71</f>
        <v>0</v>
      </c>
      <c r="K71" s="669">
        <v>0</v>
      </c>
      <c r="L71" s="669">
        <v>0</v>
      </c>
      <c r="M71" s="668">
        <f t="shared" si="1"/>
        <v>0</v>
      </c>
    </row>
    <row r="72" spans="1:13" ht="12.75" customHeight="1" x14ac:dyDescent="0.2">
      <c r="A72" s="136"/>
      <c r="B72" s="667" t="s">
        <v>1072</v>
      </c>
      <c r="C72" s="644">
        <v>4200</v>
      </c>
      <c r="D72" s="644">
        <v>-100</v>
      </c>
      <c r="E72" s="669">
        <f t="shared" ref="E72:E79" si="46">C72+D72</f>
        <v>4100</v>
      </c>
      <c r="F72" s="669">
        <v>0</v>
      </c>
      <c r="G72" s="669">
        <f t="shared" ref="G72:G79" si="47">E72-F72</f>
        <v>4100</v>
      </c>
      <c r="H72" s="669">
        <v>0</v>
      </c>
      <c r="I72" s="669">
        <f t="shared" ref="I72:I79" si="48">F72-H72</f>
        <v>0</v>
      </c>
      <c r="J72" s="669">
        <f t="shared" ref="J72:J79" si="49">E72-H72</f>
        <v>4100</v>
      </c>
      <c r="K72" s="669">
        <v>0</v>
      </c>
      <c r="L72" s="669">
        <v>0</v>
      </c>
      <c r="M72" s="668">
        <f t="shared" si="1"/>
        <v>0</v>
      </c>
    </row>
    <row r="73" spans="1:13" ht="12.75" customHeight="1" x14ac:dyDescent="0.2">
      <c r="A73" s="136"/>
      <c r="B73" s="667" t="s">
        <v>1073</v>
      </c>
      <c r="C73" s="644">
        <v>4133.29</v>
      </c>
      <c r="D73" s="644">
        <v>-4033.29</v>
      </c>
      <c r="E73" s="669">
        <f t="shared" si="46"/>
        <v>100</v>
      </c>
      <c r="F73" s="669">
        <v>0</v>
      </c>
      <c r="G73" s="669">
        <f t="shared" si="47"/>
        <v>100</v>
      </c>
      <c r="H73" s="669">
        <v>0</v>
      </c>
      <c r="I73" s="669">
        <f t="shared" si="48"/>
        <v>0</v>
      </c>
      <c r="J73" s="669">
        <f t="shared" si="49"/>
        <v>100</v>
      </c>
      <c r="K73" s="669">
        <v>0</v>
      </c>
      <c r="L73" s="669">
        <v>0</v>
      </c>
      <c r="M73" s="668">
        <f t="shared" ref="M73:M136" si="50">SUM(H73-L73)</f>
        <v>0</v>
      </c>
    </row>
    <row r="74" spans="1:13" ht="12.75" customHeight="1" x14ac:dyDescent="0.2">
      <c r="A74" s="136"/>
      <c r="B74" s="667" t="s">
        <v>1074</v>
      </c>
      <c r="C74" s="644">
        <v>0</v>
      </c>
      <c r="D74" s="644">
        <v>0</v>
      </c>
      <c r="E74" s="669">
        <f t="shared" si="46"/>
        <v>0</v>
      </c>
      <c r="F74" s="669">
        <v>0</v>
      </c>
      <c r="G74" s="669">
        <f t="shared" si="47"/>
        <v>0</v>
      </c>
      <c r="H74" s="669">
        <v>0</v>
      </c>
      <c r="I74" s="669">
        <f t="shared" si="48"/>
        <v>0</v>
      </c>
      <c r="J74" s="669">
        <f t="shared" si="49"/>
        <v>0</v>
      </c>
      <c r="K74" s="669">
        <v>0</v>
      </c>
      <c r="L74" s="669">
        <v>0</v>
      </c>
      <c r="M74" s="668">
        <f t="shared" si="50"/>
        <v>0</v>
      </c>
    </row>
    <row r="75" spans="1:13" ht="12.75" customHeight="1" x14ac:dyDescent="0.2">
      <c r="A75" s="136"/>
      <c r="B75" s="667" t="s">
        <v>1075</v>
      </c>
      <c r="C75" s="668">
        <v>0</v>
      </c>
      <c r="D75" s="668">
        <v>0</v>
      </c>
      <c r="E75" s="669">
        <f t="shared" si="46"/>
        <v>0</v>
      </c>
      <c r="F75" s="668">
        <v>0</v>
      </c>
      <c r="G75" s="669">
        <f t="shared" si="47"/>
        <v>0</v>
      </c>
      <c r="H75" s="668">
        <v>0</v>
      </c>
      <c r="I75" s="669">
        <f t="shared" si="48"/>
        <v>0</v>
      </c>
      <c r="J75" s="669">
        <f t="shared" si="49"/>
        <v>0</v>
      </c>
      <c r="K75" s="668">
        <v>0</v>
      </c>
      <c r="L75" s="668">
        <v>0</v>
      </c>
      <c r="M75" s="668">
        <f t="shared" si="50"/>
        <v>0</v>
      </c>
    </row>
    <row r="76" spans="1:13" ht="12.75" customHeight="1" x14ac:dyDescent="0.2">
      <c r="A76" s="136"/>
      <c r="B76" s="667" t="s">
        <v>1076</v>
      </c>
      <c r="C76" s="644">
        <v>60161</v>
      </c>
      <c r="D76" s="644">
        <v>40914.25</v>
      </c>
      <c r="E76" s="669">
        <f t="shared" si="46"/>
        <v>101075.25</v>
      </c>
      <c r="F76" s="669">
        <v>99457.39</v>
      </c>
      <c r="G76" s="669">
        <f t="shared" si="47"/>
        <v>1617.8600000000006</v>
      </c>
      <c r="H76" s="669">
        <v>67413.55</v>
      </c>
      <c r="I76" s="669">
        <f t="shared" si="48"/>
        <v>32043.839999999997</v>
      </c>
      <c r="J76" s="669">
        <f t="shared" si="49"/>
        <v>33661.699999999997</v>
      </c>
      <c r="K76" s="669">
        <v>67413.55</v>
      </c>
      <c r="L76" s="669">
        <v>67413.55</v>
      </c>
      <c r="M76" s="668">
        <f t="shared" si="50"/>
        <v>0</v>
      </c>
    </row>
    <row r="77" spans="1:13" ht="12.75" customHeight="1" x14ac:dyDescent="0.2">
      <c r="A77" s="136"/>
      <c r="B77" s="667" t="s">
        <v>1077</v>
      </c>
      <c r="C77" s="644">
        <v>5265.96</v>
      </c>
      <c r="D77" s="644">
        <v>-1627.49</v>
      </c>
      <c r="E77" s="669">
        <f t="shared" si="46"/>
        <v>3638.4700000000003</v>
      </c>
      <c r="F77" s="669">
        <v>1938.47</v>
      </c>
      <c r="G77" s="669">
        <f t="shared" si="47"/>
        <v>1700.0000000000002</v>
      </c>
      <c r="H77" s="669">
        <v>1938.47</v>
      </c>
      <c r="I77" s="669">
        <f t="shared" si="48"/>
        <v>0</v>
      </c>
      <c r="J77" s="669">
        <f t="shared" si="49"/>
        <v>1700.0000000000002</v>
      </c>
      <c r="K77" s="669">
        <v>1938.47</v>
      </c>
      <c r="L77" s="669">
        <v>1938.47</v>
      </c>
      <c r="M77" s="668">
        <f t="shared" si="50"/>
        <v>0</v>
      </c>
    </row>
    <row r="78" spans="1:13" ht="12.75" customHeight="1" x14ac:dyDescent="0.2">
      <c r="A78" s="136"/>
      <c r="B78" s="667" t="s">
        <v>1078</v>
      </c>
      <c r="C78" s="644">
        <v>12156.5</v>
      </c>
      <c r="D78" s="644">
        <v>-2420.5300000000002</v>
      </c>
      <c r="E78" s="669">
        <f t="shared" si="46"/>
        <v>9735.9699999999993</v>
      </c>
      <c r="F78" s="669">
        <v>7938.47</v>
      </c>
      <c r="G78" s="669">
        <f t="shared" si="47"/>
        <v>1797.4999999999991</v>
      </c>
      <c r="H78" s="669">
        <v>7938.47</v>
      </c>
      <c r="I78" s="669">
        <f t="shared" si="48"/>
        <v>0</v>
      </c>
      <c r="J78" s="669">
        <f t="shared" si="49"/>
        <v>1797.4999999999991</v>
      </c>
      <c r="K78" s="669">
        <v>7938.47</v>
      </c>
      <c r="L78" s="669">
        <v>7938.47</v>
      </c>
      <c r="M78" s="668">
        <f t="shared" si="50"/>
        <v>0</v>
      </c>
    </row>
    <row r="79" spans="1:13" ht="12.75" customHeight="1" x14ac:dyDescent="0.2">
      <c r="A79" s="136"/>
      <c r="B79" s="667" t="s">
        <v>1079</v>
      </c>
      <c r="C79" s="644">
        <v>15702.51</v>
      </c>
      <c r="D79" s="644">
        <v>25083.040000000001</v>
      </c>
      <c r="E79" s="669">
        <f t="shared" si="46"/>
        <v>40785.550000000003</v>
      </c>
      <c r="F79" s="669">
        <v>39859.550000000003</v>
      </c>
      <c r="G79" s="669">
        <f t="shared" si="47"/>
        <v>926</v>
      </c>
      <c r="H79" s="669">
        <v>35095.43</v>
      </c>
      <c r="I79" s="669">
        <f t="shared" si="48"/>
        <v>4764.1200000000026</v>
      </c>
      <c r="J79" s="669">
        <f t="shared" si="49"/>
        <v>5690.1200000000026</v>
      </c>
      <c r="K79" s="669">
        <v>35095.43</v>
      </c>
      <c r="L79" s="669">
        <v>35095.43</v>
      </c>
      <c r="M79" s="668">
        <f t="shared" si="50"/>
        <v>0</v>
      </c>
    </row>
    <row r="80" spans="1:13" ht="12.75" customHeight="1" x14ac:dyDescent="0.2">
      <c r="A80" s="134"/>
      <c r="B80" s="666" t="s">
        <v>801</v>
      </c>
      <c r="C80" s="665">
        <f>SUM(C81:C87)</f>
        <v>51483</v>
      </c>
      <c r="D80" s="665">
        <f t="shared" ref="D80:M80" si="51">SUM(D81:D87)</f>
        <v>-47672.21</v>
      </c>
      <c r="E80" s="665">
        <f t="shared" si="51"/>
        <v>3810.79</v>
      </c>
      <c r="F80" s="665">
        <f t="shared" si="51"/>
        <v>3710.79</v>
      </c>
      <c r="G80" s="665">
        <f t="shared" si="51"/>
        <v>100</v>
      </c>
      <c r="H80" s="665">
        <f t="shared" si="51"/>
        <v>746.99</v>
      </c>
      <c r="I80" s="665">
        <f t="shared" si="51"/>
        <v>2963.8</v>
      </c>
      <c r="J80" s="665">
        <f t="shared" si="51"/>
        <v>3063.8</v>
      </c>
      <c r="K80" s="665">
        <f t="shared" si="51"/>
        <v>746.99</v>
      </c>
      <c r="L80" s="665">
        <f t="shared" si="51"/>
        <v>746.99</v>
      </c>
      <c r="M80" s="665">
        <f t="shared" si="51"/>
        <v>0</v>
      </c>
    </row>
    <row r="81" spans="1:13" ht="12.75" customHeight="1" x14ac:dyDescent="0.2">
      <c r="A81" s="136"/>
      <c r="B81" s="667" t="s">
        <v>1080</v>
      </c>
      <c r="C81" s="668">
        <v>0</v>
      </c>
      <c r="D81" s="668">
        <v>0</v>
      </c>
      <c r="E81" s="668">
        <f>C81+D81</f>
        <v>0</v>
      </c>
      <c r="F81" s="668">
        <v>0</v>
      </c>
      <c r="G81" s="668">
        <f>E81-F81</f>
        <v>0</v>
      </c>
      <c r="H81" s="668">
        <v>0</v>
      </c>
      <c r="I81" s="668">
        <f>F81-H81</f>
        <v>0</v>
      </c>
      <c r="J81" s="668">
        <f>E81-H81</f>
        <v>0</v>
      </c>
      <c r="K81" s="668">
        <v>0</v>
      </c>
      <c r="L81" s="668">
        <v>0</v>
      </c>
      <c r="M81" s="668">
        <f t="shared" si="50"/>
        <v>0</v>
      </c>
    </row>
    <row r="82" spans="1:13" ht="12.75" customHeight="1" x14ac:dyDescent="0.2">
      <c r="A82" s="136"/>
      <c r="B82" s="667" t="s">
        <v>1081</v>
      </c>
      <c r="C82" s="644">
        <v>1493</v>
      </c>
      <c r="D82" s="644">
        <v>1752.79</v>
      </c>
      <c r="E82" s="668">
        <f t="shared" ref="E82:E87" si="52">C82+D82</f>
        <v>3245.79</v>
      </c>
      <c r="F82" s="669">
        <v>3145.79</v>
      </c>
      <c r="G82" s="668">
        <f t="shared" ref="G82:G87" si="53">E82-F82</f>
        <v>100</v>
      </c>
      <c r="H82" s="669">
        <v>181.99</v>
      </c>
      <c r="I82" s="668">
        <f t="shared" ref="I82:I87" si="54">F82-H82</f>
        <v>2963.8</v>
      </c>
      <c r="J82" s="668">
        <f t="shared" ref="J82:J87" si="55">E82-H82</f>
        <v>3063.8</v>
      </c>
      <c r="K82" s="669">
        <v>181.99</v>
      </c>
      <c r="L82" s="669">
        <v>181.99</v>
      </c>
      <c r="M82" s="668">
        <f t="shared" si="50"/>
        <v>0</v>
      </c>
    </row>
    <row r="83" spans="1:13" ht="12.75" customHeight="1" x14ac:dyDescent="0.2">
      <c r="A83" s="136"/>
      <c r="B83" s="667" t="s">
        <v>1082</v>
      </c>
      <c r="C83" s="668">
        <v>0</v>
      </c>
      <c r="D83" s="668">
        <v>0</v>
      </c>
      <c r="E83" s="668">
        <f t="shared" si="52"/>
        <v>0</v>
      </c>
      <c r="F83" s="668">
        <v>0</v>
      </c>
      <c r="G83" s="668">
        <f t="shared" si="53"/>
        <v>0</v>
      </c>
      <c r="H83" s="668">
        <v>0</v>
      </c>
      <c r="I83" s="668">
        <f t="shared" si="54"/>
        <v>0</v>
      </c>
      <c r="J83" s="668">
        <f t="shared" si="55"/>
        <v>0</v>
      </c>
      <c r="K83" s="668">
        <v>0</v>
      </c>
      <c r="L83" s="668">
        <v>0</v>
      </c>
      <c r="M83" s="668">
        <f t="shared" si="50"/>
        <v>0</v>
      </c>
    </row>
    <row r="84" spans="1:13" ht="12.75" customHeight="1" x14ac:dyDescent="0.2">
      <c r="A84" s="136"/>
      <c r="B84" s="667" t="s">
        <v>1083</v>
      </c>
      <c r="C84" s="644">
        <v>49990</v>
      </c>
      <c r="D84" s="644">
        <v>-49425</v>
      </c>
      <c r="E84" s="668">
        <f t="shared" si="52"/>
        <v>565</v>
      </c>
      <c r="F84" s="669">
        <v>565</v>
      </c>
      <c r="G84" s="668">
        <f t="shared" si="53"/>
        <v>0</v>
      </c>
      <c r="H84" s="669">
        <v>565</v>
      </c>
      <c r="I84" s="668">
        <f t="shared" si="54"/>
        <v>0</v>
      </c>
      <c r="J84" s="668">
        <f t="shared" si="55"/>
        <v>0</v>
      </c>
      <c r="K84" s="669">
        <v>565</v>
      </c>
      <c r="L84" s="669">
        <v>565</v>
      </c>
      <c r="M84" s="668">
        <f t="shared" si="50"/>
        <v>0</v>
      </c>
    </row>
    <row r="85" spans="1:13" ht="12.75" customHeight="1" x14ac:dyDescent="0.2">
      <c r="A85" s="136"/>
      <c r="B85" s="667" t="s">
        <v>1084</v>
      </c>
      <c r="C85" s="668">
        <v>0</v>
      </c>
      <c r="D85" s="668">
        <v>0</v>
      </c>
      <c r="E85" s="668">
        <f t="shared" si="52"/>
        <v>0</v>
      </c>
      <c r="F85" s="668">
        <v>0</v>
      </c>
      <c r="G85" s="668">
        <f t="shared" si="53"/>
        <v>0</v>
      </c>
      <c r="H85" s="668">
        <v>0</v>
      </c>
      <c r="I85" s="668">
        <f t="shared" si="54"/>
        <v>0</v>
      </c>
      <c r="J85" s="668">
        <f t="shared" si="55"/>
        <v>0</v>
      </c>
      <c r="K85" s="668">
        <v>0</v>
      </c>
      <c r="L85" s="668">
        <v>0</v>
      </c>
      <c r="M85" s="668">
        <f t="shared" si="50"/>
        <v>0</v>
      </c>
    </row>
    <row r="86" spans="1:13" ht="12.75" customHeight="1" x14ac:dyDescent="0.2">
      <c r="A86" s="136"/>
      <c r="B86" s="667" t="s">
        <v>1085</v>
      </c>
      <c r="C86" s="668">
        <v>0</v>
      </c>
      <c r="D86" s="668">
        <v>0</v>
      </c>
      <c r="E86" s="668">
        <f t="shared" si="52"/>
        <v>0</v>
      </c>
      <c r="F86" s="668">
        <v>0</v>
      </c>
      <c r="G86" s="668">
        <f t="shared" si="53"/>
        <v>0</v>
      </c>
      <c r="H86" s="668">
        <v>0</v>
      </c>
      <c r="I86" s="668">
        <f t="shared" si="54"/>
        <v>0</v>
      </c>
      <c r="J86" s="668">
        <f t="shared" si="55"/>
        <v>0</v>
      </c>
      <c r="K86" s="668">
        <v>0</v>
      </c>
      <c r="L86" s="668">
        <v>0</v>
      </c>
      <c r="M86" s="668">
        <f t="shared" si="50"/>
        <v>0</v>
      </c>
    </row>
    <row r="87" spans="1:13" ht="12.75" customHeight="1" x14ac:dyDescent="0.2">
      <c r="A87" s="136"/>
      <c r="B87" s="667" t="s">
        <v>1086</v>
      </c>
      <c r="C87" s="668">
        <v>0</v>
      </c>
      <c r="D87" s="668">
        <v>0</v>
      </c>
      <c r="E87" s="668">
        <f t="shared" si="52"/>
        <v>0</v>
      </c>
      <c r="F87" s="668">
        <v>0</v>
      </c>
      <c r="G87" s="668">
        <f t="shared" si="53"/>
        <v>0</v>
      </c>
      <c r="H87" s="668">
        <v>0</v>
      </c>
      <c r="I87" s="668">
        <f t="shared" si="54"/>
        <v>0</v>
      </c>
      <c r="J87" s="668">
        <f t="shared" si="55"/>
        <v>0</v>
      </c>
      <c r="K87" s="668">
        <v>0</v>
      </c>
      <c r="L87" s="668">
        <v>0</v>
      </c>
      <c r="M87" s="668">
        <f t="shared" si="50"/>
        <v>0</v>
      </c>
    </row>
    <row r="88" spans="1:13" ht="12.75" customHeight="1" x14ac:dyDescent="0.2">
      <c r="A88" s="134"/>
      <c r="B88" s="666" t="s">
        <v>33</v>
      </c>
      <c r="C88" s="665">
        <f>SUM(C89:C90)</f>
        <v>3337400.27</v>
      </c>
      <c r="D88" s="665">
        <f t="shared" ref="D88:M88" si="56">SUM(D89:D90)</f>
        <v>137862</v>
      </c>
      <c r="E88" s="665">
        <f t="shared" si="56"/>
        <v>3475262.27</v>
      </c>
      <c r="F88" s="665">
        <f t="shared" si="56"/>
        <v>2399750</v>
      </c>
      <c r="G88" s="665">
        <f t="shared" si="56"/>
        <v>1075512.27</v>
      </c>
      <c r="H88" s="665">
        <f t="shared" si="56"/>
        <v>2399750</v>
      </c>
      <c r="I88" s="665">
        <f t="shared" si="56"/>
        <v>0</v>
      </c>
      <c r="J88" s="665">
        <f t="shared" si="56"/>
        <v>1075512.27</v>
      </c>
      <c r="K88" s="665">
        <f t="shared" si="56"/>
        <v>2399750</v>
      </c>
      <c r="L88" s="665">
        <f t="shared" si="56"/>
        <v>2399750</v>
      </c>
      <c r="M88" s="665">
        <f t="shared" si="56"/>
        <v>0</v>
      </c>
    </row>
    <row r="89" spans="1:13" ht="12.75" customHeight="1" x14ac:dyDescent="0.2">
      <c r="A89" s="136"/>
      <c r="B89" s="667" t="s">
        <v>361</v>
      </c>
      <c r="C89" s="644">
        <v>3337400.27</v>
      </c>
      <c r="D89" s="644">
        <v>137862</v>
      </c>
      <c r="E89" s="669">
        <f>C89+D89</f>
        <v>3475262.27</v>
      </c>
      <c r="F89" s="669">
        <v>2399750</v>
      </c>
      <c r="G89" s="669">
        <f>E89-F89</f>
        <v>1075512.27</v>
      </c>
      <c r="H89" s="669">
        <v>2399750</v>
      </c>
      <c r="I89" s="669">
        <f>F89-H89</f>
        <v>0</v>
      </c>
      <c r="J89" s="669">
        <f>E89-H89</f>
        <v>1075512.27</v>
      </c>
      <c r="K89" s="669">
        <v>2399750</v>
      </c>
      <c r="L89" s="669">
        <v>2399750</v>
      </c>
      <c r="M89" s="668">
        <f t="shared" si="50"/>
        <v>0</v>
      </c>
    </row>
    <row r="90" spans="1:13" ht="12.75" customHeight="1" x14ac:dyDescent="0.2">
      <c r="A90" s="136"/>
      <c r="B90" s="667" t="s">
        <v>1087</v>
      </c>
      <c r="C90" s="668">
        <v>0</v>
      </c>
      <c r="D90" s="668">
        <v>0</v>
      </c>
      <c r="E90" s="669">
        <f>C90+D90</f>
        <v>0</v>
      </c>
      <c r="F90" s="668">
        <v>0</v>
      </c>
      <c r="G90" s="669">
        <f>E90-F90</f>
        <v>0</v>
      </c>
      <c r="H90" s="668">
        <v>0</v>
      </c>
      <c r="I90" s="669">
        <f>F90-H90</f>
        <v>0</v>
      </c>
      <c r="J90" s="669">
        <f>E90-H90</f>
        <v>0</v>
      </c>
      <c r="K90" s="668">
        <v>0</v>
      </c>
      <c r="L90" s="668">
        <v>0</v>
      </c>
      <c r="M90" s="668">
        <f t="shared" si="50"/>
        <v>0</v>
      </c>
    </row>
    <row r="91" spans="1:13" ht="12.75" customHeight="1" x14ac:dyDescent="0.2">
      <c r="A91" s="134"/>
      <c r="B91" s="666" t="s">
        <v>1088</v>
      </c>
      <c r="C91" s="665">
        <f>SUM(C92:C96)</f>
        <v>0</v>
      </c>
      <c r="D91" s="665">
        <f t="shared" ref="D91:M91" si="57">SUM(D92:D96)</f>
        <v>88389.68</v>
      </c>
      <c r="E91" s="665">
        <f t="shared" si="57"/>
        <v>88389.68</v>
      </c>
      <c r="F91" s="665">
        <f t="shared" si="57"/>
        <v>74419.799999999988</v>
      </c>
      <c r="G91" s="665">
        <f t="shared" si="57"/>
        <v>13969.880000000005</v>
      </c>
      <c r="H91" s="665">
        <f t="shared" si="57"/>
        <v>73030.12</v>
      </c>
      <c r="I91" s="665">
        <f t="shared" si="57"/>
        <v>1389.68</v>
      </c>
      <c r="J91" s="665">
        <f t="shared" si="57"/>
        <v>15359.560000000005</v>
      </c>
      <c r="K91" s="665">
        <f t="shared" si="57"/>
        <v>73030.12</v>
      </c>
      <c r="L91" s="665">
        <f t="shared" si="57"/>
        <v>73030.12</v>
      </c>
      <c r="M91" s="665">
        <f t="shared" si="57"/>
        <v>0</v>
      </c>
    </row>
    <row r="92" spans="1:13" ht="12.75" customHeight="1" x14ac:dyDescent="0.2">
      <c r="A92" s="136"/>
      <c r="B92" s="667" t="s">
        <v>1089</v>
      </c>
      <c r="C92" s="644">
        <v>0</v>
      </c>
      <c r="D92" s="644">
        <v>87000</v>
      </c>
      <c r="E92" s="669">
        <f>C92+D92</f>
        <v>87000</v>
      </c>
      <c r="F92" s="669">
        <v>73030.12</v>
      </c>
      <c r="G92" s="669">
        <f>E92-F92</f>
        <v>13969.880000000005</v>
      </c>
      <c r="H92" s="669">
        <v>73030.12</v>
      </c>
      <c r="I92" s="669">
        <f>F92-H92</f>
        <v>0</v>
      </c>
      <c r="J92" s="669">
        <f>E92-H92</f>
        <v>13969.880000000005</v>
      </c>
      <c r="K92" s="669">
        <v>73030.12</v>
      </c>
      <c r="L92" s="669">
        <v>73030.12</v>
      </c>
      <c r="M92" s="668">
        <f t="shared" si="50"/>
        <v>0</v>
      </c>
    </row>
    <row r="93" spans="1:13" ht="12.75" customHeight="1" x14ac:dyDescent="0.2">
      <c r="A93" s="136"/>
      <c r="B93" s="667" t="s">
        <v>1090</v>
      </c>
      <c r="C93" s="668">
        <v>0</v>
      </c>
      <c r="D93" s="668">
        <v>1389.68</v>
      </c>
      <c r="E93" s="669">
        <f>C93+D93</f>
        <v>1389.68</v>
      </c>
      <c r="F93" s="668">
        <v>1389.68</v>
      </c>
      <c r="G93" s="669">
        <f>E93-F93</f>
        <v>0</v>
      </c>
      <c r="H93" s="668">
        <v>0</v>
      </c>
      <c r="I93" s="669">
        <f t="shared" ref="I93:I96" si="58">F93-H93</f>
        <v>1389.68</v>
      </c>
      <c r="J93" s="669">
        <f>E93-H93</f>
        <v>1389.68</v>
      </c>
      <c r="K93" s="668">
        <v>0</v>
      </c>
      <c r="L93" s="668">
        <v>0</v>
      </c>
      <c r="M93" s="668">
        <f t="shared" si="50"/>
        <v>0</v>
      </c>
    </row>
    <row r="94" spans="1:13" ht="12.75" customHeight="1" x14ac:dyDescent="0.2">
      <c r="A94" s="136"/>
      <c r="B94" s="667" t="s">
        <v>1091</v>
      </c>
      <c r="C94" s="668">
        <v>0</v>
      </c>
      <c r="D94" s="668">
        <v>0</v>
      </c>
      <c r="E94" s="669">
        <f t="shared" ref="E94:E96" si="59">C94</f>
        <v>0</v>
      </c>
      <c r="F94" s="668">
        <v>0</v>
      </c>
      <c r="G94" s="669">
        <f t="shared" ref="G94:G96" si="60">E94-F94</f>
        <v>0</v>
      </c>
      <c r="H94" s="668">
        <v>0</v>
      </c>
      <c r="I94" s="669">
        <f t="shared" si="58"/>
        <v>0</v>
      </c>
      <c r="J94" s="669">
        <f t="shared" ref="J94:J96" si="61">E94-H94</f>
        <v>0</v>
      </c>
      <c r="K94" s="668">
        <v>0</v>
      </c>
      <c r="L94" s="668">
        <v>0</v>
      </c>
      <c r="M94" s="668">
        <f t="shared" si="50"/>
        <v>0</v>
      </c>
    </row>
    <row r="95" spans="1:13" ht="12.75" customHeight="1" x14ac:dyDescent="0.2">
      <c r="A95" s="136"/>
      <c r="B95" s="667" t="s">
        <v>1092</v>
      </c>
      <c r="C95" s="668">
        <v>0</v>
      </c>
      <c r="D95" s="668">
        <v>0</v>
      </c>
      <c r="E95" s="669">
        <f t="shared" si="59"/>
        <v>0</v>
      </c>
      <c r="F95" s="668">
        <v>0</v>
      </c>
      <c r="G95" s="669">
        <f t="shared" si="60"/>
        <v>0</v>
      </c>
      <c r="H95" s="668">
        <v>0</v>
      </c>
      <c r="I95" s="669">
        <f t="shared" si="58"/>
        <v>0</v>
      </c>
      <c r="J95" s="669">
        <f t="shared" si="61"/>
        <v>0</v>
      </c>
      <c r="K95" s="668">
        <v>0</v>
      </c>
      <c r="L95" s="668">
        <v>0</v>
      </c>
      <c r="M95" s="668">
        <f t="shared" si="50"/>
        <v>0</v>
      </c>
    </row>
    <row r="96" spans="1:13" ht="16.5" customHeight="1" x14ac:dyDescent="0.2">
      <c r="A96" s="136"/>
      <c r="B96" s="667" t="s">
        <v>1093</v>
      </c>
      <c r="C96" s="668">
        <v>0</v>
      </c>
      <c r="D96" s="668">
        <v>0</v>
      </c>
      <c r="E96" s="669">
        <f t="shared" si="59"/>
        <v>0</v>
      </c>
      <c r="F96" s="668">
        <v>0</v>
      </c>
      <c r="G96" s="669">
        <f t="shared" si="60"/>
        <v>0</v>
      </c>
      <c r="H96" s="668">
        <v>0</v>
      </c>
      <c r="I96" s="669">
        <f t="shared" si="58"/>
        <v>0</v>
      </c>
      <c r="J96" s="669">
        <f t="shared" si="61"/>
        <v>0</v>
      </c>
      <c r="K96" s="668">
        <v>0</v>
      </c>
      <c r="L96" s="668">
        <v>0</v>
      </c>
      <c r="M96" s="668">
        <f t="shared" si="50"/>
        <v>0</v>
      </c>
    </row>
    <row r="97" spans="1:13" ht="12.75" customHeight="1" x14ac:dyDescent="0.2">
      <c r="A97" s="134"/>
      <c r="B97" s="666" t="s">
        <v>1094</v>
      </c>
      <c r="C97" s="665">
        <f>SUM(C98:C100)</f>
        <v>0</v>
      </c>
      <c r="D97" s="665">
        <f t="shared" ref="D97:M97" si="62">SUM(D98:D100)</f>
        <v>0</v>
      </c>
      <c r="E97" s="665">
        <f t="shared" si="62"/>
        <v>0</v>
      </c>
      <c r="F97" s="665">
        <f t="shared" si="62"/>
        <v>0</v>
      </c>
      <c r="G97" s="665">
        <f t="shared" si="62"/>
        <v>0</v>
      </c>
      <c r="H97" s="665">
        <f t="shared" si="62"/>
        <v>0</v>
      </c>
      <c r="I97" s="665">
        <f t="shared" si="62"/>
        <v>0</v>
      </c>
      <c r="J97" s="665">
        <f t="shared" si="62"/>
        <v>0</v>
      </c>
      <c r="K97" s="665">
        <f t="shared" si="62"/>
        <v>0</v>
      </c>
      <c r="L97" s="665">
        <f t="shared" si="62"/>
        <v>0</v>
      </c>
      <c r="M97" s="665">
        <f t="shared" si="62"/>
        <v>0</v>
      </c>
    </row>
    <row r="98" spans="1:13" ht="51" customHeight="1" x14ac:dyDescent="0.2">
      <c r="A98" s="136"/>
      <c r="B98" s="667" t="s">
        <v>1095</v>
      </c>
      <c r="C98" s="668">
        <v>0</v>
      </c>
      <c r="D98" s="668">
        <v>0</v>
      </c>
      <c r="E98" s="668">
        <f>C98+D98</f>
        <v>0</v>
      </c>
      <c r="F98" s="668">
        <v>0</v>
      </c>
      <c r="G98" s="668">
        <f>E98-F98</f>
        <v>0</v>
      </c>
      <c r="H98" s="668">
        <v>0</v>
      </c>
      <c r="I98" s="668">
        <f>F98-H98</f>
        <v>0</v>
      </c>
      <c r="J98" s="668">
        <f>E98-H98</f>
        <v>0</v>
      </c>
      <c r="K98" s="668">
        <v>0</v>
      </c>
      <c r="L98" s="668">
        <v>0</v>
      </c>
      <c r="M98" s="668">
        <f t="shared" si="50"/>
        <v>0</v>
      </c>
    </row>
    <row r="99" spans="1:13" ht="12.75" customHeight="1" x14ac:dyDescent="0.2">
      <c r="A99" s="136"/>
      <c r="B99" s="667" t="s">
        <v>1096</v>
      </c>
      <c r="C99" s="668">
        <v>0</v>
      </c>
      <c r="D99" s="668">
        <v>0</v>
      </c>
      <c r="E99" s="668">
        <f t="shared" ref="E99:E100" si="63">C99+D99</f>
        <v>0</v>
      </c>
      <c r="F99" s="668">
        <v>0</v>
      </c>
      <c r="G99" s="668">
        <f t="shared" ref="G99:G100" si="64">E99-F99</f>
        <v>0</v>
      </c>
      <c r="H99" s="668">
        <v>0</v>
      </c>
      <c r="I99" s="668">
        <f t="shared" ref="I99:I100" si="65">F99-H99</f>
        <v>0</v>
      </c>
      <c r="J99" s="668">
        <f t="shared" ref="J99:J100" si="66">E99-H99</f>
        <v>0</v>
      </c>
      <c r="K99" s="668">
        <v>0</v>
      </c>
      <c r="L99" s="668">
        <v>0</v>
      </c>
      <c r="M99" s="668">
        <f t="shared" si="50"/>
        <v>0</v>
      </c>
    </row>
    <row r="100" spans="1:13" ht="12.75" customHeight="1" x14ac:dyDescent="0.2">
      <c r="A100" s="136"/>
      <c r="B100" s="667" t="s">
        <v>1097</v>
      </c>
      <c r="C100" s="668">
        <v>0</v>
      </c>
      <c r="D100" s="668">
        <v>0</v>
      </c>
      <c r="E100" s="668">
        <f t="shared" si="63"/>
        <v>0</v>
      </c>
      <c r="F100" s="668">
        <v>0</v>
      </c>
      <c r="G100" s="668">
        <f t="shared" si="64"/>
        <v>0</v>
      </c>
      <c r="H100" s="668">
        <v>0</v>
      </c>
      <c r="I100" s="668">
        <f t="shared" si="65"/>
        <v>0</v>
      </c>
      <c r="J100" s="668">
        <f t="shared" si="66"/>
        <v>0</v>
      </c>
      <c r="K100" s="668">
        <v>0</v>
      </c>
      <c r="L100" s="668">
        <v>0</v>
      </c>
      <c r="M100" s="668">
        <f t="shared" si="50"/>
        <v>0</v>
      </c>
    </row>
    <row r="101" spans="1:13" ht="12.75" customHeight="1" x14ac:dyDescent="0.2">
      <c r="A101" s="134"/>
      <c r="B101" s="666" t="s">
        <v>791</v>
      </c>
      <c r="C101" s="665">
        <f>SUM(C102:C110)</f>
        <v>353928.66000000003</v>
      </c>
      <c r="D101" s="665">
        <f t="shared" ref="D101:M101" si="67">SUM(D102:D110)</f>
        <v>1215534.8599999999</v>
      </c>
      <c r="E101" s="665">
        <f t="shared" si="67"/>
        <v>1569463.5199999998</v>
      </c>
      <c r="F101" s="665">
        <f t="shared" si="67"/>
        <v>356248.03</v>
      </c>
      <c r="G101" s="665">
        <f t="shared" si="67"/>
        <v>1213215.49</v>
      </c>
      <c r="H101" s="665">
        <f t="shared" si="67"/>
        <v>310061.47000000003</v>
      </c>
      <c r="I101" s="665">
        <f t="shared" si="67"/>
        <v>46186.559999999983</v>
      </c>
      <c r="J101" s="665">
        <f t="shared" si="67"/>
        <v>1259402.05</v>
      </c>
      <c r="K101" s="665">
        <f t="shared" si="67"/>
        <v>310061.47000000003</v>
      </c>
      <c r="L101" s="665">
        <f t="shared" si="67"/>
        <v>307122.03000000003</v>
      </c>
      <c r="M101" s="665">
        <f t="shared" si="67"/>
        <v>2939.4399999999987</v>
      </c>
    </row>
    <row r="102" spans="1:13" ht="12.75" customHeight="1" x14ac:dyDescent="0.2">
      <c r="A102" s="136"/>
      <c r="B102" s="667" t="s">
        <v>1098</v>
      </c>
      <c r="C102" s="644">
        <v>20364</v>
      </c>
      <c r="D102" s="644">
        <v>-3855.78</v>
      </c>
      <c r="E102" s="669">
        <f>C102+D102</f>
        <v>16508.22</v>
      </c>
      <c r="F102" s="669">
        <v>6715.4</v>
      </c>
      <c r="G102" s="669">
        <f>E102-F102</f>
        <v>9792.8200000000015</v>
      </c>
      <c r="H102" s="669">
        <v>6085.52</v>
      </c>
      <c r="I102" s="669">
        <f>F102-H102</f>
        <v>629.8799999999992</v>
      </c>
      <c r="J102" s="669">
        <f>E102-H102</f>
        <v>10422.700000000001</v>
      </c>
      <c r="K102" s="669">
        <v>6085.52</v>
      </c>
      <c r="L102" s="669">
        <v>6085.52</v>
      </c>
      <c r="M102" s="668">
        <f t="shared" si="50"/>
        <v>0</v>
      </c>
    </row>
    <row r="103" spans="1:13" ht="12.75" customHeight="1" x14ac:dyDescent="0.2">
      <c r="A103" s="136"/>
      <c r="B103" s="667" t="s">
        <v>1099</v>
      </c>
      <c r="C103" s="644">
        <v>67377.66</v>
      </c>
      <c r="D103" s="644">
        <v>-20611.82</v>
      </c>
      <c r="E103" s="669">
        <f t="shared" ref="E103:E110" si="68">C103+D103</f>
        <v>46765.840000000004</v>
      </c>
      <c r="F103" s="669">
        <v>26003.18</v>
      </c>
      <c r="G103" s="669">
        <f t="shared" ref="G103:G110" si="69">E103-F103</f>
        <v>20762.660000000003</v>
      </c>
      <c r="H103" s="669">
        <v>24003.34</v>
      </c>
      <c r="I103" s="669">
        <f t="shared" ref="I103:I110" si="70">F103-H103</f>
        <v>1999.8400000000001</v>
      </c>
      <c r="J103" s="669">
        <f t="shared" ref="J103:J110" si="71">E103-H103</f>
        <v>22762.500000000004</v>
      </c>
      <c r="K103" s="669">
        <v>24003.34</v>
      </c>
      <c r="L103" s="669">
        <v>21063.9</v>
      </c>
      <c r="M103" s="668">
        <f t="shared" si="50"/>
        <v>2939.4399999999987</v>
      </c>
    </row>
    <row r="104" spans="1:13" ht="12.75" customHeight="1" x14ac:dyDescent="0.2">
      <c r="A104" s="136"/>
      <c r="B104" s="667" t="s">
        <v>1100</v>
      </c>
      <c r="C104" s="644">
        <v>37241.360000000001</v>
      </c>
      <c r="D104" s="644">
        <v>88964.82</v>
      </c>
      <c r="E104" s="669">
        <f t="shared" si="68"/>
        <v>126206.18000000001</v>
      </c>
      <c r="F104" s="669">
        <v>125832.95</v>
      </c>
      <c r="G104" s="669">
        <f t="shared" si="69"/>
        <v>373.23000000001048</v>
      </c>
      <c r="H104" s="669">
        <v>106739.35</v>
      </c>
      <c r="I104" s="669">
        <f t="shared" si="70"/>
        <v>19093.599999999991</v>
      </c>
      <c r="J104" s="669">
        <f t="shared" si="71"/>
        <v>19466.830000000002</v>
      </c>
      <c r="K104" s="669">
        <v>106739.35</v>
      </c>
      <c r="L104" s="669">
        <v>106739.35</v>
      </c>
      <c r="M104" s="668">
        <f t="shared" si="50"/>
        <v>0</v>
      </c>
    </row>
    <row r="105" spans="1:13" ht="12.75" customHeight="1" x14ac:dyDescent="0.2">
      <c r="A105" s="136"/>
      <c r="B105" s="667" t="s">
        <v>1101</v>
      </c>
      <c r="C105" s="644">
        <v>90183.96</v>
      </c>
      <c r="D105" s="644">
        <v>1191982.44</v>
      </c>
      <c r="E105" s="669">
        <f t="shared" si="68"/>
        <v>1282166.3999999999</v>
      </c>
      <c r="F105" s="669">
        <v>118283.4</v>
      </c>
      <c r="G105" s="669">
        <f t="shared" si="69"/>
        <v>1163883</v>
      </c>
      <c r="H105" s="669">
        <v>93820.160000000003</v>
      </c>
      <c r="I105" s="669">
        <f t="shared" si="70"/>
        <v>24463.239999999991</v>
      </c>
      <c r="J105" s="669">
        <f t="shared" si="71"/>
        <v>1188346.24</v>
      </c>
      <c r="K105" s="669">
        <v>93820.160000000003</v>
      </c>
      <c r="L105" s="669">
        <v>93820.160000000003</v>
      </c>
      <c r="M105" s="668">
        <f t="shared" si="50"/>
        <v>0</v>
      </c>
    </row>
    <row r="106" spans="1:13" ht="12.75" customHeight="1" x14ac:dyDescent="0.2">
      <c r="A106" s="136"/>
      <c r="B106" s="667" t="s">
        <v>1102</v>
      </c>
      <c r="C106" s="668">
        <v>0</v>
      </c>
      <c r="D106" s="668">
        <v>0</v>
      </c>
      <c r="E106" s="669">
        <f t="shared" si="68"/>
        <v>0</v>
      </c>
      <c r="F106" s="668">
        <v>0</v>
      </c>
      <c r="G106" s="669">
        <f t="shared" si="69"/>
        <v>0</v>
      </c>
      <c r="H106" s="668">
        <v>0</v>
      </c>
      <c r="I106" s="669">
        <f t="shared" si="70"/>
        <v>0</v>
      </c>
      <c r="J106" s="669">
        <f t="shared" si="71"/>
        <v>0</v>
      </c>
      <c r="K106" s="668">
        <v>0</v>
      </c>
      <c r="L106" s="668">
        <v>0</v>
      </c>
      <c r="M106" s="668">
        <f t="shared" si="50"/>
        <v>0</v>
      </c>
    </row>
    <row r="107" spans="1:13" ht="12.75" customHeight="1" x14ac:dyDescent="0.2">
      <c r="A107" s="136"/>
      <c r="B107" s="667" t="s">
        <v>1103</v>
      </c>
      <c r="C107" s="644">
        <v>138761.68</v>
      </c>
      <c r="D107" s="644">
        <v>-40944.800000000003</v>
      </c>
      <c r="E107" s="669">
        <f t="shared" si="68"/>
        <v>97816.87999999999</v>
      </c>
      <c r="F107" s="669">
        <v>79413.100000000006</v>
      </c>
      <c r="G107" s="669">
        <f t="shared" si="69"/>
        <v>18403.779999999984</v>
      </c>
      <c r="H107" s="669">
        <v>79413.100000000006</v>
      </c>
      <c r="I107" s="669">
        <f t="shared" si="70"/>
        <v>0</v>
      </c>
      <c r="J107" s="669">
        <f t="shared" si="71"/>
        <v>18403.779999999984</v>
      </c>
      <c r="K107" s="669">
        <v>79413.100000000006</v>
      </c>
      <c r="L107" s="669">
        <v>79413.100000000006</v>
      </c>
      <c r="M107" s="668">
        <f t="shared" si="50"/>
        <v>0</v>
      </c>
    </row>
    <row r="108" spans="1:13" ht="12.75" customHeight="1" x14ac:dyDescent="0.2">
      <c r="A108" s="136"/>
      <c r="B108" s="667" t="s">
        <v>1104</v>
      </c>
      <c r="C108" s="668">
        <v>0</v>
      </c>
      <c r="D108" s="668">
        <v>0</v>
      </c>
      <c r="E108" s="669">
        <f t="shared" si="68"/>
        <v>0</v>
      </c>
      <c r="F108" s="668">
        <v>0</v>
      </c>
      <c r="G108" s="669">
        <f t="shared" si="69"/>
        <v>0</v>
      </c>
      <c r="H108" s="668">
        <v>0</v>
      </c>
      <c r="I108" s="669">
        <f t="shared" si="70"/>
        <v>0</v>
      </c>
      <c r="J108" s="669">
        <f t="shared" si="71"/>
        <v>0</v>
      </c>
      <c r="K108" s="668">
        <v>0</v>
      </c>
      <c r="L108" s="668">
        <v>0</v>
      </c>
      <c r="M108" s="668">
        <f t="shared" si="50"/>
        <v>0</v>
      </c>
    </row>
    <row r="109" spans="1:13" ht="12.75" customHeight="1" x14ac:dyDescent="0.2">
      <c r="A109" s="136"/>
      <c r="B109" s="667" t="s">
        <v>1105</v>
      </c>
      <c r="C109" s="668">
        <v>0</v>
      </c>
      <c r="D109" s="668">
        <v>0</v>
      </c>
      <c r="E109" s="669">
        <f t="shared" si="68"/>
        <v>0</v>
      </c>
      <c r="F109" s="668">
        <v>0</v>
      </c>
      <c r="G109" s="669">
        <f t="shared" si="69"/>
        <v>0</v>
      </c>
      <c r="H109" s="668">
        <v>0</v>
      </c>
      <c r="I109" s="669">
        <f t="shared" si="70"/>
        <v>0</v>
      </c>
      <c r="J109" s="669">
        <f t="shared" si="71"/>
        <v>0</v>
      </c>
      <c r="K109" s="668">
        <v>0</v>
      </c>
      <c r="L109" s="668">
        <v>0</v>
      </c>
      <c r="M109" s="668">
        <f t="shared" si="50"/>
        <v>0</v>
      </c>
    </row>
    <row r="110" spans="1:13" ht="12.75" customHeight="1" x14ac:dyDescent="0.2">
      <c r="A110" s="136"/>
      <c r="B110" s="667" t="s">
        <v>1106</v>
      </c>
      <c r="C110" s="668">
        <v>0</v>
      </c>
      <c r="D110" s="668">
        <v>0</v>
      </c>
      <c r="E110" s="669">
        <f t="shared" si="68"/>
        <v>0</v>
      </c>
      <c r="F110" s="668">
        <v>0</v>
      </c>
      <c r="G110" s="669">
        <f t="shared" si="69"/>
        <v>0</v>
      </c>
      <c r="H110" s="668">
        <v>0</v>
      </c>
      <c r="I110" s="669">
        <f t="shared" si="70"/>
        <v>0</v>
      </c>
      <c r="J110" s="669">
        <f t="shared" si="71"/>
        <v>0</v>
      </c>
      <c r="K110" s="668">
        <v>0</v>
      </c>
      <c r="L110" s="668">
        <v>0</v>
      </c>
      <c r="M110" s="668">
        <f t="shared" si="50"/>
        <v>0</v>
      </c>
    </row>
    <row r="111" spans="1:13" ht="12.75" customHeight="1" x14ac:dyDescent="0.2">
      <c r="A111" s="673" t="s">
        <v>1107</v>
      </c>
      <c r="B111" s="674"/>
      <c r="C111" s="665">
        <f>SUM(C112,C122,C132,C142,C152,C162,C170,C180,C186)</f>
        <v>14010945.699999999</v>
      </c>
      <c r="D111" s="665">
        <f>SUM(D112,D122,D132,D142,D152,D162,D170,D180,D186)</f>
        <v>8008995.8300000001</v>
      </c>
      <c r="E111" s="665">
        <f>SUM(E112,E122,E132,E142,E152,E162,E170,E180,E186)</f>
        <v>22019941.530000001</v>
      </c>
      <c r="F111" s="665">
        <f>SUM(F112,F122,F132,F142,F152,F162,F170,F180,F186)</f>
        <v>13196069.639999999</v>
      </c>
      <c r="G111" s="665">
        <f t="shared" ref="G111" si="72">SUM(E111-F111)</f>
        <v>8823871.8900000025</v>
      </c>
      <c r="H111" s="665">
        <f t="shared" ref="H111:L111" si="73">SUM(H112,H122,H132,H142,H152,H162,H170,H180,H186)</f>
        <v>11308506.400000002</v>
      </c>
      <c r="I111" s="665">
        <f t="shared" ref="I111" si="74">SUM(F111-H111)</f>
        <v>1887563.2399999965</v>
      </c>
      <c r="J111" s="665">
        <f>SUM(E111-H111)</f>
        <v>10711435.129999999</v>
      </c>
      <c r="K111" s="665">
        <f t="shared" si="73"/>
        <v>11308506.400000002</v>
      </c>
      <c r="L111" s="665">
        <f t="shared" si="73"/>
        <v>10083611.080000002</v>
      </c>
      <c r="M111" s="665">
        <f t="shared" si="50"/>
        <v>1224895.3200000003</v>
      </c>
    </row>
    <row r="112" spans="1:13" ht="12.75" customHeight="1" x14ac:dyDescent="0.2">
      <c r="A112" s="134"/>
      <c r="B112" s="666" t="s">
        <v>1108</v>
      </c>
      <c r="C112" s="665">
        <f>SUM(C113:C121)</f>
        <v>2216056</v>
      </c>
      <c r="D112" s="665">
        <f t="shared" ref="D112:M112" si="75">SUM(D113:D121)</f>
        <v>678117.29999999993</v>
      </c>
      <c r="E112" s="665">
        <f t="shared" si="75"/>
        <v>2894173.3000000003</v>
      </c>
      <c r="F112" s="665">
        <f t="shared" si="75"/>
        <v>2068049.29</v>
      </c>
      <c r="G112" s="665">
        <f t="shared" si="75"/>
        <v>826124.01</v>
      </c>
      <c r="H112" s="665">
        <f t="shared" si="75"/>
        <v>2012342.52</v>
      </c>
      <c r="I112" s="665">
        <f t="shared" si="75"/>
        <v>55706.770000000048</v>
      </c>
      <c r="J112" s="665">
        <f t="shared" si="75"/>
        <v>881830.78</v>
      </c>
      <c r="K112" s="665">
        <f t="shared" si="75"/>
        <v>2012342.52</v>
      </c>
      <c r="L112" s="665">
        <f t="shared" si="75"/>
        <v>1956996.14</v>
      </c>
      <c r="M112" s="665">
        <f t="shared" si="75"/>
        <v>55346.380000000005</v>
      </c>
    </row>
    <row r="113" spans="1:13" ht="12.75" customHeight="1" x14ac:dyDescent="0.2">
      <c r="A113" s="136"/>
      <c r="B113" s="667" t="s">
        <v>1109</v>
      </c>
      <c r="C113" s="644">
        <v>1206924</v>
      </c>
      <c r="D113" s="644">
        <v>496383.84</v>
      </c>
      <c r="E113" s="669">
        <f>C113+D113</f>
        <v>1703307.84</v>
      </c>
      <c r="F113" s="669">
        <v>1222967.3</v>
      </c>
      <c r="G113" s="669">
        <f>E113-F113</f>
        <v>480340.54000000004</v>
      </c>
      <c r="H113" s="669">
        <v>1170296</v>
      </c>
      <c r="I113" s="669">
        <f>F113-H113</f>
        <v>52671.300000000047</v>
      </c>
      <c r="J113" s="669">
        <f>E113-H113</f>
        <v>533011.84000000008</v>
      </c>
      <c r="K113" s="669">
        <v>1170296</v>
      </c>
      <c r="L113" s="669">
        <v>1170296</v>
      </c>
      <c r="M113" s="668">
        <f t="shared" si="50"/>
        <v>0</v>
      </c>
    </row>
    <row r="114" spans="1:13" ht="12.75" customHeight="1" x14ac:dyDescent="0.2">
      <c r="A114" s="136"/>
      <c r="B114" s="667" t="s">
        <v>1110</v>
      </c>
      <c r="C114" s="668">
        <v>0</v>
      </c>
      <c r="D114" s="668">
        <v>0</v>
      </c>
      <c r="E114" s="669">
        <f t="shared" ref="E114:E121" si="76">C114+D114</f>
        <v>0</v>
      </c>
      <c r="F114" s="668">
        <v>0</v>
      </c>
      <c r="G114" s="669">
        <f t="shared" ref="G114:G121" si="77">E114-F114</f>
        <v>0</v>
      </c>
      <c r="H114" s="668">
        <v>0</v>
      </c>
      <c r="I114" s="669">
        <f t="shared" ref="I114:I121" si="78">F114-H114</f>
        <v>0</v>
      </c>
      <c r="J114" s="669">
        <f t="shared" ref="J114:J121" si="79">E114-H114</f>
        <v>0</v>
      </c>
      <c r="K114" s="668">
        <v>0</v>
      </c>
      <c r="L114" s="668">
        <v>0</v>
      </c>
      <c r="M114" s="668">
        <f t="shared" si="50"/>
        <v>0</v>
      </c>
    </row>
    <row r="115" spans="1:13" ht="12.75" customHeight="1" x14ac:dyDescent="0.2">
      <c r="A115" s="136"/>
      <c r="B115" s="667" t="s">
        <v>1111</v>
      </c>
      <c r="C115" s="644">
        <v>155130</v>
      </c>
      <c r="D115" s="644">
        <v>0</v>
      </c>
      <c r="E115" s="669">
        <f t="shared" si="76"/>
        <v>155130</v>
      </c>
      <c r="F115" s="669">
        <v>142671.82999999999</v>
      </c>
      <c r="G115" s="669">
        <f t="shared" si="77"/>
        <v>12458.170000000013</v>
      </c>
      <c r="H115" s="669">
        <v>140435.35999999999</v>
      </c>
      <c r="I115" s="669">
        <f t="shared" si="78"/>
        <v>2236.4700000000012</v>
      </c>
      <c r="J115" s="669">
        <f t="shared" si="79"/>
        <v>14694.640000000014</v>
      </c>
      <c r="K115" s="669">
        <v>140435.35999999999</v>
      </c>
      <c r="L115" s="669">
        <v>140435.35999999999</v>
      </c>
      <c r="M115" s="668">
        <f t="shared" si="50"/>
        <v>0</v>
      </c>
    </row>
    <row r="116" spans="1:13" ht="12.75" customHeight="1" x14ac:dyDescent="0.2">
      <c r="A116" s="136"/>
      <c r="B116" s="667" t="s">
        <v>1112</v>
      </c>
      <c r="C116" s="644">
        <v>824452</v>
      </c>
      <c r="D116" s="644">
        <v>89575.26</v>
      </c>
      <c r="E116" s="669">
        <f t="shared" si="76"/>
        <v>914027.26</v>
      </c>
      <c r="F116" s="669">
        <v>679838.16</v>
      </c>
      <c r="G116" s="669">
        <f t="shared" si="77"/>
        <v>234189.09999999998</v>
      </c>
      <c r="H116" s="669">
        <v>679838.16</v>
      </c>
      <c r="I116" s="669">
        <f t="shared" si="78"/>
        <v>0</v>
      </c>
      <c r="J116" s="669">
        <f t="shared" si="79"/>
        <v>234189.09999999998</v>
      </c>
      <c r="K116" s="669">
        <v>679838.16</v>
      </c>
      <c r="L116" s="669">
        <v>624491.78</v>
      </c>
      <c r="M116" s="668">
        <f t="shared" si="50"/>
        <v>55346.380000000005</v>
      </c>
    </row>
    <row r="117" spans="1:13" ht="12.75" customHeight="1" x14ac:dyDescent="0.2">
      <c r="A117" s="136"/>
      <c r="B117" s="667" t="s">
        <v>1113</v>
      </c>
      <c r="C117" s="668">
        <v>0</v>
      </c>
      <c r="D117" s="668">
        <v>0</v>
      </c>
      <c r="E117" s="669">
        <f t="shared" si="76"/>
        <v>0</v>
      </c>
      <c r="F117" s="668">
        <v>0</v>
      </c>
      <c r="G117" s="669">
        <f t="shared" si="77"/>
        <v>0</v>
      </c>
      <c r="H117" s="668">
        <v>0</v>
      </c>
      <c r="I117" s="669">
        <f t="shared" si="78"/>
        <v>0</v>
      </c>
      <c r="J117" s="669">
        <f t="shared" si="79"/>
        <v>0</v>
      </c>
      <c r="K117" s="668">
        <v>0</v>
      </c>
      <c r="L117" s="668">
        <v>0</v>
      </c>
      <c r="M117" s="668">
        <f t="shared" si="50"/>
        <v>0</v>
      </c>
    </row>
    <row r="118" spans="1:13" ht="12.75" customHeight="1" x14ac:dyDescent="0.2">
      <c r="A118" s="136"/>
      <c r="B118" s="667" t="s">
        <v>1114</v>
      </c>
      <c r="C118" s="644">
        <v>0</v>
      </c>
      <c r="D118" s="675">
        <v>0</v>
      </c>
      <c r="E118" s="669">
        <f t="shared" si="76"/>
        <v>0</v>
      </c>
      <c r="F118" s="669">
        <v>0</v>
      </c>
      <c r="G118" s="669">
        <f t="shared" si="77"/>
        <v>0</v>
      </c>
      <c r="H118" s="669">
        <v>0</v>
      </c>
      <c r="I118" s="669">
        <f t="shared" si="78"/>
        <v>0</v>
      </c>
      <c r="J118" s="669">
        <f t="shared" si="79"/>
        <v>0</v>
      </c>
      <c r="K118" s="669">
        <v>0</v>
      </c>
      <c r="L118" s="669">
        <v>0</v>
      </c>
      <c r="M118" s="668">
        <f t="shared" si="50"/>
        <v>0</v>
      </c>
    </row>
    <row r="119" spans="1:13" ht="12.75" customHeight="1" x14ac:dyDescent="0.2">
      <c r="A119" s="136"/>
      <c r="B119" s="667" t="s">
        <v>1115</v>
      </c>
      <c r="C119" s="644">
        <v>29550</v>
      </c>
      <c r="D119" s="644">
        <v>92158.2</v>
      </c>
      <c r="E119" s="669">
        <f t="shared" si="76"/>
        <v>121708.2</v>
      </c>
      <c r="F119" s="669">
        <v>22572</v>
      </c>
      <c r="G119" s="669">
        <f t="shared" si="77"/>
        <v>99136.2</v>
      </c>
      <c r="H119" s="669">
        <v>21773</v>
      </c>
      <c r="I119" s="669">
        <f t="shared" si="78"/>
        <v>799</v>
      </c>
      <c r="J119" s="669">
        <f t="shared" si="79"/>
        <v>99935.2</v>
      </c>
      <c r="K119" s="669">
        <v>21773</v>
      </c>
      <c r="L119" s="669">
        <v>21773</v>
      </c>
      <c r="M119" s="668">
        <f t="shared" si="50"/>
        <v>0</v>
      </c>
    </row>
    <row r="120" spans="1:13" ht="12.75" customHeight="1" x14ac:dyDescent="0.2">
      <c r="A120" s="136"/>
      <c r="B120" s="667" t="s">
        <v>1116</v>
      </c>
      <c r="C120" s="668">
        <v>0</v>
      </c>
      <c r="D120" s="668">
        <v>0</v>
      </c>
      <c r="E120" s="669">
        <f t="shared" si="76"/>
        <v>0</v>
      </c>
      <c r="F120" s="668">
        <v>0</v>
      </c>
      <c r="G120" s="669">
        <f t="shared" si="77"/>
        <v>0</v>
      </c>
      <c r="H120" s="668">
        <v>0</v>
      </c>
      <c r="I120" s="669">
        <f t="shared" si="78"/>
        <v>0</v>
      </c>
      <c r="J120" s="669">
        <f t="shared" si="79"/>
        <v>0</v>
      </c>
      <c r="K120" s="668">
        <v>0</v>
      </c>
      <c r="L120" s="668">
        <v>0</v>
      </c>
      <c r="M120" s="668">
        <f t="shared" si="50"/>
        <v>0</v>
      </c>
    </row>
    <row r="121" spans="1:13" ht="12.75" customHeight="1" x14ac:dyDescent="0.2">
      <c r="A121" s="136"/>
      <c r="B121" s="667" t="s">
        <v>1117</v>
      </c>
      <c r="C121" s="668">
        <v>0</v>
      </c>
      <c r="D121" s="668">
        <v>0</v>
      </c>
      <c r="E121" s="669">
        <f t="shared" si="76"/>
        <v>0</v>
      </c>
      <c r="F121" s="668">
        <v>0</v>
      </c>
      <c r="G121" s="669">
        <f t="shared" si="77"/>
        <v>0</v>
      </c>
      <c r="H121" s="668">
        <v>0</v>
      </c>
      <c r="I121" s="669">
        <f t="shared" si="78"/>
        <v>0</v>
      </c>
      <c r="J121" s="669">
        <f t="shared" si="79"/>
        <v>0</v>
      </c>
      <c r="K121" s="668">
        <v>0</v>
      </c>
      <c r="L121" s="668">
        <v>0</v>
      </c>
      <c r="M121" s="668">
        <f t="shared" si="50"/>
        <v>0</v>
      </c>
    </row>
    <row r="122" spans="1:13" ht="12.75" customHeight="1" x14ac:dyDescent="0.2">
      <c r="A122" s="134"/>
      <c r="B122" s="666" t="s">
        <v>792</v>
      </c>
      <c r="C122" s="665">
        <f>SUM(C123:C131)</f>
        <v>5994066.2999999998</v>
      </c>
      <c r="D122" s="665">
        <f t="shared" ref="D122:M122" si="80">SUM(D123:D131)</f>
        <v>3089666.18</v>
      </c>
      <c r="E122" s="665">
        <f t="shared" si="80"/>
        <v>9083732.4800000004</v>
      </c>
      <c r="F122" s="665">
        <f t="shared" si="80"/>
        <v>6542757.6799999997</v>
      </c>
      <c r="G122" s="665">
        <f t="shared" si="80"/>
        <v>2540974.8000000007</v>
      </c>
      <c r="H122" s="665">
        <f t="shared" si="80"/>
        <v>4816719.2</v>
      </c>
      <c r="I122" s="665">
        <f t="shared" si="80"/>
        <v>1726038.4799999997</v>
      </c>
      <c r="J122" s="665">
        <f t="shared" si="80"/>
        <v>4267013.28</v>
      </c>
      <c r="K122" s="665">
        <f t="shared" si="80"/>
        <v>4816719.2</v>
      </c>
      <c r="L122" s="665">
        <f t="shared" si="80"/>
        <v>3978825.0100000002</v>
      </c>
      <c r="M122" s="665">
        <f t="shared" si="80"/>
        <v>837894.19</v>
      </c>
    </row>
    <row r="123" spans="1:13" ht="12.75" customHeight="1" x14ac:dyDescent="0.2">
      <c r="A123" s="136"/>
      <c r="B123" s="667" t="s">
        <v>1118</v>
      </c>
      <c r="C123" s="644">
        <v>72065.64</v>
      </c>
      <c r="D123" s="644">
        <v>3763.44</v>
      </c>
      <c r="E123" s="669">
        <f>C123+D123</f>
        <v>75829.08</v>
      </c>
      <c r="F123" s="669">
        <v>75829.070000000007</v>
      </c>
      <c r="G123" s="669">
        <f>E123-F123</f>
        <v>9.9999999947613105E-3</v>
      </c>
      <c r="H123" s="669">
        <v>56871.81</v>
      </c>
      <c r="I123" s="669">
        <f>F123-H123</f>
        <v>18957.260000000009</v>
      </c>
      <c r="J123" s="669">
        <f>E123-H123</f>
        <v>18957.270000000004</v>
      </c>
      <c r="K123" s="669">
        <v>56871.81</v>
      </c>
      <c r="L123" s="669">
        <v>56871.81</v>
      </c>
      <c r="M123" s="668">
        <f t="shared" si="50"/>
        <v>0</v>
      </c>
    </row>
    <row r="124" spans="1:13" ht="12.75" customHeight="1" x14ac:dyDescent="0.2">
      <c r="A124" s="136"/>
      <c r="B124" s="667" t="s">
        <v>1119</v>
      </c>
      <c r="C124" s="644">
        <v>4608201.66</v>
      </c>
      <c r="D124" s="644">
        <v>153082.04</v>
      </c>
      <c r="E124" s="669">
        <f>C124+D124</f>
        <v>4761283.7</v>
      </c>
      <c r="F124" s="669">
        <v>4334132.42</v>
      </c>
      <c r="G124" s="669">
        <f t="shared" ref="G124:G131" si="81">E124-F124</f>
        <v>427151.28000000026</v>
      </c>
      <c r="H124" s="669">
        <v>3051727.2</v>
      </c>
      <c r="I124" s="669">
        <f t="shared" ref="I124:I131" si="82">F124-H124</f>
        <v>1282405.2199999997</v>
      </c>
      <c r="J124" s="669">
        <f t="shared" ref="J124:J131" si="83">E124-H124</f>
        <v>1709556.5</v>
      </c>
      <c r="K124" s="669">
        <v>3051727.2</v>
      </c>
      <c r="L124" s="669">
        <v>3051727.2</v>
      </c>
      <c r="M124" s="668">
        <f t="shared" si="50"/>
        <v>0</v>
      </c>
    </row>
    <row r="125" spans="1:13" ht="12.75" customHeight="1" x14ac:dyDescent="0.2">
      <c r="A125" s="136"/>
      <c r="B125" s="667" t="s">
        <v>1120</v>
      </c>
      <c r="C125" s="644">
        <v>502512</v>
      </c>
      <c r="D125" s="644">
        <v>-2404</v>
      </c>
      <c r="E125" s="669">
        <f t="shared" ref="E125:E131" si="84">C125+D125</f>
        <v>500108</v>
      </c>
      <c r="F125" s="669">
        <v>500108</v>
      </c>
      <c r="G125" s="669">
        <f t="shared" si="81"/>
        <v>0</v>
      </c>
      <c r="H125" s="669">
        <v>75432</v>
      </c>
      <c r="I125" s="669">
        <f t="shared" si="82"/>
        <v>424676</v>
      </c>
      <c r="J125" s="669">
        <f t="shared" si="83"/>
        <v>424676</v>
      </c>
      <c r="K125" s="669">
        <v>75432</v>
      </c>
      <c r="L125" s="669">
        <v>75432</v>
      </c>
      <c r="M125" s="668">
        <f t="shared" si="50"/>
        <v>0</v>
      </c>
    </row>
    <row r="126" spans="1:13" ht="12.75" customHeight="1" x14ac:dyDescent="0.2">
      <c r="A126" s="136"/>
      <c r="B126" s="667" t="s">
        <v>1121</v>
      </c>
      <c r="C126" s="668">
        <v>0</v>
      </c>
      <c r="D126" s="668">
        <v>0</v>
      </c>
      <c r="E126" s="669">
        <f t="shared" si="84"/>
        <v>0</v>
      </c>
      <c r="F126" s="668">
        <v>0</v>
      </c>
      <c r="G126" s="669">
        <f t="shared" si="81"/>
        <v>0</v>
      </c>
      <c r="H126" s="668">
        <v>0</v>
      </c>
      <c r="I126" s="669">
        <f t="shared" si="82"/>
        <v>0</v>
      </c>
      <c r="J126" s="669">
        <f t="shared" si="83"/>
        <v>0</v>
      </c>
      <c r="K126" s="668">
        <v>0</v>
      </c>
      <c r="L126" s="668">
        <v>0</v>
      </c>
      <c r="M126" s="668">
        <f t="shared" si="50"/>
        <v>0</v>
      </c>
    </row>
    <row r="127" spans="1:13" ht="12.75" customHeight="1" x14ac:dyDescent="0.2">
      <c r="A127" s="136"/>
      <c r="B127" s="667" t="s">
        <v>1122</v>
      </c>
      <c r="C127" s="644">
        <v>776794</v>
      </c>
      <c r="D127" s="644">
        <v>2942688</v>
      </c>
      <c r="E127" s="669">
        <f t="shared" si="84"/>
        <v>3719482</v>
      </c>
      <c r="F127" s="669">
        <v>1614688.19</v>
      </c>
      <c r="G127" s="669">
        <f t="shared" si="81"/>
        <v>2104793.81</v>
      </c>
      <c r="H127" s="669">
        <v>1614688.19</v>
      </c>
      <c r="I127" s="669">
        <f t="shared" si="82"/>
        <v>0</v>
      </c>
      <c r="J127" s="669">
        <f t="shared" si="83"/>
        <v>2104793.81</v>
      </c>
      <c r="K127" s="669">
        <v>1614688.19</v>
      </c>
      <c r="L127" s="669">
        <v>776794</v>
      </c>
      <c r="M127" s="668">
        <f t="shared" si="50"/>
        <v>837894.19</v>
      </c>
    </row>
    <row r="128" spans="1:13" ht="12.75" customHeight="1" x14ac:dyDescent="0.2">
      <c r="A128" s="136"/>
      <c r="B128" s="667" t="s">
        <v>1123</v>
      </c>
      <c r="C128" s="668">
        <v>0</v>
      </c>
      <c r="D128" s="668">
        <v>0</v>
      </c>
      <c r="E128" s="669">
        <f t="shared" si="84"/>
        <v>0</v>
      </c>
      <c r="F128" s="668">
        <v>0</v>
      </c>
      <c r="G128" s="669">
        <f t="shared" si="81"/>
        <v>0</v>
      </c>
      <c r="H128" s="668">
        <v>0</v>
      </c>
      <c r="I128" s="669">
        <f t="shared" si="82"/>
        <v>0</v>
      </c>
      <c r="J128" s="669">
        <f t="shared" si="83"/>
        <v>0</v>
      </c>
      <c r="K128" s="668">
        <v>0</v>
      </c>
      <c r="L128" s="668">
        <v>0</v>
      </c>
      <c r="M128" s="668">
        <f t="shared" si="50"/>
        <v>0</v>
      </c>
    </row>
    <row r="129" spans="1:13" ht="12.75" customHeight="1" x14ac:dyDescent="0.2">
      <c r="A129" s="136"/>
      <c r="B129" s="667" t="s">
        <v>1124</v>
      </c>
      <c r="C129" s="644">
        <v>34493</v>
      </c>
      <c r="D129" s="644">
        <v>-7463.3</v>
      </c>
      <c r="E129" s="669">
        <f t="shared" si="84"/>
        <v>27029.7</v>
      </c>
      <c r="F129" s="669">
        <v>18000</v>
      </c>
      <c r="G129" s="669">
        <f t="shared" si="81"/>
        <v>9029.7000000000007</v>
      </c>
      <c r="H129" s="669">
        <v>18000</v>
      </c>
      <c r="I129" s="669">
        <f t="shared" si="82"/>
        <v>0</v>
      </c>
      <c r="J129" s="669">
        <f>E129-H129</f>
        <v>9029.7000000000007</v>
      </c>
      <c r="K129" s="669">
        <v>18000</v>
      </c>
      <c r="L129" s="669">
        <v>18000</v>
      </c>
      <c r="M129" s="668">
        <f t="shared" si="50"/>
        <v>0</v>
      </c>
    </row>
    <row r="130" spans="1:13" ht="12.75" customHeight="1" x14ac:dyDescent="0.2">
      <c r="A130" s="136"/>
      <c r="B130" s="667" t="s">
        <v>1125</v>
      </c>
      <c r="C130" s="668">
        <v>0</v>
      </c>
      <c r="D130" s="668">
        <v>0</v>
      </c>
      <c r="E130" s="669">
        <f t="shared" si="84"/>
        <v>0</v>
      </c>
      <c r="F130" s="668">
        <v>0</v>
      </c>
      <c r="G130" s="669">
        <f t="shared" si="81"/>
        <v>0</v>
      </c>
      <c r="H130" s="668">
        <v>0</v>
      </c>
      <c r="I130" s="669">
        <f t="shared" si="82"/>
        <v>0</v>
      </c>
      <c r="J130" s="669">
        <f t="shared" si="83"/>
        <v>0</v>
      </c>
      <c r="K130" s="668">
        <v>0</v>
      </c>
      <c r="L130" s="668">
        <v>0</v>
      </c>
      <c r="M130" s="668">
        <f t="shared" si="50"/>
        <v>0</v>
      </c>
    </row>
    <row r="131" spans="1:13" ht="12.75" customHeight="1" x14ac:dyDescent="0.2">
      <c r="A131" s="136"/>
      <c r="B131" s="667" t="s">
        <v>1126</v>
      </c>
      <c r="C131" s="668">
        <v>0</v>
      </c>
      <c r="D131" s="668">
        <v>0</v>
      </c>
      <c r="E131" s="669">
        <f t="shared" si="84"/>
        <v>0</v>
      </c>
      <c r="F131" s="668">
        <v>0</v>
      </c>
      <c r="G131" s="669">
        <f t="shared" si="81"/>
        <v>0</v>
      </c>
      <c r="H131" s="668">
        <v>0</v>
      </c>
      <c r="I131" s="669">
        <f t="shared" si="82"/>
        <v>0</v>
      </c>
      <c r="J131" s="669">
        <f t="shared" si="83"/>
        <v>0</v>
      </c>
      <c r="K131" s="668">
        <v>0</v>
      </c>
      <c r="L131" s="668">
        <v>0</v>
      </c>
      <c r="M131" s="668">
        <f t="shared" si="50"/>
        <v>0</v>
      </c>
    </row>
    <row r="132" spans="1:13" ht="12.75" customHeight="1" x14ac:dyDescent="0.2">
      <c r="A132" s="134"/>
      <c r="B132" s="666" t="s">
        <v>1127</v>
      </c>
      <c r="C132" s="665">
        <f>SUM(C133:C141)</f>
        <v>62627</v>
      </c>
      <c r="D132" s="665">
        <f t="shared" ref="D132:M132" si="85">SUM(D133:D141)</f>
        <v>1777509.3299999998</v>
      </c>
      <c r="E132" s="665">
        <f t="shared" si="85"/>
        <v>1840136.3299999998</v>
      </c>
      <c r="F132" s="665">
        <f t="shared" si="85"/>
        <v>214506.28999999998</v>
      </c>
      <c r="G132" s="665">
        <f t="shared" si="85"/>
        <v>1625630.04</v>
      </c>
      <c r="H132" s="665">
        <f t="shared" si="85"/>
        <v>176011.69</v>
      </c>
      <c r="I132" s="665">
        <f t="shared" si="85"/>
        <v>38494.599999999991</v>
      </c>
      <c r="J132" s="665">
        <f t="shared" si="85"/>
        <v>1664124.64</v>
      </c>
      <c r="K132" s="665">
        <f t="shared" si="85"/>
        <v>176011.69</v>
      </c>
      <c r="L132" s="665">
        <f t="shared" si="85"/>
        <v>176011.69</v>
      </c>
      <c r="M132" s="665">
        <f t="shared" si="85"/>
        <v>0</v>
      </c>
    </row>
    <row r="133" spans="1:13" ht="12.75" customHeight="1" x14ac:dyDescent="0.2">
      <c r="A133" s="136"/>
      <c r="B133" s="667" t="s">
        <v>1128</v>
      </c>
      <c r="C133" s="644">
        <v>38522</v>
      </c>
      <c r="D133" s="644">
        <v>21641.17</v>
      </c>
      <c r="E133" s="669">
        <f>C133+D133</f>
        <v>60163.17</v>
      </c>
      <c r="F133" s="669">
        <v>58043.17</v>
      </c>
      <c r="G133" s="669">
        <f>E133-F133</f>
        <v>2120</v>
      </c>
      <c r="H133" s="669">
        <v>58043.17</v>
      </c>
      <c r="I133" s="669">
        <f>F133-H133</f>
        <v>0</v>
      </c>
      <c r="J133" s="669">
        <f>E133-H133</f>
        <v>2120</v>
      </c>
      <c r="K133" s="669">
        <v>58043.17</v>
      </c>
      <c r="L133" s="669">
        <v>58043.17</v>
      </c>
      <c r="M133" s="668">
        <f t="shared" si="50"/>
        <v>0</v>
      </c>
    </row>
    <row r="134" spans="1:13" ht="12.75" customHeight="1" x14ac:dyDescent="0.2">
      <c r="A134" s="136"/>
      <c r="B134" s="667" t="s">
        <v>1129</v>
      </c>
      <c r="C134" s="668">
        <v>0</v>
      </c>
      <c r="D134" s="668">
        <v>0</v>
      </c>
      <c r="E134" s="669">
        <f t="shared" ref="E134:E141" si="86">C134+D134</f>
        <v>0</v>
      </c>
      <c r="F134" s="668">
        <v>0</v>
      </c>
      <c r="G134" s="669">
        <f t="shared" ref="G134:G141" si="87">E134-F134</f>
        <v>0</v>
      </c>
      <c r="H134" s="668">
        <v>0</v>
      </c>
      <c r="I134" s="669">
        <f t="shared" ref="I134:I141" si="88">F134-H134</f>
        <v>0</v>
      </c>
      <c r="J134" s="669">
        <f t="shared" ref="J134:J140" si="89">E134-H134</f>
        <v>0</v>
      </c>
      <c r="K134" s="668">
        <v>0</v>
      </c>
      <c r="L134" s="668">
        <v>0</v>
      </c>
      <c r="M134" s="668">
        <f t="shared" si="50"/>
        <v>0</v>
      </c>
    </row>
    <row r="135" spans="1:13" ht="12.75" customHeight="1" x14ac:dyDescent="0.2">
      <c r="A135" s="136"/>
      <c r="B135" s="667" t="s">
        <v>1130</v>
      </c>
      <c r="C135" s="668">
        <v>0</v>
      </c>
      <c r="D135" s="668">
        <v>0</v>
      </c>
      <c r="E135" s="669">
        <f t="shared" si="86"/>
        <v>0</v>
      </c>
      <c r="F135" s="668">
        <v>0</v>
      </c>
      <c r="G135" s="669">
        <f t="shared" si="87"/>
        <v>0</v>
      </c>
      <c r="H135" s="668">
        <v>0</v>
      </c>
      <c r="I135" s="669">
        <f t="shared" si="88"/>
        <v>0</v>
      </c>
      <c r="J135" s="669">
        <f t="shared" si="89"/>
        <v>0</v>
      </c>
      <c r="K135" s="668">
        <v>0</v>
      </c>
      <c r="L135" s="668">
        <v>0</v>
      </c>
      <c r="M135" s="668">
        <f t="shared" si="50"/>
        <v>0</v>
      </c>
    </row>
    <row r="136" spans="1:13" ht="12.75" customHeight="1" x14ac:dyDescent="0.2">
      <c r="A136" s="136"/>
      <c r="B136" s="667" t="s">
        <v>1131</v>
      </c>
      <c r="C136" s="644">
        <v>22000</v>
      </c>
      <c r="D136" s="644">
        <v>-22000</v>
      </c>
      <c r="E136" s="669">
        <f t="shared" si="86"/>
        <v>0</v>
      </c>
      <c r="F136" s="669">
        <v>0</v>
      </c>
      <c r="G136" s="669">
        <f t="shared" si="87"/>
        <v>0</v>
      </c>
      <c r="H136" s="669">
        <v>0</v>
      </c>
      <c r="I136" s="669">
        <f t="shared" si="88"/>
        <v>0</v>
      </c>
      <c r="J136" s="669">
        <f t="shared" si="89"/>
        <v>0</v>
      </c>
      <c r="K136" s="669">
        <v>0</v>
      </c>
      <c r="L136" s="669">
        <v>0</v>
      </c>
      <c r="M136" s="668">
        <f t="shared" si="50"/>
        <v>0</v>
      </c>
    </row>
    <row r="137" spans="1:13" ht="12.75" customHeight="1" x14ac:dyDescent="0.2">
      <c r="A137" s="136"/>
      <c r="B137" s="667" t="s">
        <v>1132</v>
      </c>
      <c r="C137" s="668">
        <v>0</v>
      </c>
      <c r="D137" s="668">
        <v>0</v>
      </c>
      <c r="E137" s="669">
        <f t="shared" si="86"/>
        <v>0</v>
      </c>
      <c r="F137" s="668">
        <v>0</v>
      </c>
      <c r="G137" s="669">
        <f t="shared" si="87"/>
        <v>0</v>
      </c>
      <c r="H137" s="668">
        <v>0</v>
      </c>
      <c r="I137" s="669">
        <f t="shared" si="88"/>
        <v>0</v>
      </c>
      <c r="J137" s="669">
        <f t="shared" si="89"/>
        <v>0</v>
      </c>
      <c r="K137" s="668">
        <v>0</v>
      </c>
      <c r="L137" s="668">
        <v>0</v>
      </c>
      <c r="M137" s="668">
        <f t="shared" ref="M137:M200" si="90">SUM(H137-L137)</f>
        <v>0</v>
      </c>
    </row>
    <row r="138" spans="1:13" ht="12.75" customHeight="1" x14ac:dyDescent="0.2">
      <c r="A138" s="136"/>
      <c r="B138" s="667" t="s">
        <v>1133</v>
      </c>
      <c r="C138" s="644">
        <v>0</v>
      </c>
      <c r="D138" s="644">
        <v>1779973.16</v>
      </c>
      <c r="E138" s="669">
        <f t="shared" si="86"/>
        <v>1779973.16</v>
      </c>
      <c r="F138" s="669">
        <v>156463.12</v>
      </c>
      <c r="G138" s="669">
        <f t="shared" si="87"/>
        <v>1623510.04</v>
      </c>
      <c r="H138" s="669">
        <v>117968.52</v>
      </c>
      <c r="I138" s="669">
        <f t="shared" si="88"/>
        <v>38494.599999999991</v>
      </c>
      <c r="J138" s="669">
        <f t="shared" si="89"/>
        <v>1662004.64</v>
      </c>
      <c r="K138" s="669">
        <v>117968.52</v>
      </c>
      <c r="L138" s="669">
        <v>117968.52</v>
      </c>
      <c r="M138" s="668">
        <f t="shared" si="90"/>
        <v>0</v>
      </c>
    </row>
    <row r="139" spans="1:13" ht="12.75" customHeight="1" x14ac:dyDescent="0.2">
      <c r="A139" s="136"/>
      <c r="B139" s="667" t="s">
        <v>1134</v>
      </c>
      <c r="C139" s="668">
        <v>0</v>
      </c>
      <c r="D139" s="668">
        <v>0</v>
      </c>
      <c r="E139" s="669">
        <f t="shared" si="86"/>
        <v>0</v>
      </c>
      <c r="F139" s="668">
        <v>0</v>
      </c>
      <c r="G139" s="669">
        <f t="shared" si="87"/>
        <v>0</v>
      </c>
      <c r="H139" s="668">
        <v>0</v>
      </c>
      <c r="I139" s="669">
        <f t="shared" si="88"/>
        <v>0</v>
      </c>
      <c r="J139" s="669">
        <f t="shared" si="89"/>
        <v>0</v>
      </c>
      <c r="K139" s="668">
        <v>0</v>
      </c>
      <c r="L139" s="668">
        <v>0</v>
      </c>
      <c r="M139" s="668">
        <f t="shared" si="90"/>
        <v>0</v>
      </c>
    </row>
    <row r="140" spans="1:13" ht="12.75" customHeight="1" x14ac:dyDescent="0.2">
      <c r="A140" s="136"/>
      <c r="B140" s="667" t="s">
        <v>1135</v>
      </c>
      <c r="C140" s="644">
        <v>2105</v>
      </c>
      <c r="D140" s="644">
        <v>-2105</v>
      </c>
      <c r="E140" s="669">
        <f t="shared" si="86"/>
        <v>0</v>
      </c>
      <c r="F140" s="669">
        <v>0</v>
      </c>
      <c r="G140" s="669">
        <f t="shared" si="87"/>
        <v>0</v>
      </c>
      <c r="H140" s="669">
        <v>0</v>
      </c>
      <c r="I140" s="669">
        <f t="shared" si="88"/>
        <v>0</v>
      </c>
      <c r="J140" s="669">
        <f t="shared" si="89"/>
        <v>0</v>
      </c>
      <c r="K140" s="669">
        <v>0</v>
      </c>
      <c r="L140" s="669">
        <v>0</v>
      </c>
      <c r="M140" s="668">
        <f t="shared" si="90"/>
        <v>0</v>
      </c>
    </row>
    <row r="141" spans="1:13" ht="12.75" customHeight="1" x14ac:dyDescent="0.2">
      <c r="A141" s="136"/>
      <c r="B141" s="667" t="s">
        <v>1136</v>
      </c>
      <c r="C141" s="668">
        <v>0</v>
      </c>
      <c r="D141" s="668">
        <v>0</v>
      </c>
      <c r="E141" s="669">
        <f t="shared" si="86"/>
        <v>0</v>
      </c>
      <c r="F141" s="668">
        <v>0</v>
      </c>
      <c r="G141" s="669">
        <f t="shared" si="87"/>
        <v>0</v>
      </c>
      <c r="H141" s="668">
        <v>0</v>
      </c>
      <c r="I141" s="669">
        <f t="shared" si="88"/>
        <v>0</v>
      </c>
      <c r="J141" s="669">
        <f>E141-H141</f>
        <v>0</v>
      </c>
      <c r="K141" s="668">
        <v>0</v>
      </c>
      <c r="L141" s="668">
        <v>0</v>
      </c>
      <c r="M141" s="668">
        <f t="shared" si="90"/>
        <v>0</v>
      </c>
    </row>
    <row r="142" spans="1:13" ht="12.75" customHeight="1" x14ac:dyDescent="0.2">
      <c r="A142" s="134"/>
      <c r="B142" s="666" t="s">
        <v>36</v>
      </c>
      <c r="C142" s="665">
        <f>SUM(C143:C151)</f>
        <v>408161.08</v>
      </c>
      <c r="D142" s="665">
        <f t="shared" ref="D142:M142" si="91">SUM(D143:D151)</f>
        <v>212111.83000000002</v>
      </c>
      <c r="E142" s="665">
        <f t="shared" si="91"/>
        <v>620272.91</v>
      </c>
      <c r="F142" s="665">
        <f t="shared" si="91"/>
        <v>413679.97000000003</v>
      </c>
      <c r="G142" s="665">
        <f t="shared" si="91"/>
        <v>206592.94</v>
      </c>
      <c r="H142" s="665">
        <f t="shared" si="91"/>
        <v>413679.97000000003</v>
      </c>
      <c r="I142" s="665">
        <f t="shared" si="91"/>
        <v>0</v>
      </c>
      <c r="J142" s="665">
        <f t="shared" si="91"/>
        <v>206592.94</v>
      </c>
      <c r="K142" s="665">
        <f t="shared" si="91"/>
        <v>413679.97000000003</v>
      </c>
      <c r="L142" s="665">
        <f t="shared" si="91"/>
        <v>413679.97000000003</v>
      </c>
      <c r="M142" s="665">
        <f t="shared" si="91"/>
        <v>0</v>
      </c>
    </row>
    <row r="143" spans="1:13" ht="12.75" customHeight="1" x14ac:dyDescent="0.2">
      <c r="A143" s="136"/>
      <c r="B143" s="667" t="s">
        <v>1137</v>
      </c>
      <c r="C143" s="644">
        <v>80136.08</v>
      </c>
      <c r="D143" s="644">
        <v>19711.830000000002</v>
      </c>
      <c r="E143" s="669">
        <f>C143+D143</f>
        <v>99847.91</v>
      </c>
      <c r="F143" s="669">
        <v>55908.52</v>
      </c>
      <c r="G143" s="669">
        <f>E143-F143</f>
        <v>43939.390000000007</v>
      </c>
      <c r="H143" s="669">
        <v>55908.52</v>
      </c>
      <c r="I143" s="669">
        <f>F143-H143</f>
        <v>0</v>
      </c>
      <c r="J143" s="669">
        <f>E143-H143</f>
        <v>43939.390000000007</v>
      </c>
      <c r="K143" s="669">
        <v>55908.52</v>
      </c>
      <c r="L143" s="669">
        <v>55908.52</v>
      </c>
      <c r="M143" s="668">
        <f t="shared" si="90"/>
        <v>0</v>
      </c>
    </row>
    <row r="144" spans="1:13" ht="13.5" customHeight="1" x14ac:dyDescent="0.2">
      <c r="A144" s="136"/>
      <c r="B144" s="667" t="s">
        <v>1138</v>
      </c>
      <c r="C144" s="668">
        <v>0</v>
      </c>
      <c r="D144" s="668">
        <v>0</v>
      </c>
      <c r="E144" s="669">
        <f t="shared" ref="E144:E151" si="92">C144+D144</f>
        <v>0</v>
      </c>
      <c r="F144" s="668">
        <v>0</v>
      </c>
      <c r="G144" s="669">
        <f t="shared" ref="G144:G151" si="93">E144-F144</f>
        <v>0</v>
      </c>
      <c r="H144" s="668">
        <v>0</v>
      </c>
      <c r="I144" s="669">
        <f t="shared" ref="I144:I151" si="94">F144-H144</f>
        <v>0</v>
      </c>
      <c r="J144" s="669">
        <f t="shared" ref="J144:J151" si="95">E144-H144</f>
        <v>0</v>
      </c>
      <c r="K144" s="668">
        <v>0</v>
      </c>
      <c r="L144" s="668">
        <v>0</v>
      </c>
      <c r="M144" s="668">
        <f t="shared" si="90"/>
        <v>0</v>
      </c>
    </row>
    <row r="145" spans="1:13" ht="13.5" customHeight="1" x14ac:dyDescent="0.2">
      <c r="A145" s="136"/>
      <c r="B145" s="667" t="s">
        <v>1139</v>
      </c>
      <c r="C145" s="668">
        <v>0</v>
      </c>
      <c r="D145" s="668">
        <v>0</v>
      </c>
      <c r="E145" s="669">
        <f t="shared" si="92"/>
        <v>0</v>
      </c>
      <c r="F145" s="668">
        <v>0</v>
      </c>
      <c r="G145" s="669">
        <f t="shared" si="93"/>
        <v>0</v>
      </c>
      <c r="H145" s="668">
        <v>0</v>
      </c>
      <c r="I145" s="669">
        <f t="shared" si="94"/>
        <v>0</v>
      </c>
      <c r="J145" s="669">
        <f t="shared" si="95"/>
        <v>0</v>
      </c>
      <c r="K145" s="668">
        <v>0</v>
      </c>
      <c r="L145" s="668">
        <v>0</v>
      </c>
      <c r="M145" s="668">
        <f t="shared" si="90"/>
        <v>0</v>
      </c>
    </row>
    <row r="146" spans="1:13" ht="12.75" customHeight="1" x14ac:dyDescent="0.2">
      <c r="A146" s="136"/>
      <c r="B146" s="667" t="s">
        <v>1140</v>
      </c>
      <c r="C146" s="668">
        <v>0</v>
      </c>
      <c r="D146" s="668">
        <v>0</v>
      </c>
      <c r="E146" s="669">
        <f t="shared" si="92"/>
        <v>0</v>
      </c>
      <c r="F146" s="668">
        <v>0</v>
      </c>
      <c r="G146" s="669">
        <f t="shared" si="93"/>
        <v>0</v>
      </c>
      <c r="H146" s="668">
        <v>0</v>
      </c>
      <c r="I146" s="669">
        <f t="shared" si="94"/>
        <v>0</v>
      </c>
      <c r="J146" s="669">
        <f t="shared" si="95"/>
        <v>0</v>
      </c>
      <c r="K146" s="668">
        <v>0</v>
      </c>
      <c r="L146" s="668">
        <v>0</v>
      </c>
      <c r="M146" s="668">
        <f t="shared" si="90"/>
        <v>0</v>
      </c>
    </row>
    <row r="147" spans="1:13" ht="12.75" customHeight="1" x14ac:dyDescent="0.2">
      <c r="A147" s="136"/>
      <c r="B147" s="671" t="s">
        <v>1141</v>
      </c>
      <c r="C147" s="644">
        <v>0</v>
      </c>
      <c r="D147" s="675">
        <v>0</v>
      </c>
      <c r="E147" s="669">
        <f t="shared" si="92"/>
        <v>0</v>
      </c>
      <c r="F147" s="669">
        <v>0</v>
      </c>
      <c r="G147" s="669">
        <f t="shared" si="93"/>
        <v>0</v>
      </c>
      <c r="H147" s="669">
        <v>0</v>
      </c>
      <c r="I147" s="669">
        <f t="shared" si="94"/>
        <v>0</v>
      </c>
      <c r="J147" s="669">
        <f t="shared" si="95"/>
        <v>0</v>
      </c>
      <c r="K147" s="669">
        <v>0</v>
      </c>
      <c r="L147" s="669">
        <v>0</v>
      </c>
      <c r="M147" s="668">
        <f t="shared" si="90"/>
        <v>0</v>
      </c>
    </row>
    <row r="148" spans="1:13" ht="12.75" customHeight="1" x14ac:dyDescent="0.2">
      <c r="A148" s="136"/>
      <c r="B148" s="667" t="s">
        <v>1142</v>
      </c>
      <c r="C148" s="668">
        <v>0</v>
      </c>
      <c r="D148" s="668">
        <v>0</v>
      </c>
      <c r="E148" s="669">
        <f t="shared" si="92"/>
        <v>0</v>
      </c>
      <c r="F148" s="668">
        <v>0</v>
      </c>
      <c r="G148" s="669">
        <f t="shared" si="93"/>
        <v>0</v>
      </c>
      <c r="H148" s="668">
        <v>0</v>
      </c>
      <c r="I148" s="669">
        <f t="shared" si="94"/>
        <v>0</v>
      </c>
      <c r="J148" s="669">
        <f t="shared" si="95"/>
        <v>0</v>
      </c>
      <c r="K148" s="668">
        <v>0</v>
      </c>
      <c r="L148" s="668">
        <v>0</v>
      </c>
      <c r="M148" s="668">
        <f t="shared" si="90"/>
        <v>0</v>
      </c>
    </row>
    <row r="149" spans="1:13" ht="12.75" customHeight="1" x14ac:dyDescent="0.2">
      <c r="A149" s="136"/>
      <c r="B149" s="667" t="s">
        <v>1143</v>
      </c>
      <c r="C149" s="644">
        <v>328025</v>
      </c>
      <c r="D149" s="644">
        <v>192400</v>
      </c>
      <c r="E149" s="669">
        <f t="shared" si="92"/>
        <v>520425</v>
      </c>
      <c r="F149" s="669">
        <v>357771.45</v>
      </c>
      <c r="G149" s="669">
        <f t="shared" si="93"/>
        <v>162653.54999999999</v>
      </c>
      <c r="H149" s="669">
        <v>357771.45</v>
      </c>
      <c r="I149" s="669">
        <f t="shared" si="94"/>
        <v>0</v>
      </c>
      <c r="J149" s="669">
        <f t="shared" si="95"/>
        <v>162653.54999999999</v>
      </c>
      <c r="K149" s="669">
        <v>357771.45</v>
      </c>
      <c r="L149" s="669">
        <v>357771.45</v>
      </c>
      <c r="M149" s="668">
        <f t="shared" si="90"/>
        <v>0</v>
      </c>
    </row>
    <row r="150" spans="1:13" ht="12.75" customHeight="1" x14ac:dyDescent="0.2">
      <c r="A150" s="136"/>
      <c r="B150" s="667" t="s">
        <v>1144</v>
      </c>
      <c r="C150" s="668">
        <v>0</v>
      </c>
      <c r="D150" s="668">
        <v>0</v>
      </c>
      <c r="E150" s="669">
        <f t="shared" si="92"/>
        <v>0</v>
      </c>
      <c r="F150" s="668">
        <v>0</v>
      </c>
      <c r="G150" s="669">
        <f t="shared" si="93"/>
        <v>0</v>
      </c>
      <c r="H150" s="668">
        <v>0</v>
      </c>
      <c r="I150" s="669">
        <f t="shared" si="94"/>
        <v>0</v>
      </c>
      <c r="J150" s="669">
        <f t="shared" si="95"/>
        <v>0</v>
      </c>
      <c r="K150" s="668">
        <v>0</v>
      </c>
      <c r="L150" s="668">
        <v>0</v>
      </c>
      <c r="M150" s="668">
        <f t="shared" si="90"/>
        <v>0</v>
      </c>
    </row>
    <row r="151" spans="1:13" ht="12.75" customHeight="1" x14ac:dyDescent="0.2">
      <c r="A151" s="136"/>
      <c r="B151" s="667" t="s">
        <v>1145</v>
      </c>
      <c r="C151" s="668">
        <v>0</v>
      </c>
      <c r="D151" s="668">
        <v>0</v>
      </c>
      <c r="E151" s="669">
        <f t="shared" si="92"/>
        <v>0</v>
      </c>
      <c r="F151" s="668">
        <v>0</v>
      </c>
      <c r="G151" s="669">
        <f t="shared" si="93"/>
        <v>0</v>
      </c>
      <c r="H151" s="668">
        <v>0</v>
      </c>
      <c r="I151" s="669">
        <f t="shared" si="94"/>
        <v>0</v>
      </c>
      <c r="J151" s="669">
        <f t="shared" si="95"/>
        <v>0</v>
      </c>
      <c r="K151" s="668">
        <v>0</v>
      </c>
      <c r="L151" s="668">
        <v>0</v>
      </c>
      <c r="M151" s="668">
        <f t="shared" si="90"/>
        <v>0</v>
      </c>
    </row>
    <row r="152" spans="1:13" ht="12.75" customHeight="1" x14ac:dyDescent="0.2">
      <c r="A152" s="134"/>
      <c r="B152" s="666" t="s">
        <v>793</v>
      </c>
      <c r="C152" s="665">
        <f>SUM(C153:C161)</f>
        <v>495250</v>
      </c>
      <c r="D152" s="665">
        <f t="shared" ref="D152:M152" si="96">SUM(D153:D161)</f>
        <v>1753806.35</v>
      </c>
      <c r="E152" s="665">
        <f t="shared" si="96"/>
        <v>2249056.35</v>
      </c>
      <c r="F152" s="665">
        <f t="shared" si="96"/>
        <v>452100.98</v>
      </c>
      <c r="G152" s="665">
        <f t="shared" si="96"/>
        <v>1796955.37</v>
      </c>
      <c r="H152" s="665">
        <f t="shared" si="96"/>
        <v>391053.19</v>
      </c>
      <c r="I152" s="665">
        <f t="shared" si="96"/>
        <v>61047.79</v>
      </c>
      <c r="J152" s="665">
        <f t="shared" si="96"/>
        <v>1858003.1600000001</v>
      </c>
      <c r="K152" s="665">
        <f t="shared" si="96"/>
        <v>391053.19</v>
      </c>
      <c r="L152" s="665">
        <f t="shared" si="96"/>
        <v>384209.19</v>
      </c>
      <c r="M152" s="665">
        <f t="shared" si="96"/>
        <v>6844</v>
      </c>
    </row>
    <row r="153" spans="1:13" ht="12.75" customHeight="1" x14ac:dyDescent="0.2">
      <c r="A153" s="136"/>
      <c r="B153" s="667" t="s">
        <v>1146</v>
      </c>
      <c r="C153" s="644">
        <v>123640</v>
      </c>
      <c r="D153" s="644">
        <v>1566316.27</v>
      </c>
      <c r="E153" s="669">
        <f>C153+D153</f>
        <v>1689956.27</v>
      </c>
      <c r="F153" s="669">
        <v>128881.51</v>
      </c>
      <c r="G153" s="669">
        <f>E153-F153</f>
        <v>1561074.76</v>
      </c>
      <c r="H153" s="669">
        <v>90553.44</v>
      </c>
      <c r="I153" s="669">
        <f>F153-H153</f>
        <v>38328.069999999992</v>
      </c>
      <c r="J153" s="669">
        <f>E153-H153</f>
        <v>1599402.83</v>
      </c>
      <c r="K153" s="669">
        <v>90553.44</v>
      </c>
      <c r="L153" s="669">
        <v>83709.440000000002</v>
      </c>
      <c r="M153" s="668">
        <f t="shared" si="90"/>
        <v>6844</v>
      </c>
    </row>
    <row r="154" spans="1:13" ht="12.75" customHeight="1" x14ac:dyDescent="0.2">
      <c r="A154" s="136"/>
      <c r="B154" s="667" t="s">
        <v>1147</v>
      </c>
      <c r="C154" s="644">
        <v>45000</v>
      </c>
      <c r="D154" s="644">
        <v>-2897.24</v>
      </c>
      <c r="E154" s="669">
        <f t="shared" ref="E154:E161" si="97">C154+D154</f>
        <v>42102.76</v>
      </c>
      <c r="F154" s="669">
        <v>42026.76</v>
      </c>
      <c r="G154" s="669">
        <f t="shared" ref="G154:G161" si="98">E154-F154</f>
        <v>76</v>
      </c>
      <c r="H154" s="669">
        <v>39918.550000000003</v>
      </c>
      <c r="I154" s="669">
        <f t="shared" ref="I154:I161" si="99">F154-H154</f>
        <v>2108.2099999999991</v>
      </c>
      <c r="J154" s="669">
        <f t="shared" ref="J154:J161" si="100">E154-H154</f>
        <v>2184.2099999999991</v>
      </c>
      <c r="K154" s="669">
        <v>39918.550000000003</v>
      </c>
      <c r="L154" s="669">
        <v>39918.550000000003</v>
      </c>
      <c r="M154" s="668">
        <f t="shared" si="90"/>
        <v>0</v>
      </c>
    </row>
    <row r="155" spans="1:13" ht="12.75" customHeight="1" x14ac:dyDescent="0.2">
      <c r="A155" s="136"/>
      <c r="B155" s="667" t="s">
        <v>1148</v>
      </c>
      <c r="C155" s="668">
        <v>0</v>
      </c>
      <c r="D155" s="668">
        <v>0</v>
      </c>
      <c r="E155" s="669">
        <f t="shared" si="97"/>
        <v>0</v>
      </c>
      <c r="F155" s="668">
        <v>0</v>
      </c>
      <c r="G155" s="669">
        <f t="shared" si="98"/>
        <v>0</v>
      </c>
      <c r="H155" s="668">
        <v>0</v>
      </c>
      <c r="I155" s="669">
        <f t="shared" si="99"/>
        <v>0</v>
      </c>
      <c r="J155" s="669">
        <f t="shared" si="100"/>
        <v>0</v>
      </c>
      <c r="K155" s="668">
        <v>0</v>
      </c>
      <c r="L155" s="668">
        <v>0</v>
      </c>
      <c r="M155" s="668">
        <f t="shared" si="90"/>
        <v>0</v>
      </c>
    </row>
    <row r="156" spans="1:13" ht="12.75" customHeight="1" x14ac:dyDescent="0.2">
      <c r="A156" s="136"/>
      <c r="B156" s="667" t="s">
        <v>1149</v>
      </c>
      <c r="C156" s="668">
        <v>0</v>
      </c>
      <c r="D156" s="668">
        <v>0</v>
      </c>
      <c r="E156" s="669">
        <f t="shared" si="97"/>
        <v>0</v>
      </c>
      <c r="F156" s="668">
        <v>0</v>
      </c>
      <c r="G156" s="669">
        <f t="shared" si="98"/>
        <v>0</v>
      </c>
      <c r="H156" s="668">
        <v>0</v>
      </c>
      <c r="I156" s="669">
        <f t="shared" si="99"/>
        <v>0</v>
      </c>
      <c r="J156" s="669">
        <f t="shared" si="100"/>
        <v>0</v>
      </c>
      <c r="K156" s="668">
        <v>0</v>
      </c>
      <c r="L156" s="668">
        <v>0</v>
      </c>
      <c r="M156" s="668">
        <f t="shared" si="90"/>
        <v>0</v>
      </c>
    </row>
    <row r="157" spans="1:13" ht="12.75" customHeight="1" x14ac:dyDescent="0.2">
      <c r="A157" s="136"/>
      <c r="B157" s="667" t="s">
        <v>1150</v>
      </c>
      <c r="C157" s="644">
        <v>326610</v>
      </c>
      <c r="D157" s="644">
        <v>190387.32</v>
      </c>
      <c r="E157" s="669">
        <f t="shared" si="97"/>
        <v>516997.32</v>
      </c>
      <c r="F157" s="669">
        <v>281192.71000000002</v>
      </c>
      <c r="G157" s="669">
        <f t="shared" si="98"/>
        <v>235804.61</v>
      </c>
      <c r="H157" s="669">
        <v>260581.2</v>
      </c>
      <c r="I157" s="669">
        <f t="shared" si="99"/>
        <v>20611.510000000009</v>
      </c>
      <c r="J157" s="669">
        <f t="shared" si="100"/>
        <v>256416.12</v>
      </c>
      <c r="K157" s="669">
        <v>260581.2</v>
      </c>
      <c r="L157" s="669">
        <v>260581.2</v>
      </c>
      <c r="M157" s="668">
        <f t="shared" si="90"/>
        <v>0</v>
      </c>
    </row>
    <row r="158" spans="1:13" ht="12.75" customHeight="1" x14ac:dyDescent="0.2">
      <c r="A158" s="136"/>
      <c r="B158" s="667" t="s">
        <v>1151</v>
      </c>
      <c r="C158" s="668">
        <v>0</v>
      </c>
      <c r="D158" s="668">
        <v>0</v>
      </c>
      <c r="E158" s="669">
        <f t="shared" si="97"/>
        <v>0</v>
      </c>
      <c r="F158" s="668">
        <v>0</v>
      </c>
      <c r="G158" s="669">
        <f t="shared" si="98"/>
        <v>0</v>
      </c>
      <c r="H158" s="668">
        <v>0</v>
      </c>
      <c r="I158" s="669">
        <f t="shared" si="99"/>
        <v>0</v>
      </c>
      <c r="J158" s="669">
        <f t="shared" si="100"/>
        <v>0</v>
      </c>
      <c r="K158" s="668">
        <v>0</v>
      </c>
      <c r="L158" s="668">
        <v>0</v>
      </c>
      <c r="M158" s="668">
        <f t="shared" si="90"/>
        <v>0</v>
      </c>
    </row>
    <row r="159" spans="1:13" ht="12.75" customHeight="1" x14ac:dyDescent="0.2">
      <c r="A159" s="136"/>
      <c r="B159" s="667" t="s">
        <v>1152</v>
      </c>
      <c r="C159" s="668">
        <v>0</v>
      </c>
      <c r="D159" s="668">
        <v>0</v>
      </c>
      <c r="E159" s="669">
        <f t="shared" si="97"/>
        <v>0</v>
      </c>
      <c r="F159" s="668">
        <v>0</v>
      </c>
      <c r="G159" s="669">
        <f t="shared" si="98"/>
        <v>0</v>
      </c>
      <c r="H159" s="668">
        <v>0</v>
      </c>
      <c r="I159" s="669">
        <f t="shared" si="99"/>
        <v>0</v>
      </c>
      <c r="J159" s="669">
        <f t="shared" si="100"/>
        <v>0</v>
      </c>
      <c r="K159" s="668">
        <v>0</v>
      </c>
      <c r="L159" s="668">
        <v>0</v>
      </c>
      <c r="M159" s="668">
        <f t="shared" si="90"/>
        <v>0</v>
      </c>
    </row>
    <row r="160" spans="1:13" ht="12.75" customHeight="1" x14ac:dyDescent="0.2">
      <c r="A160" s="136"/>
      <c r="B160" s="667" t="s">
        <v>1153</v>
      </c>
      <c r="C160" s="668">
        <v>0</v>
      </c>
      <c r="D160" s="668">
        <v>0</v>
      </c>
      <c r="E160" s="669">
        <f t="shared" si="97"/>
        <v>0</v>
      </c>
      <c r="F160" s="668">
        <v>0</v>
      </c>
      <c r="G160" s="669">
        <f t="shared" si="98"/>
        <v>0</v>
      </c>
      <c r="H160" s="668">
        <v>0</v>
      </c>
      <c r="I160" s="669">
        <f t="shared" si="99"/>
        <v>0</v>
      </c>
      <c r="J160" s="669">
        <f t="shared" si="100"/>
        <v>0</v>
      </c>
      <c r="K160" s="668">
        <v>0</v>
      </c>
      <c r="L160" s="668">
        <v>0</v>
      </c>
      <c r="M160" s="668">
        <f t="shared" si="90"/>
        <v>0</v>
      </c>
    </row>
    <row r="161" spans="1:13" ht="12.75" customHeight="1" x14ac:dyDescent="0.2">
      <c r="A161" s="136"/>
      <c r="B161" s="667" t="s">
        <v>1154</v>
      </c>
      <c r="C161" s="668">
        <v>0</v>
      </c>
      <c r="D161" s="668">
        <v>0</v>
      </c>
      <c r="E161" s="669">
        <f t="shared" si="97"/>
        <v>0</v>
      </c>
      <c r="F161" s="668">
        <v>0</v>
      </c>
      <c r="G161" s="669">
        <f t="shared" si="98"/>
        <v>0</v>
      </c>
      <c r="H161" s="668">
        <v>0</v>
      </c>
      <c r="I161" s="669">
        <f t="shared" si="99"/>
        <v>0</v>
      </c>
      <c r="J161" s="669">
        <f t="shared" si="100"/>
        <v>0</v>
      </c>
      <c r="K161" s="668">
        <v>0</v>
      </c>
      <c r="L161" s="668">
        <v>0</v>
      </c>
      <c r="M161" s="668">
        <f t="shared" si="90"/>
        <v>0</v>
      </c>
    </row>
    <row r="162" spans="1:13" ht="12.75" customHeight="1" x14ac:dyDescent="0.2">
      <c r="A162" s="134"/>
      <c r="B162" s="666" t="s">
        <v>1155</v>
      </c>
      <c r="C162" s="665">
        <f>SUM(C163:C169)</f>
        <v>0</v>
      </c>
      <c r="D162" s="665">
        <f t="shared" ref="D162:M162" si="101">SUM(D163:D169)</f>
        <v>0</v>
      </c>
      <c r="E162" s="665">
        <f t="shared" si="101"/>
        <v>0</v>
      </c>
      <c r="F162" s="665">
        <f t="shared" si="101"/>
        <v>0</v>
      </c>
      <c r="G162" s="665">
        <f t="shared" si="101"/>
        <v>0</v>
      </c>
      <c r="H162" s="665">
        <f t="shared" si="101"/>
        <v>0</v>
      </c>
      <c r="I162" s="665">
        <f t="shared" si="101"/>
        <v>0</v>
      </c>
      <c r="J162" s="665">
        <f t="shared" si="101"/>
        <v>0</v>
      </c>
      <c r="K162" s="665">
        <f t="shared" si="101"/>
        <v>0</v>
      </c>
      <c r="L162" s="665">
        <f t="shared" si="101"/>
        <v>0</v>
      </c>
      <c r="M162" s="665">
        <f t="shared" si="101"/>
        <v>0</v>
      </c>
    </row>
    <row r="163" spans="1:13" ht="12.75" customHeight="1" x14ac:dyDescent="0.2">
      <c r="A163" s="136"/>
      <c r="B163" s="667" t="s">
        <v>1156</v>
      </c>
      <c r="C163" s="668">
        <v>0</v>
      </c>
      <c r="D163" s="668">
        <v>0</v>
      </c>
      <c r="E163" s="668">
        <f>C163+D163</f>
        <v>0</v>
      </c>
      <c r="F163" s="668">
        <v>0</v>
      </c>
      <c r="G163" s="668">
        <f>E163-F163</f>
        <v>0</v>
      </c>
      <c r="H163" s="668">
        <v>0</v>
      </c>
      <c r="I163" s="668">
        <f>F163-H163</f>
        <v>0</v>
      </c>
      <c r="J163" s="668">
        <f>E163-H163</f>
        <v>0</v>
      </c>
      <c r="K163" s="668">
        <v>0</v>
      </c>
      <c r="L163" s="668">
        <v>0</v>
      </c>
      <c r="M163" s="668">
        <f t="shared" si="90"/>
        <v>0</v>
      </c>
    </row>
    <row r="164" spans="1:13" ht="12.75" customHeight="1" x14ac:dyDescent="0.2">
      <c r="A164" s="136"/>
      <c r="B164" s="667" t="s">
        <v>1157</v>
      </c>
      <c r="C164" s="668">
        <v>0</v>
      </c>
      <c r="D164" s="668">
        <v>0</v>
      </c>
      <c r="E164" s="668">
        <f t="shared" ref="E164:E169" si="102">C164+D164</f>
        <v>0</v>
      </c>
      <c r="F164" s="668">
        <v>0</v>
      </c>
      <c r="G164" s="668">
        <f t="shared" ref="G164:G169" si="103">E164-F164</f>
        <v>0</v>
      </c>
      <c r="H164" s="668">
        <v>0</v>
      </c>
      <c r="I164" s="668">
        <f t="shared" ref="I164:I169" si="104">F164-H164</f>
        <v>0</v>
      </c>
      <c r="J164" s="668">
        <f t="shared" ref="J164:J169" si="105">E164-H164</f>
        <v>0</v>
      </c>
      <c r="K164" s="668">
        <v>0</v>
      </c>
      <c r="L164" s="668">
        <v>0</v>
      </c>
      <c r="M164" s="668">
        <f t="shared" si="90"/>
        <v>0</v>
      </c>
    </row>
    <row r="165" spans="1:13" ht="12.75" customHeight="1" x14ac:dyDescent="0.2">
      <c r="A165" s="136"/>
      <c r="B165" s="667" t="s">
        <v>1158</v>
      </c>
      <c r="C165" s="668">
        <v>0</v>
      </c>
      <c r="D165" s="668">
        <v>0</v>
      </c>
      <c r="E165" s="668">
        <f t="shared" si="102"/>
        <v>0</v>
      </c>
      <c r="F165" s="668">
        <v>0</v>
      </c>
      <c r="G165" s="668">
        <f t="shared" si="103"/>
        <v>0</v>
      </c>
      <c r="H165" s="668">
        <v>0</v>
      </c>
      <c r="I165" s="668">
        <f t="shared" si="104"/>
        <v>0</v>
      </c>
      <c r="J165" s="668">
        <f t="shared" si="105"/>
        <v>0</v>
      </c>
      <c r="K165" s="668">
        <v>0</v>
      </c>
      <c r="L165" s="668">
        <v>0</v>
      </c>
      <c r="M165" s="668">
        <f t="shared" si="90"/>
        <v>0</v>
      </c>
    </row>
    <row r="166" spans="1:13" ht="12.75" customHeight="1" x14ac:dyDescent="0.2">
      <c r="A166" s="136"/>
      <c r="B166" s="667" t="s">
        <v>1159</v>
      </c>
      <c r="C166" s="668">
        <v>0</v>
      </c>
      <c r="D166" s="668">
        <v>0</v>
      </c>
      <c r="E166" s="668">
        <f t="shared" si="102"/>
        <v>0</v>
      </c>
      <c r="F166" s="668">
        <v>0</v>
      </c>
      <c r="G166" s="668">
        <f t="shared" si="103"/>
        <v>0</v>
      </c>
      <c r="H166" s="668">
        <v>0</v>
      </c>
      <c r="I166" s="668">
        <f t="shared" si="104"/>
        <v>0</v>
      </c>
      <c r="J166" s="668">
        <f t="shared" si="105"/>
        <v>0</v>
      </c>
      <c r="K166" s="668">
        <v>0</v>
      </c>
      <c r="L166" s="668">
        <v>0</v>
      </c>
      <c r="M166" s="668">
        <f t="shared" si="90"/>
        <v>0</v>
      </c>
    </row>
    <row r="167" spans="1:13" ht="12.75" customHeight="1" x14ac:dyDescent="0.2">
      <c r="A167" s="136"/>
      <c r="B167" s="667" t="s">
        <v>1160</v>
      </c>
      <c r="C167" s="668">
        <v>0</v>
      </c>
      <c r="D167" s="668">
        <v>0</v>
      </c>
      <c r="E167" s="668">
        <f t="shared" si="102"/>
        <v>0</v>
      </c>
      <c r="F167" s="668">
        <v>0</v>
      </c>
      <c r="G167" s="668">
        <f t="shared" si="103"/>
        <v>0</v>
      </c>
      <c r="H167" s="668">
        <v>0</v>
      </c>
      <c r="I167" s="668">
        <f t="shared" si="104"/>
        <v>0</v>
      </c>
      <c r="J167" s="668">
        <f t="shared" si="105"/>
        <v>0</v>
      </c>
      <c r="K167" s="668">
        <v>0</v>
      </c>
      <c r="L167" s="668">
        <v>0</v>
      </c>
      <c r="M167" s="668">
        <f t="shared" si="90"/>
        <v>0</v>
      </c>
    </row>
    <row r="168" spans="1:13" ht="12.75" customHeight="1" x14ac:dyDescent="0.2">
      <c r="A168" s="136"/>
      <c r="B168" s="667" t="s">
        <v>1161</v>
      </c>
      <c r="C168" s="668">
        <v>0</v>
      </c>
      <c r="D168" s="668">
        <v>0</v>
      </c>
      <c r="E168" s="668">
        <f t="shared" si="102"/>
        <v>0</v>
      </c>
      <c r="F168" s="668">
        <v>0</v>
      </c>
      <c r="G168" s="668">
        <f t="shared" si="103"/>
        <v>0</v>
      </c>
      <c r="H168" s="668">
        <v>0</v>
      </c>
      <c r="I168" s="668">
        <f t="shared" si="104"/>
        <v>0</v>
      </c>
      <c r="J168" s="668">
        <f t="shared" si="105"/>
        <v>0</v>
      </c>
      <c r="K168" s="668">
        <v>0</v>
      </c>
      <c r="L168" s="668">
        <v>0</v>
      </c>
      <c r="M168" s="668">
        <f t="shared" si="90"/>
        <v>0</v>
      </c>
    </row>
    <row r="169" spans="1:13" ht="12.75" customHeight="1" x14ac:dyDescent="0.2">
      <c r="A169" s="136"/>
      <c r="B169" s="667" t="s">
        <v>1162</v>
      </c>
      <c r="C169" s="668">
        <v>0</v>
      </c>
      <c r="D169" s="668">
        <v>0</v>
      </c>
      <c r="E169" s="668">
        <f t="shared" si="102"/>
        <v>0</v>
      </c>
      <c r="F169" s="668">
        <v>0</v>
      </c>
      <c r="G169" s="668">
        <f t="shared" si="103"/>
        <v>0</v>
      </c>
      <c r="H169" s="668">
        <v>0</v>
      </c>
      <c r="I169" s="668">
        <f t="shared" si="104"/>
        <v>0</v>
      </c>
      <c r="J169" s="668">
        <f t="shared" si="105"/>
        <v>0</v>
      </c>
      <c r="K169" s="668">
        <v>0</v>
      </c>
      <c r="L169" s="668">
        <v>0</v>
      </c>
      <c r="M169" s="668">
        <f t="shared" si="90"/>
        <v>0</v>
      </c>
    </row>
    <row r="170" spans="1:13" ht="12.75" customHeight="1" x14ac:dyDescent="0.2">
      <c r="A170" s="134"/>
      <c r="B170" s="666" t="s">
        <v>1163</v>
      </c>
      <c r="C170" s="665">
        <f>SUM(C171:C179)</f>
        <v>879344</v>
      </c>
      <c r="D170" s="665">
        <f t="shared" ref="D170:M170" si="106">SUM(D171:D179)</f>
        <v>102101.18</v>
      </c>
      <c r="E170" s="665">
        <f t="shared" si="106"/>
        <v>981445.17999999993</v>
      </c>
      <c r="F170" s="665">
        <f t="shared" si="106"/>
        <v>820110.27</v>
      </c>
      <c r="G170" s="665">
        <f t="shared" si="106"/>
        <v>161334.90999999992</v>
      </c>
      <c r="H170" s="665">
        <f t="shared" si="106"/>
        <v>820110.27</v>
      </c>
      <c r="I170" s="665">
        <f t="shared" si="106"/>
        <v>0</v>
      </c>
      <c r="J170" s="665">
        <f t="shared" si="106"/>
        <v>161334.90999999992</v>
      </c>
      <c r="K170" s="665">
        <f t="shared" si="106"/>
        <v>820110.27</v>
      </c>
      <c r="L170" s="665">
        <f t="shared" si="106"/>
        <v>774792.27</v>
      </c>
      <c r="M170" s="665">
        <f t="shared" si="106"/>
        <v>45318</v>
      </c>
    </row>
    <row r="171" spans="1:13" ht="12.75" customHeight="1" x14ac:dyDescent="0.2">
      <c r="A171" s="136"/>
      <c r="B171" s="667" t="s">
        <v>1164</v>
      </c>
      <c r="C171" s="668">
        <v>0</v>
      </c>
      <c r="D171" s="668">
        <v>0</v>
      </c>
      <c r="E171" s="668">
        <f>C171+D171</f>
        <v>0</v>
      </c>
      <c r="F171" s="668">
        <v>0</v>
      </c>
      <c r="G171" s="668">
        <f>E171-F171</f>
        <v>0</v>
      </c>
      <c r="H171" s="668">
        <v>0</v>
      </c>
      <c r="I171" s="668">
        <f>F171-H171</f>
        <v>0</v>
      </c>
      <c r="J171" s="668">
        <f>E171-H171</f>
        <v>0</v>
      </c>
      <c r="K171" s="668">
        <v>0</v>
      </c>
      <c r="L171" s="668">
        <v>0</v>
      </c>
      <c r="M171" s="668">
        <f t="shared" si="90"/>
        <v>0</v>
      </c>
    </row>
    <row r="172" spans="1:13" ht="12.75" customHeight="1" x14ac:dyDescent="0.2">
      <c r="A172" s="136"/>
      <c r="B172" s="667" t="s">
        <v>1165</v>
      </c>
      <c r="C172" s="668">
        <v>0</v>
      </c>
      <c r="D172" s="668">
        <v>0</v>
      </c>
      <c r="E172" s="668">
        <f t="shared" ref="E172:E179" si="107">C172+D172</f>
        <v>0</v>
      </c>
      <c r="F172" s="668">
        <v>0</v>
      </c>
      <c r="G172" s="668">
        <f t="shared" ref="G172:G179" si="108">E172-F172</f>
        <v>0</v>
      </c>
      <c r="H172" s="668">
        <v>0</v>
      </c>
      <c r="I172" s="668">
        <f t="shared" ref="I172:I179" si="109">F172-H172</f>
        <v>0</v>
      </c>
      <c r="J172" s="668">
        <f t="shared" ref="J172:J179" si="110">E172-H172</f>
        <v>0</v>
      </c>
      <c r="K172" s="668">
        <v>0</v>
      </c>
      <c r="L172" s="668">
        <v>0</v>
      </c>
      <c r="M172" s="668">
        <f t="shared" si="90"/>
        <v>0</v>
      </c>
    </row>
    <row r="173" spans="1:13" ht="13.5" customHeight="1" x14ac:dyDescent="0.2">
      <c r="A173" s="136"/>
      <c r="B173" s="667" t="s">
        <v>1166</v>
      </c>
      <c r="C173" s="668">
        <v>0</v>
      </c>
      <c r="D173" s="668">
        <v>0</v>
      </c>
      <c r="E173" s="668">
        <f t="shared" si="107"/>
        <v>0</v>
      </c>
      <c r="F173" s="668">
        <v>0</v>
      </c>
      <c r="G173" s="668">
        <f t="shared" si="108"/>
        <v>0</v>
      </c>
      <c r="H173" s="668">
        <v>0</v>
      </c>
      <c r="I173" s="668">
        <f t="shared" si="109"/>
        <v>0</v>
      </c>
      <c r="J173" s="668">
        <f t="shared" si="110"/>
        <v>0</v>
      </c>
      <c r="K173" s="668">
        <v>0</v>
      </c>
      <c r="L173" s="668">
        <v>0</v>
      </c>
      <c r="M173" s="668">
        <f t="shared" si="90"/>
        <v>0</v>
      </c>
    </row>
    <row r="174" spans="1:13" ht="24.75" customHeight="1" x14ac:dyDescent="0.2">
      <c r="A174" s="136"/>
      <c r="B174" s="667" t="s">
        <v>1167</v>
      </c>
      <c r="C174" s="668">
        <v>0</v>
      </c>
      <c r="D174" s="668">
        <v>0</v>
      </c>
      <c r="E174" s="668">
        <f t="shared" si="107"/>
        <v>0</v>
      </c>
      <c r="F174" s="668">
        <v>0</v>
      </c>
      <c r="G174" s="668">
        <f t="shared" si="108"/>
        <v>0</v>
      </c>
      <c r="H174" s="668">
        <v>0</v>
      </c>
      <c r="I174" s="668">
        <f t="shared" si="109"/>
        <v>0</v>
      </c>
      <c r="J174" s="668">
        <f t="shared" si="110"/>
        <v>0</v>
      </c>
      <c r="K174" s="668">
        <v>0</v>
      </c>
      <c r="L174" s="668">
        <v>0</v>
      </c>
      <c r="M174" s="668">
        <f t="shared" si="90"/>
        <v>0</v>
      </c>
    </row>
    <row r="175" spans="1:13" ht="26.25" customHeight="1" x14ac:dyDescent="0.2">
      <c r="A175" s="136"/>
      <c r="B175" s="667" t="s">
        <v>1168</v>
      </c>
      <c r="C175" s="644">
        <v>879344</v>
      </c>
      <c r="D175" s="644">
        <v>102101.18</v>
      </c>
      <c r="E175" s="668">
        <f t="shared" si="107"/>
        <v>981445.17999999993</v>
      </c>
      <c r="F175" s="669">
        <v>820110.27</v>
      </c>
      <c r="G175" s="668">
        <f t="shared" si="108"/>
        <v>161334.90999999992</v>
      </c>
      <c r="H175" s="669">
        <v>820110.27</v>
      </c>
      <c r="I175" s="668">
        <f t="shared" si="109"/>
        <v>0</v>
      </c>
      <c r="J175" s="668">
        <f t="shared" si="110"/>
        <v>161334.90999999992</v>
      </c>
      <c r="K175" s="669">
        <v>820110.27</v>
      </c>
      <c r="L175" s="669">
        <v>774792.27</v>
      </c>
      <c r="M175" s="668">
        <f t="shared" si="90"/>
        <v>45318</v>
      </c>
    </row>
    <row r="176" spans="1:13" ht="16.5" customHeight="1" x14ac:dyDescent="0.2">
      <c r="A176" s="136"/>
      <c r="B176" s="667" t="s">
        <v>1169</v>
      </c>
      <c r="C176" s="668">
        <v>0</v>
      </c>
      <c r="D176" s="668">
        <v>0</v>
      </c>
      <c r="E176" s="668">
        <f t="shared" si="107"/>
        <v>0</v>
      </c>
      <c r="F176" s="668">
        <v>0</v>
      </c>
      <c r="G176" s="668">
        <f t="shared" si="108"/>
        <v>0</v>
      </c>
      <c r="H176" s="668">
        <v>0</v>
      </c>
      <c r="I176" s="668">
        <f t="shared" si="109"/>
        <v>0</v>
      </c>
      <c r="J176" s="668">
        <f t="shared" si="110"/>
        <v>0</v>
      </c>
      <c r="K176" s="668">
        <v>0</v>
      </c>
      <c r="L176" s="668">
        <v>0</v>
      </c>
      <c r="M176" s="668">
        <f t="shared" si="90"/>
        <v>0</v>
      </c>
    </row>
    <row r="177" spans="1:13" ht="12.75" customHeight="1" x14ac:dyDescent="0.2">
      <c r="A177" s="136"/>
      <c r="B177" s="667" t="s">
        <v>1170</v>
      </c>
      <c r="C177" s="668">
        <v>0</v>
      </c>
      <c r="D177" s="668">
        <v>0</v>
      </c>
      <c r="E177" s="668">
        <f t="shared" si="107"/>
        <v>0</v>
      </c>
      <c r="F177" s="668">
        <v>0</v>
      </c>
      <c r="G177" s="668">
        <f t="shared" si="108"/>
        <v>0</v>
      </c>
      <c r="H177" s="668">
        <v>0</v>
      </c>
      <c r="I177" s="668">
        <f t="shared" si="109"/>
        <v>0</v>
      </c>
      <c r="J177" s="668">
        <f t="shared" si="110"/>
        <v>0</v>
      </c>
      <c r="K177" s="668">
        <v>0</v>
      </c>
      <c r="L177" s="668">
        <v>0</v>
      </c>
      <c r="M177" s="668">
        <f t="shared" si="90"/>
        <v>0</v>
      </c>
    </row>
    <row r="178" spans="1:13" ht="12.75" customHeight="1" x14ac:dyDescent="0.2">
      <c r="A178" s="136"/>
      <c r="B178" s="667" t="s">
        <v>1171</v>
      </c>
      <c r="C178" s="668">
        <v>0</v>
      </c>
      <c r="D178" s="668">
        <v>0</v>
      </c>
      <c r="E178" s="668">
        <f t="shared" si="107"/>
        <v>0</v>
      </c>
      <c r="F178" s="668">
        <v>0</v>
      </c>
      <c r="G178" s="668">
        <f t="shared" si="108"/>
        <v>0</v>
      </c>
      <c r="H178" s="668">
        <v>0</v>
      </c>
      <c r="I178" s="668">
        <f t="shared" si="109"/>
        <v>0</v>
      </c>
      <c r="J178" s="668">
        <f t="shared" si="110"/>
        <v>0</v>
      </c>
      <c r="K178" s="668">
        <v>0</v>
      </c>
      <c r="L178" s="668">
        <v>0</v>
      </c>
      <c r="M178" s="668">
        <f t="shared" si="90"/>
        <v>0</v>
      </c>
    </row>
    <row r="179" spans="1:13" s="329" customFormat="1" ht="38.25" customHeight="1" x14ac:dyDescent="0.2">
      <c r="A179" s="136"/>
      <c r="B179" s="667" t="s">
        <v>1172</v>
      </c>
      <c r="C179" s="668">
        <v>0</v>
      </c>
      <c r="D179" s="668">
        <v>0</v>
      </c>
      <c r="E179" s="668">
        <f t="shared" si="107"/>
        <v>0</v>
      </c>
      <c r="F179" s="668">
        <v>0</v>
      </c>
      <c r="G179" s="668">
        <f t="shared" si="108"/>
        <v>0</v>
      </c>
      <c r="H179" s="668">
        <v>0</v>
      </c>
      <c r="I179" s="668">
        <f t="shared" si="109"/>
        <v>0</v>
      </c>
      <c r="J179" s="668">
        <f t="shared" si="110"/>
        <v>0</v>
      </c>
      <c r="K179" s="668">
        <v>0</v>
      </c>
      <c r="L179" s="668">
        <v>0</v>
      </c>
      <c r="M179" s="668">
        <f t="shared" si="90"/>
        <v>0</v>
      </c>
    </row>
    <row r="180" spans="1:13" s="329" customFormat="1" ht="16.5" customHeight="1" x14ac:dyDescent="0.2">
      <c r="A180" s="134"/>
      <c r="B180" s="666" t="s">
        <v>767</v>
      </c>
      <c r="C180" s="665">
        <f>SUM(C181:C185)</f>
        <v>501215</v>
      </c>
      <c r="D180" s="665">
        <f t="shared" ref="D180:M180" si="111">SUM(D181:D185)</f>
        <v>255810.91</v>
      </c>
      <c r="E180" s="665">
        <f t="shared" si="111"/>
        <v>757025.91</v>
      </c>
      <c r="F180" s="665">
        <f t="shared" si="111"/>
        <v>424251.51</v>
      </c>
      <c r="G180" s="665">
        <f t="shared" si="111"/>
        <v>332774.40000000002</v>
      </c>
      <c r="H180" s="665">
        <f t="shared" si="111"/>
        <v>417975.91</v>
      </c>
      <c r="I180" s="665">
        <f t="shared" si="111"/>
        <v>6275.6000000000349</v>
      </c>
      <c r="J180" s="665">
        <f t="shared" si="111"/>
        <v>339050.00000000006</v>
      </c>
      <c r="K180" s="665">
        <f t="shared" si="111"/>
        <v>417975.91</v>
      </c>
      <c r="L180" s="665">
        <f t="shared" si="111"/>
        <v>373025.91</v>
      </c>
      <c r="M180" s="665">
        <f t="shared" si="111"/>
        <v>44950</v>
      </c>
    </row>
    <row r="181" spans="1:13" s="329" customFormat="1" ht="16.5" customHeight="1" x14ac:dyDescent="0.2">
      <c r="A181" s="136"/>
      <c r="B181" s="667" t="s">
        <v>1173</v>
      </c>
      <c r="C181" s="668">
        <v>0</v>
      </c>
      <c r="D181" s="668">
        <v>0</v>
      </c>
      <c r="E181" s="668">
        <f>C181+D181</f>
        <v>0</v>
      </c>
      <c r="F181" s="668">
        <v>0</v>
      </c>
      <c r="G181" s="668">
        <f>E181-F181</f>
        <v>0</v>
      </c>
      <c r="H181" s="668">
        <v>0</v>
      </c>
      <c r="I181" s="668">
        <f>F181-H181</f>
        <v>0</v>
      </c>
      <c r="J181" s="668">
        <f>E181-H181</f>
        <v>0</v>
      </c>
      <c r="K181" s="668">
        <v>0</v>
      </c>
      <c r="L181" s="668">
        <v>0</v>
      </c>
      <c r="M181" s="668">
        <f t="shared" si="90"/>
        <v>0</v>
      </c>
    </row>
    <row r="182" spans="1:13" s="329" customFormat="1" ht="16.5" customHeight="1" x14ac:dyDescent="0.2">
      <c r="A182" s="136"/>
      <c r="B182" s="667" t="s">
        <v>1174</v>
      </c>
      <c r="C182" s="668">
        <v>0</v>
      </c>
      <c r="D182" s="668">
        <v>0</v>
      </c>
      <c r="E182" s="668">
        <f t="shared" ref="E182:E185" si="112">C182+D182</f>
        <v>0</v>
      </c>
      <c r="F182" s="668">
        <v>0</v>
      </c>
      <c r="G182" s="668">
        <f t="shared" ref="G182:G185" si="113">E182-F182</f>
        <v>0</v>
      </c>
      <c r="H182" s="668">
        <v>0</v>
      </c>
      <c r="I182" s="668">
        <f t="shared" ref="I182:I185" si="114">F182-H182</f>
        <v>0</v>
      </c>
      <c r="J182" s="668">
        <f t="shared" ref="J182:J185" si="115">E182-H182</f>
        <v>0</v>
      </c>
      <c r="K182" s="668">
        <v>0</v>
      </c>
      <c r="L182" s="668">
        <v>0</v>
      </c>
      <c r="M182" s="668">
        <f t="shared" si="90"/>
        <v>0</v>
      </c>
    </row>
    <row r="183" spans="1:13" s="329" customFormat="1" ht="12.75" customHeight="1" x14ac:dyDescent="0.2">
      <c r="A183" s="136"/>
      <c r="B183" s="667" t="s">
        <v>1175</v>
      </c>
      <c r="C183" s="644">
        <v>501215</v>
      </c>
      <c r="D183" s="644">
        <v>255810.91</v>
      </c>
      <c r="E183" s="668">
        <f t="shared" si="112"/>
        <v>757025.91</v>
      </c>
      <c r="F183" s="669">
        <v>424251.51</v>
      </c>
      <c r="G183" s="668">
        <f t="shared" si="113"/>
        <v>332774.40000000002</v>
      </c>
      <c r="H183" s="669">
        <v>417975.91</v>
      </c>
      <c r="I183" s="668">
        <f t="shared" si="114"/>
        <v>6275.6000000000349</v>
      </c>
      <c r="J183" s="668">
        <f t="shared" si="115"/>
        <v>339050.00000000006</v>
      </c>
      <c r="K183" s="669">
        <v>417975.91</v>
      </c>
      <c r="L183" s="669">
        <v>373025.91</v>
      </c>
      <c r="M183" s="668">
        <f t="shared" si="90"/>
        <v>44950</v>
      </c>
    </row>
    <row r="184" spans="1:13" s="329" customFormat="1" ht="63.75" customHeight="1" x14ac:dyDescent="0.2">
      <c r="A184" s="136"/>
      <c r="B184" s="667" t="s">
        <v>1176</v>
      </c>
      <c r="C184" s="668">
        <v>0</v>
      </c>
      <c r="D184" s="668">
        <v>0</v>
      </c>
      <c r="E184" s="668">
        <f t="shared" si="112"/>
        <v>0</v>
      </c>
      <c r="F184" s="668">
        <v>0</v>
      </c>
      <c r="G184" s="668">
        <f t="shared" si="113"/>
        <v>0</v>
      </c>
      <c r="H184" s="668">
        <v>0</v>
      </c>
      <c r="I184" s="668">
        <f t="shared" si="114"/>
        <v>0</v>
      </c>
      <c r="J184" s="668">
        <f t="shared" si="115"/>
        <v>0</v>
      </c>
      <c r="K184" s="668">
        <v>0</v>
      </c>
      <c r="L184" s="668">
        <v>0</v>
      </c>
      <c r="M184" s="668">
        <f t="shared" si="90"/>
        <v>0</v>
      </c>
    </row>
    <row r="185" spans="1:13" s="329" customFormat="1" ht="12.75" customHeight="1" x14ac:dyDescent="0.2">
      <c r="A185" s="136"/>
      <c r="B185" s="667" t="s">
        <v>1177</v>
      </c>
      <c r="C185" s="668">
        <v>0</v>
      </c>
      <c r="D185" s="668">
        <v>0</v>
      </c>
      <c r="E185" s="668">
        <f t="shared" si="112"/>
        <v>0</v>
      </c>
      <c r="F185" s="668">
        <v>0</v>
      </c>
      <c r="G185" s="668">
        <f t="shared" si="113"/>
        <v>0</v>
      </c>
      <c r="H185" s="668">
        <v>0</v>
      </c>
      <c r="I185" s="668">
        <f t="shared" si="114"/>
        <v>0</v>
      </c>
      <c r="J185" s="668">
        <f t="shared" si="115"/>
        <v>0</v>
      </c>
      <c r="K185" s="668">
        <v>0</v>
      </c>
      <c r="L185" s="668">
        <v>0</v>
      </c>
      <c r="M185" s="668">
        <f t="shared" si="90"/>
        <v>0</v>
      </c>
    </row>
    <row r="186" spans="1:13" s="329" customFormat="1" ht="12.75" customHeight="1" x14ac:dyDescent="0.2">
      <c r="A186" s="134"/>
      <c r="B186" s="666" t="s">
        <v>763</v>
      </c>
      <c r="C186" s="665">
        <f>SUM(C187:C195)</f>
        <v>3454226.32</v>
      </c>
      <c r="D186" s="665">
        <f t="shared" ref="D186:M186" si="116">SUM(D187:D195)</f>
        <v>139872.75</v>
      </c>
      <c r="E186" s="665">
        <f t="shared" si="116"/>
        <v>3594099.07</v>
      </c>
      <c r="F186" s="665">
        <f t="shared" si="116"/>
        <v>2260613.65</v>
      </c>
      <c r="G186" s="665">
        <f t="shared" si="116"/>
        <v>1333485.42</v>
      </c>
      <c r="H186" s="665">
        <f t="shared" si="116"/>
        <v>2260613.65</v>
      </c>
      <c r="I186" s="665">
        <f t="shared" si="116"/>
        <v>0</v>
      </c>
      <c r="J186" s="665">
        <f>SUM(J187:J195)</f>
        <v>1333485.42</v>
      </c>
      <c r="K186" s="665">
        <f t="shared" si="116"/>
        <v>2260613.65</v>
      </c>
      <c r="L186" s="665">
        <f t="shared" si="116"/>
        <v>2026070.9</v>
      </c>
      <c r="M186" s="665">
        <f t="shared" si="116"/>
        <v>234542.75</v>
      </c>
    </row>
    <row r="187" spans="1:13" s="329" customFormat="1" ht="12.75" customHeight="1" x14ac:dyDescent="0.2">
      <c r="A187" s="136"/>
      <c r="B187" s="667" t="s">
        <v>1178</v>
      </c>
      <c r="C187" s="644">
        <v>0</v>
      </c>
      <c r="D187" s="644">
        <v>31528</v>
      </c>
      <c r="E187" s="669">
        <f>C187+D187</f>
        <v>31528</v>
      </c>
      <c r="F187" s="669">
        <v>15764</v>
      </c>
      <c r="G187" s="669">
        <f>E187-F187</f>
        <v>15764</v>
      </c>
      <c r="H187" s="669">
        <v>15764</v>
      </c>
      <c r="I187" s="669">
        <f>F187-H187</f>
        <v>0</v>
      </c>
      <c r="J187" s="669">
        <f>E187-H187</f>
        <v>15764</v>
      </c>
      <c r="K187" s="669">
        <v>15764</v>
      </c>
      <c r="L187" s="669">
        <v>15764</v>
      </c>
      <c r="M187" s="668">
        <f t="shared" si="90"/>
        <v>0</v>
      </c>
    </row>
    <row r="188" spans="1:13" s="329" customFormat="1" ht="12.75" customHeight="1" x14ac:dyDescent="0.2">
      <c r="A188" s="136"/>
      <c r="B188" s="667" t="s">
        <v>1179</v>
      </c>
      <c r="C188" s="644">
        <v>153122</v>
      </c>
      <c r="D188" s="644">
        <v>-7101</v>
      </c>
      <c r="E188" s="669">
        <f t="shared" ref="E188:E195" si="117">C188+D188</f>
        <v>146021</v>
      </c>
      <c r="F188" s="669">
        <v>89452</v>
      </c>
      <c r="G188" s="669">
        <f t="shared" ref="G188:G195" si="118">E188-F188</f>
        <v>56569</v>
      </c>
      <c r="H188" s="669">
        <v>89452</v>
      </c>
      <c r="I188" s="669">
        <f t="shared" ref="I188:I195" si="119">F188-H188</f>
        <v>0</v>
      </c>
      <c r="J188" s="669">
        <f t="shared" ref="J188:J195" si="120">E188-H188</f>
        <v>56569</v>
      </c>
      <c r="K188" s="669">
        <v>89452</v>
      </c>
      <c r="L188" s="669">
        <v>89452</v>
      </c>
      <c r="M188" s="668">
        <f t="shared" si="90"/>
        <v>0</v>
      </c>
    </row>
    <row r="189" spans="1:13" s="329" customFormat="1" ht="12.75" customHeight="1" x14ac:dyDescent="0.2">
      <c r="A189" s="136"/>
      <c r="B189" s="667" t="s">
        <v>1180</v>
      </c>
      <c r="C189" s="668">
        <v>0</v>
      </c>
      <c r="D189" s="668">
        <v>0</v>
      </c>
      <c r="E189" s="669">
        <f t="shared" si="117"/>
        <v>0</v>
      </c>
      <c r="F189" s="668">
        <v>0</v>
      </c>
      <c r="G189" s="669">
        <f t="shared" si="118"/>
        <v>0</v>
      </c>
      <c r="H189" s="668">
        <v>0</v>
      </c>
      <c r="I189" s="669">
        <f t="shared" si="119"/>
        <v>0</v>
      </c>
      <c r="J189" s="669">
        <f t="shared" si="120"/>
        <v>0</v>
      </c>
      <c r="K189" s="668">
        <v>0</v>
      </c>
      <c r="L189" s="668">
        <v>0</v>
      </c>
      <c r="M189" s="668">
        <f t="shared" si="90"/>
        <v>0</v>
      </c>
    </row>
    <row r="190" spans="1:13" s="329" customFormat="1" ht="12.75" customHeight="1" x14ac:dyDescent="0.2">
      <c r="A190" s="136"/>
      <c r="B190" s="667" t="s">
        <v>1181</v>
      </c>
      <c r="C190" s="668">
        <v>0</v>
      </c>
      <c r="D190" s="668">
        <v>0</v>
      </c>
      <c r="E190" s="669">
        <f t="shared" si="117"/>
        <v>0</v>
      </c>
      <c r="F190" s="668">
        <v>0</v>
      </c>
      <c r="G190" s="669">
        <f t="shared" si="118"/>
        <v>0</v>
      </c>
      <c r="H190" s="668">
        <v>0</v>
      </c>
      <c r="I190" s="669">
        <f t="shared" si="119"/>
        <v>0</v>
      </c>
      <c r="J190" s="669">
        <f t="shared" si="120"/>
        <v>0</v>
      </c>
      <c r="K190" s="668">
        <v>0</v>
      </c>
      <c r="L190" s="668">
        <v>0</v>
      </c>
      <c r="M190" s="668">
        <f t="shared" si="90"/>
        <v>0</v>
      </c>
    </row>
    <row r="191" spans="1:13" s="329" customFormat="1" ht="12.75" customHeight="1" x14ac:dyDescent="0.2">
      <c r="A191" s="136"/>
      <c r="B191" s="667" t="s">
        <v>1182</v>
      </c>
      <c r="C191" s="668">
        <v>0</v>
      </c>
      <c r="D191" s="668">
        <v>0</v>
      </c>
      <c r="E191" s="669">
        <f t="shared" si="117"/>
        <v>0</v>
      </c>
      <c r="F191" s="668">
        <v>0</v>
      </c>
      <c r="G191" s="669">
        <f t="shared" si="118"/>
        <v>0</v>
      </c>
      <c r="H191" s="668">
        <v>0</v>
      </c>
      <c r="I191" s="669">
        <f t="shared" si="119"/>
        <v>0</v>
      </c>
      <c r="J191" s="669">
        <f t="shared" si="120"/>
        <v>0</v>
      </c>
      <c r="K191" s="668">
        <v>0</v>
      </c>
      <c r="L191" s="668">
        <v>0</v>
      </c>
      <c r="M191" s="668">
        <f t="shared" si="90"/>
        <v>0</v>
      </c>
    </row>
    <row r="192" spans="1:13" s="329" customFormat="1" ht="12.75" customHeight="1" x14ac:dyDescent="0.2">
      <c r="A192" s="136"/>
      <c r="B192" s="667" t="s">
        <v>1183</v>
      </c>
      <c r="C192" s="668">
        <v>0</v>
      </c>
      <c r="D192" s="668">
        <v>0</v>
      </c>
      <c r="E192" s="669">
        <f t="shared" si="117"/>
        <v>0</v>
      </c>
      <c r="F192" s="668">
        <v>0</v>
      </c>
      <c r="G192" s="669">
        <f t="shared" si="118"/>
        <v>0</v>
      </c>
      <c r="H192" s="668">
        <v>0</v>
      </c>
      <c r="I192" s="669">
        <f t="shared" si="119"/>
        <v>0</v>
      </c>
      <c r="J192" s="669">
        <f t="shared" si="120"/>
        <v>0</v>
      </c>
      <c r="K192" s="668">
        <v>0</v>
      </c>
      <c r="L192" s="668">
        <v>0</v>
      </c>
      <c r="M192" s="668">
        <f t="shared" si="90"/>
        <v>0</v>
      </c>
    </row>
    <row r="193" spans="1:13" s="329" customFormat="1" ht="12.75" customHeight="1" x14ac:dyDescent="0.2">
      <c r="A193" s="136"/>
      <c r="B193" s="667" t="s">
        <v>1184</v>
      </c>
      <c r="C193" s="668">
        <v>0</v>
      </c>
      <c r="D193" s="668">
        <v>0</v>
      </c>
      <c r="E193" s="669">
        <f t="shared" si="117"/>
        <v>0</v>
      </c>
      <c r="F193" s="668">
        <v>0</v>
      </c>
      <c r="G193" s="669">
        <f t="shared" si="118"/>
        <v>0</v>
      </c>
      <c r="H193" s="668">
        <v>0</v>
      </c>
      <c r="I193" s="669">
        <f t="shared" si="119"/>
        <v>0</v>
      </c>
      <c r="J193" s="669">
        <f t="shared" si="120"/>
        <v>0</v>
      </c>
      <c r="K193" s="668">
        <v>0</v>
      </c>
      <c r="L193" s="668">
        <v>0</v>
      </c>
      <c r="M193" s="668">
        <f t="shared" si="90"/>
        <v>0</v>
      </c>
    </row>
    <row r="194" spans="1:13" s="329" customFormat="1" ht="12.75" customHeight="1" x14ac:dyDescent="0.2">
      <c r="A194" s="136"/>
      <c r="B194" s="667" t="s">
        <v>1185</v>
      </c>
      <c r="C194" s="644">
        <v>3301104.32</v>
      </c>
      <c r="D194" s="644">
        <v>115445.75</v>
      </c>
      <c r="E194" s="669">
        <f t="shared" si="117"/>
        <v>3416550.07</v>
      </c>
      <c r="F194" s="669">
        <v>2155397.65</v>
      </c>
      <c r="G194" s="669">
        <f t="shared" si="118"/>
        <v>1261152.42</v>
      </c>
      <c r="H194" s="669">
        <v>2155397.65</v>
      </c>
      <c r="I194" s="669">
        <f t="shared" si="119"/>
        <v>0</v>
      </c>
      <c r="J194" s="669">
        <f t="shared" si="120"/>
        <v>1261152.42</v>
      </c>
      <c r="K194" s="669">
        <v>2155397.65</v>
      </c>
      <c r="L194" s="669">
        <v>1920854.9</v>
      </c>
      <c r="M194" s="668">
        <f t="shared" si="90"/>
        <v>234542.75</v>
      </c>
    </row>
    <row r="195" spans="1:13" s="329" customFormat="1" ht="12.75" customHeight="1" x14ac:dyDescent="0.2">
      <c r="A195" s="136"/>
      <c r="B195" s="667" t="s">
        <v>371</v>
      </c>
      <c r="C195" s="668">
        <v>0</v>
      </c>
      <c r="D195" s="668">
        <v>0</v>
      </c>
      <c r="E195" s="669">
        <f t="shared" si="117"/>
        <v>0</v>
      </c>
      <c r="F195" s="668">
        <v>0</v>
      </c>
      <c r="G195" s="669">
        <f t="shared" si="118"/>
        <v>0</v>
      </c>
      <c r="H195" s="668">
        <v>0</v>
      </c>
      <c r="I195" s="669">
        <f t="shared" si="119"/>
        <v>0</v>
      </c>
      <c r="J195" s="669">
        <f t="shared" si="120"/>
        <v>0</v>
      </c>
      <c r="K195" s="668">
        <v>0</v>
      </c>
      <c r="L195" s="668">
        <v>0</v>
      </c>
      <c r="M195" s="668">
        <f t="shared" si="90"/>
        <v>0</v>
      </c>
    </row>
    <row r="196" spans="1:13" s="329" customFormat="1" ht="12.75" customHeight="1" x14ac:dyDescent="0.2">
      <c r="A196" s="676" t="s">
        <v>1186</v>
      </c>
      <c r="B196" s="677"/>
      <c r="C196" s="665">
        <f>SUM(C197,C207,C213,C223,C232,C236,C244,C246,C252)</f>
        <v>37891777.689999998</v>
      </c>
      <c r="D196" s="665">
        <f>SUM(D197,D207,D213,D223,D232,D236,D244,D246,D252)</f>
        <v>-11002752.68</v>
      </c>
      <c r="E196" s="665">
        <f>SUM(E197,E207,E213,E223,E232,E236,E244,E246,E252)</f>
        <v>26889025.009999998</v>
      </c>
      <c r="F196" s="665">
        <f t="shared" ref="F196:L196" si="121">SUM(F197,F207,F213,F223,F232,F236,F244,F246,F252)</f>
        <v>13420767</v>
      </c>
      <c r="G196" s="665">
        <f t="shared" ref="G196" si="122">SUM(E196-F196)</f>
        <v>13468258.009999998</v>
      </c>
      <c r="H196" s="665">
        <f t="shared" si="121"/>
        <v>13420767</v>
      </c>
      <c r="I196" s="665">
        <f t="shared" ref="I196" si="123">SUM(F196-H196)</f>
        <v>0</v>
      </c>
      <c r="J196" s="665">
        <f t="shared" ref="J196" si="124">SUM(E196-H196)</f>
        <v>13468258.009999998</v>
      </c>
      <c r="K196" s="665">
        <f t="shared" si="121"/>
        <v>13420767</v>
      </c>
      <c r="L196" s="665">
        <f t="shared" si="121"/>
        <v>13420767</v>
      </c>
      <c r="M196" s="665">
        <f t="shared" si="90"/>
        <v>0</v>
      </c>
    </row>
    <row r="197" spans="1:13" s="329" customFormat="1" ht="12.75" customHeight="1" x14ac:dyDescent="0.2">
      <c r="A197" s="134"/>
      <c r="B197" s="666" t="s">
        <v>1187</v>
      </c>
      <c r="C197" s="665">
        <f>SUM(C198:C206)</f>
        <v>0</v>
      </c>
      <c r="D197" s="665">
        <f t="shared" ref="D197:M197" si="125">SUM(D198:D206)</f>
        <v>0</v>
      </c>
      <c r="E197" s="665">
        <f t="shared" si="125"/>
        <v>0</v>
      </c>
      <c r="F197" s="665">
        <f t="shared" si="125"/>
        <v>0</v>
      </c>
      <c r="G197" s="665">
        <f t="shared" si="125"/>
        <v>0</v>
      </c>
      <c r="H197" s="665">
        <f t="shared" si="125"/>
        <v>0</v>
      </c>
      <c r="I197" s="665">
        <f t="shared" si="125"/>
        <v>0</v>
      </c>
      <c r="J197" s="665">
        <f t="shared" si="125"/>
        <v>0</v>
      </c>
      <c r="K197" s="665">
        <f t="shared" si="125"/>
        <v>0</v>
      </c>
      <c r="L197" s="665">
        <f t="shared" si="125"/>
        <v>0</v>
      </c>
      <c r="M197" s="665">
        <f t="shared" si="125"/>
        <v>0</v>
      </c>
    </row>
    <row r="198" spans="1:13" s="329" customFormat="1" ht="12.75" customHeight="1" x14ac:dyDescent="0.2">
      <c r="A198" s="136"/>
      <c r="B198" s="667" t="s">
        <v>1188</v>
      </c>
      <c r="C198" s="668">
        <v>0</v>
      </c>
      <c r="D198" s="668">
        <v>0</v>
      </c>
      <c r="E198" s="668">
        <f>C198+D198</f>
        <v>0</v>
      </c>
      <c r="F198" s="668">
        <v>0</v>
      </c>
      <c r="G198" s="668">
        <f>E198-F198</f>
        <v>0</v>
      </c>
      <c r="H198" s="668">
        <v>0</v>
      </c>
      <c r="I198" s="668">
        <f>F198-H198</f>
        <v>0</v>
      </c>
      <c r="J198" s="668">
        <f>E198-H198</f>
        <v>0</v>
      </c>
      <c r="K198" s="668">
        <v>0</v>
      </c>
      <c r="L198" s="668">
        <v>0</v>
      </c>
      <c r="M198" s="668">
        <f t="shared" si="90"/>
        <v>0</v>
      </c>
    </row>
    <row r="199" spans="1:13" s="329" customFormat="1" ht="12.75" customHeight="1" x14ac:dyDescent="0.2">
      <c r="A199" s="136"/>
      <c r="B199" s="667" t="s">
        <v>1189</v>
      </c>
      <c r="C199" s="668">
        <v>0</v>
      </c>
      <c r="D199" s="668">
        <v>0</v>
      </c>
      <c r="E199" s="668">
        <f t="shared" ref="E199:E206" si="126">C199+D199</f>
        <v>0</v>
      </c>
      <c r="F199" s="668">
        <v>0</v>
      </c>
      <c r="G199" s="668">
        <f t="shared" ref="G199:G206" si="127">E199-F199</f>
        <v>0</v>
      </c>
      <c r="H199" s="668">
        <v>0</v>
      </c>
      <c r="I199" s="668">
        <f t="shared" ref="I199:I206" si="128">F199-H199</f>
        <v>0</v>
      </c>
      <c r="J199" s="668">
        <f t="shared" ref="J199:J206" si="129">E199-H199</f>
        <v>0</v>
      </c>
      <c r="K199" s="668">
        <v>0</v>
      </c>
      <c r="L199" s="668">
        <v>0</v>
      </c>
      <c r="M199" s="668">
        <f t="shared" si="90"/>
        <v>0</v>
      </c>
    </row>
    <row r="200" spans="1:13" s="329" customFormat="1" ht="12.75" customHeight="1" x14ac:dyDescent="0.2">
      <c r="A200" s="136"/>
      <c r="B200" s="667" t="s">
        <v>1190</v>
      </c>
      <c r="C200" s="668">
        <v>0</v>
      </c>
      <c r="D200" s="668">
        <v>0</v>
      </c>
      <c r="E200" s="668">
        <f t="shared" si="126"/>
        <v>0</v>
      </c>
      <c r="F200" s="668">
        <v>0</v>
      </c>
      <c r="G200" s="668">
        <f t="shared" si="127"/>
        <v>0</v>
      </c>
      <c r="H200" s="668">
        <v>0</v>
      </c>
      <c r="I200" s="668">
        <f t="shared" si="128"/>
        <v>0</v>
      </c>
      <c r="J200" s="668">
        <f t="shared" si="129"/>
        <v>0</v>
      </c>
      <c r="K200" s="668">
        <v>0</v>
      </c>
      <c r="L200" s="668">
        <v>0</v>
      </c>
      <c r="M200" s="668">
        <f t="shared" si="90"/>
        <v>0</v>
      </c>
    </row>
    <row r="201" spans="1:13" s="329" customFormat="1" ht="12.75" customHeight="1" x14ac:dyDescent="0.2">
      <c r="A201" s="136"/>
      <c r="B201" s="667" t="s">
        <v>1191</v>
      </c>
      <c r="C201" s="668">
        <v>0</v>
      </c>
      <c r="D201" s="668">
        <v>0</v>
      </c>
      <c r="E201" s="668">
        <f t="shared" si="126"/>
        <v>0</v>
      </c>
      <c r="F201" s="668">
        <v>0</v>
      </c>
      <c r="G201" s="668">
        <f t="shared" si="127"/>
        <v>0</v>
      </c>
      <c r="H201" s="668">
        <v>0</v>
      </c>
      <c r="I201" s="668">
        <f t="shared" si="128"/>
        <v>0</v>
      </c>
      <c r="J201" s="668">
        <f t="shared" si="129"/>
        <v>0</v>
      </c>
      <c r="K201" s="668">
        <v>0</v>
      </c>
      <c r="L201" s="668">
        <v>0</v>
      </c>
      <c r="M201" s="668">
        <f t="shared" ref="M201:M255" si="130">SUM(H201-L201)</f>
        <v>0</v>
      </c>
    </row>
    <row r="202" spans="1:13" s="329" customFormat="1" ht="12.75" customHeight="1" x14ac:dyDescent="0.2">
      <c r="A202" s="136"/>
      <c r="B202" s="667" t="s">
        <v>1192</v>
      </c>
      <c r="C202" s="668">
        <v>0</v>
      </c>
      <c r="D202" s="668">
        <v>0</v>
      </c>
      <c r="E202" s="668">
        <f t="shared" si="126"/>
        <v>0</v>
      </c>
      <c r="F202" s="668">
        <v>0</v>
      </c>
      <c r="G202" s="668">
        <f t="shared" si="127"/>
        <v>0</v>
      </c>
      <c r="H202" s="668">
        <v>0</v>
      </c>
      <c r="I202" s="668">
        <f t="shared" si="128"/>
        <v>0</v>
      </c>
      <c r="J202" s="668">
        <f t="shared" si="129"/>
        <v>0</v>
      </c>
      <c r="K202" s="668">
        <v>0</v>
      </c>
      <c r="L202" s="668">
        <v>0</v>
      </c>
      <c r="M202" s="668">
        <f t="shared" si="130"/>
        <v>0</v>
      </c>
    </row>
    <row r="203" spans="1:13" s="329" customFormat="1" ht="12.75" customHeight="1" x14ac:dyDescent="0.2">
      <c r="A203" s="136"/>
      <c r="B203" s="667" t="s">
        <v>1193</v>
      </c>
      <c r="C203" s="668">
        <v>0</v>
      </c>
      <c r="D203" s="668">
        <v>0</v>
      </c>
      <c r="E203" s="668">
        <f t="shared" si="126"/>
        <v>0</v>
      </c>
      <c r="F203" s="668">
        <v>0</v>
      </c>
      <c r="G203" s="668">
        <f t="shared" si="127"/>
        <v>0</v>
      </c>
      <c r="H203" s="668">
        <v>0</v>
      </c>
      <c r="I203" s="668">
        <f t="shared" si="128"/>
        <v>0</v>
      </c>
      <c r="J203" s="668">
        <f t="shared" si="129"/>
        <v>0</v>
      </c>
      <c r="K203" s="668">
        <v>0</v>
      </c>
      <c r="L203" s="668">
        <v>0</v>
      </c>
      <c r="M203" s="668">
        <f t="shared" si="130"/>
        <v>0</v>
      </c>
    </row>
    <row r="204" spans="1:13" s="329" customFormat="1" ht="12.75" customHeight="1" x14ac:dyDescent="0.2">
      <c r="A204" s="136"/>
      <c r="B204" s="667" t="s">
        <v>1194</v>
      </c>
      <c r="C204" s="668">
        <v>0</v>
      </c>
      <c r="D204" s="668">
        <v>0</v>
      </c>
      <c r="E204" s="668">
        <f t="shared" si="126"/>
        <v>0</v>
      </c>
      <c r="F204" s="668">
        <v>0</v>
      </c>
      <c r="G204" s="668">
        <f t="shared" si="127"/>
        <v>0</v>
      </c>
      <c r="H204" s="668">
        <v>0</v>
      </c>
      <c r="I204" s="668">
        <f t="shared" si="128"/>
        <v>0</v>
      </c>
      <c r="J204" s="668">
        <f t="shared" si="129"/>
        <v>0</v>
      </c>
      <c r="K204" s="668">
        <v>0</v>
      </c>
      <c r="L204" s="668">
        <v>0</v>
      </c>
      <c r="M204" s="668">
        <f t="shared" si="130"/>
        <v>0</v>
      </c>
    </row>
    <row r="205" spans="1:13" s="329" customFormat="1" ht="12.75" customHeight="1" x14ac:dyDescent="0.2">
      <c r="A205" s="136"/>
      <c r="B205" s="667" t="s">
        <v>1195</v>
      </c>
      <c r="C205" s="668">
        <v>0</v>
      </c>
      <c r="D205" s="668">
        <v>0</v>
      </c>
      <c r="E205" s="668">
        <f t="shared" si="126"/>
        <v>0</v>
      </c>
      <c r="F205" s="668">
        <v>0</v>
      </c>
      <c r="G205" s="668">
        <f t="shared" si="127"/>
        <v>0</v>
      </c>
      <c r="H205" s="668">
        <v>0</v>
      </c>
      <c r="I205" s="668">
        <f t="shared" si="128"/>
        <v>0</v>
      </c>
      <c r="J205" s="668">
        <f t="shared" si="129"/>
        <v>0</v>
      </c>
      <c r="K205" s="668">
        <v>0</v>
      </c>
      <c r="L205" s="668">
        <v>0</v>
      </c>
      <c r="M205" s="668">
        <f t="shared" si="130"/>
        <v>0</v>
      </c>
    </row>
    <row r="206" spans="1:13" s="329" customFormat="1" ht="12.75" customHeight="1" x14ac:dyDescent="0.2">
      <c r="A206" s="136"/>
      <c r="B206" s="667" t="s">
        <v>1196</v>
      </c>
      <c r="C206" s="668">
        <v>0</v>
      </c>
      <c r="D206" s="668">
        <v>0</v>
      </c>
      <c r="E206" s="668">
        <f t="shared" si="126"/>
        <v>0</v>
      </c>
      <c r="F206" s="668">
        <v>0</v>
      </c>
      <c r="G206" s="668">
        <f t="shared" si="127"/>
        <v>0</v>
      </c>
      <c r="H206" s="668">
        <v>0</v>
      </c>
      <c r="I206" s="668">
        <f t="shared" si="128"/>
        <v>0</v>
      </c>
      <c r="J206" s="668">
        <f t="shared" si="129"/>
        <v>0</v>
      </c>
      <c r="K206" s="668">
        <v>0</v>
      </c>
      <c r="L206" s="668">
        <v>0</v>
      </c>
      <c r="M206" s="668">
        <f t="shared" si="130"/>
        <v>0</v>
      </c>
    </row>
    <row r="207" spans="1:13" s="329" customFormat="1" ht="12.75" customHeight="1" x14ac:dyDescent="0.2">
      <c r="A207" s="134"/>
      <c r="B207" s="666" t="s">
        <v>1197</v>
      </c>
      <c r="C207" s="665">
        <f>SUM(C208:C212)</f>
        <v>0</v>
      </c>
      <c r="D207" s="665">
        <f t="shared" ref="D207:M207" si="131">SUM(D208:D212)</f>
        <v>0</v>
      </c>
      <c r="E207" s="665">
        <f t="shared" si="131"/>
        <v>0</v>
      </c>
      <c r="F207" s="665">
        <f t="shared" si="131"/>
        <v>0</v>
      </c>
      <c r="G207" s="665">
        <f t="shared" si="131"/>
        <v>0</v>
      </c>
      <c r="H207" s="665">
        <f t="shared" si="131"/>
        <v>0</v>
      </c>
      <c r="I207" s="665">
        <f t="shared" si="131"/>
        <v>0</v>
      </c>
      <c r="J207" s="665">
        <f t="shared" si="131"/>
        <v>0</v>
      </c>
      <c r="K207" s="665">
        <f t="shared" si="131"/>
        <v>0</v>
      </c>
      <c r="L207" s="665">
        <f t="shared" si="131"/>
        <v>0</v>
      </c>
      <c r="M207" s="665">
        <f t="shared" si="131"/>
        <v>0</v>
      </c>
    </row>
    <row r="208" spans="1:13" s="329" customFormat="1" ht="12.75" customHeight="1" x14ac:dyDescent="0.2">
      <c r="A208" s="136"/>
      <c r="B208" s="667" t="s">
        <v>1198</v>
      </c>
      <c r="C208" s="668">
        <v>0</v>
      </c>
      <c r="D208" s="668">
        <v>0</v>
      </c>
      <c r="E208" s="668">
        <f>C208+D208</f>
        <v>0</v>
      </c>
      <c r="F208" s="668">
        <v>0</v>
      </c>
      <c r="G208" s="668">
        <f>E208-F208</f>
        <v>0</v>
      </c>
      <c r="H208" s="668">
        <v>0</v>
      </c>
      <c r="I208" s="668">
        <f>F208-H208</f>
        <v>0</v>
      </c>
      <c r="J208" s="668">
        <f>E208-H208</f>
        <v>0</v>
      </c>
      <c r="K208" s="668">
        <v>0</v>
      </c>
      <c r="L208" s="668">
        <v>0</v>
      </c>
      <c r="M208" s="668">
        <f t="shared" si="130"/>
        <v>0</v>
      </c>
    </row>
    <row r="209" spans="1:13" s="329" customFormat="1" ht="12.75" customHeight="1" x14ac:dyDescent="0.2">
      <c r="A209" s="136"/>
      <c r="B209" s="667" t="s">
        <v>1199</v>
      </c>
      <c r="C209" s="668">
        <v>0</v>
      </c>
      <c r="D209" s="668">
        <v>0</v>
      </c>
      <c r="E209" s="668">
        <f t="shared" ref="E209:E212" si="132">C209+D209</f>
        <v>0</v>
      </c>
      <c r="F209" s="668">
        <v>0</v>
      </c>
      <c r="G209" s="668">
        <f t="shared" ref="G209:G212" si="133">E209-F209</f>
        <v>0</v>
      </c>
      <c r="H209" s="668">
        <v>0</v>
      </c>
      <c r="I209" s="668">
        <f t="shared" ref="I209:I212" si="134">F209-H209</f>
        <v>0</v>
      </c>
      <c r="J209" s="668">
        <f t="shared" ref="J209:J212" si="135">E209-H209</f>
        <v>0</v>
      </c>
      <c r="K209" s="668">
        <v>0</v>
      </c>
      <c r="L209" s="668">
        <v>0</v>
      </c>
      <c r="M209" s="668">
        <f t="shared" si="130"/>
        <v>0</v>
      </c>
    </row>
    <row r="210" spans="1:13" s="329" customFormat="1" ht="12.75" customHeight="1" x14ac:dyDescent="0.2">
      <c r="A210" s="136"/>
      <c r="B210" s="667" t="s">
        <v>1200</v>
      </c>
      <c r="C210" s="668">
        <v>0</v>
      </c>
      <c r="D210" s="668">
        <v>0</v>
      </c>
      <c r="E210" s="668">
        <f t="shared" si="132"/>
        <v>0</v>
      </c>
      <c r="F210" s="668">
        <v>0</v>
      </c>
      <c r="G210" s="668">
        <f t="shared" si="133"/>
        <v>0</v>
      </c>
      <c r="H210" s="668">
        <v>0</v>
      </c>
      <c r="I210" s="668">
        <f t="shared" si="134"/>
        <v>0</v>
      </c>
      <c r="J210" s="668">
        <f t="shared" si="135"/>
        <v>0</v>
      </c>
      <c r="K210" s="668">
        <v>0</v>
      </c>
      <c r="L210" s="668">
        <v>0</v>
      </c>
      <c r="M210" s="668">
        <f t="shared" si="130"/>
        <v>0</v>
      </c>
    </row>
    <row r="211" spans="1:13" s="329" customFormat="1" ht="12.75" customHeight="1" x14ac:dyDescent="0.2">
      <c r="A211" s="136"/>
      <c r="B211" s="667" t="s">
        <v>1201</v>
      </c>
      <c r="C211" s="668">
        <v>0</v>
      </c>
      <c r="D211" s="668">
        <v>0</v>
      </c>
      <c r="E211" s="668">
        <f t="shared" si="132"/>
        <v>0</v>
      </c>
      <c r="F211" s="668">
        <v>0</v>
      </c>
      <c r="G211" s="668">
        <f t="shared" si="133"/>
        <v>0</v>
      </c>
      <c r="H211" s="668">
        <v>0</v>
      </c>
      <c r="I211" s="668">
        <f t="shared" si="134"/>
        <v>0</v>
      </c>
      <c r="J211" s="668">
        <f t="shared" si="135"/>
        <v>0</v>
      </c>
      <c r="K211" s="668">
        <v>0</v>
      </c>
      <c r="L211" s="668">
        <v>0</v>
      </c>
      <c r="M211" s="668">
        <f t="shared" si="130"/>
        <v>0</v>
      </c>
    </row>
    <row r="212" spans="1:13" s="329" customFormat="1" ht="12.75" customHeight="1" x14ac:dyDescent="0.2">
      <c r="A212" s="136"/>
      <c r="B212" s="667" t="s">
        <v>1202</v>
      </c>
      <c r="C212" s="668">
        <v>0</v>
      </c>
      <c r="D212" s="668">
        <v>0</v>
      </c>
      <c r="E212" s="668">
        <f t="shared" si="132"/>
        <v>0</v>
      </c>
      <c r="F212" s="668">
        <v>0</v>
      </c>
      <c r="G212" s="668">
        <f t="shared" si="133"/>
        <v>0</v>
      </c>
      <c r="H212" s="668">
        <v>0</v>
      </c>
      <c r="I212" s="668">
        <f t="shared" si="134"/>
        <v>0</v>
      </c>
      <c r="J212" s="668">
        <f t="shared" si="135"/>
        <v>0</v>
      </c>
      <c r="K212" s="668">
        <v>0</v>
      </c>
      <c r="L212" s="668">
        <v>0</v>
      </c>
      <c r="M212" s="668">
        <f t="shared" si="130"/>
        <v>0</v>
      </c>
    </row>
    <row r="213" spans="1:13" s="329" customFormat="1" ht="12.75" customHeight="1" x14ac:dyDescent="0.2">
      <c r="A213" s="134"/>
      <c r="B213" s="666" t="s">
        <v>1203</v>
      </c>
      <c r="C213" s="665">
        <f>SUM(C214:C222)</f>
        <v>37891777.689999998</v>
      </c>
      <c r="D213" s="665">
        <f t="shared" ref="D213:M213" si="136">SUM(D214:D222)</f>
        <v>-11002752.68</v>
      </c>
      <c r="E213" s="665">
        <f t="shared" si="136"/>
        <v>26889025.009999998</v>
      </c>
      <c r="F213" s="665">
        <f t="shared" si="136"/>
        <v>13420767</v>
      </c>
      <c r="G213" s="665">
        <f t="shared" si="136"/>
        <v>13468258.009999998</v>
      </c>
      <c r="H213" s="665">
        <f t="shared" si="136"/>
        <v>13420767</v>
      </c>
      <c r="I213" s="665">
        <f t="shared" si="136"/>
        <v>0</v>
      </c>
      <c r="J213" s="665">
        <f t="shared" si="136"/>
        <v>13468258.009999998</v>
      </c>
      <c r="K213" s="665">
        <f t="shared" si="136"/>
        <v>13420767</v>
      </c>
      <c r="L213" s="665">
        <f t="shared" si="136"/>
        <v>13420767</v>
      </c>
      <c r="M213" s="665">
        <f t="shared" si="136"/>
        <v>0</v>
      </c>
    </row>
    <row r="214" spans="1:13" s="329" customFormat="1" ht="12.75" customHeight="1" x14ac:dyDescent="0.2">
      <c r="A214" s="136"/>
      <c r="B214" s="667" t="s">
        <v>1204</v>
      </c>
      <c r="C214" s="668">
        <v>0</v>
      </c>
      <c r="D214" s="668">
        <v>0</v>
      </c>
      <c r="E214" s="668">
        <f>C214+D214</f>
        <v>0</v>
      </c>
      <c r="F214" s="668">
        <v>0</v>
      </c>
      <c r="G214" s="668">
        <f>E214-F214</f>
        <v>0</v>
      </c>
      <c r="H214" s="668">
        <v>0</v>
      </c>
      <c r="I214" s="668">
        <f>F214-H214</f>
        <v>0</v>
      </c>
      <c r="J214" s="668">
        <f>E214-H214</f>
        <v>0</v>
      </c>
      <c r="K214" s="668">
        <v>0</v>
      </c>
      <c r="L214" s="668">
        <v>0</v>
      </c>
      <c r="M214" s="668">
        <f t="shared" si="130"/>
        <v>0</v>
      </c>
    </row>
    <row r="215" spans="1:13" s="329" customFormat="1" ht="12.75" customHeight="1" x14ac:dyDescent="0.2">
      <c r="A215" s="136"/>
      <c r="B215" s="667" t="s">
        <v>1205</v>
      </c>
      <c r="C215" s="668">
        <v>0</v>
      </c>
      <c r="D215" s="668">
        <v>0</v>
      </c>
      <c r="E215" s="668">
        <f t="shared" ref="E215:E222" si="137">C215+D215</f>
        <v>0</v>
      </c>
      <c r="F215" s="668">
        <v>0</v>
      </c>
      <c r="G215" s="668">
        <f t="shared" ref="G215:G222" si="138">E215-F215</f>
        <v>0</v>
      </c>
      <c r="H215" s="668">
        <v>0</v>
      </c>
      <c r="I215" s="668">
        <f t="shared" ref="I215:I222" si="139">F215-H215</f>
        <v>0</v>
      </c>
      <c r="J215" s="668">
        <f t="shared" ref="J215:J222" si="140">E215-H215</f>
        <v>0</v>
      </c>
      <c r="K215" s="668">
        <v>0</v>
      </c>
      <c r="L215" s="668">
        <v>0</v>
      </c>
      <c r="M215" s="668">
        <f t="shared" si="130"/>
        <v>0</v>
      </c>
    </row>
    <row r="216" spans="1:13" s="329" customFormat="1" ht="12.75" customHeight="1" x14ac:dyDescent="0.2">
      <c r="A216" s="136"/>
      <c r="B216" s="667" t="s">
        <v>1206</v>
      </c>
      <c r="C216" s="668">
        <v>0</v>
      </c>
      <c r="D216" s="668">
        <v>0</v>
      </c>
      <c r="E216" s="668">
        <f t="shared" si="137"/>
        <v>0</v>
      </c>
      <c r="F216" s="668">
        <v>0</v>
      </c>
      <c r="G216" s="668">
        <f t="shared" si="138"/>
        <v>0</v>
      </c>
      <c r="H216" s="668">
        <v>0</v>
      </c>
      <c r="I216" s="668">
        <f t="shared" si="139"/>
        <v>0</v>
      </c>
      <c r="J216" s="668">
        <f t="shared" si="140"/>
        <v>0</v>
      </c>
      <c r="K216" s="668">
        <v>0</v>
      </c>
      <c r="L216" s="668">
        <v>0</v>
      </c>
      <c r="M216" s="668">
        <f t="shared" si="130"/>
        <v>0</v>
      </c>
    </row>
    <row r="217" spans="1:13" s="329" customFormat="1" ht="12.75" customHeight="1" x14ac:dyDescent="0.2">
      <c r="A217" s="136"/>
      <c r="B217" s="667" t="s">
        <v>1207</v>
      </c>
      <c r="C217" s="668">
        <v>0</v>
      </c>
      <c r="D217" s="668">
        <v>0</v>
      </c>
      <c r="E217" s="668">
        <f t="shared" si="137"/>
        <v>0</v>
      </c>
      <c r="F217" s="668">
        <v>0</v>
      </c>
      <c r="G217" s="668">
        <f t="shared" si="138"/>
        <v>0</v>
      </c>
      <c r="H217" s="668">
        <v>0</v>
      </c>
      <c r="I217" s="668">
        <f t="shared" si="139"/>
        <v>0</v>
      </c>
      <c r="J217" s="668">
        <f t="shared" si="140"/>
        <v>0</v>
      </c>
      <c r="K217" s="668">
        <v>0</v>
      </c>
      <c r="L217" s="668">
        <v>0</v>
      </c>
      <c r="M217" s="668">
        <f t="shared" si="130"/>
        <v>0</v>
      </c>
    </row>
    <row r="218" spans="1:13" s="329" customFormat="1" ht="12.75" customHeight="1" x14ac:dyDescent="0.2">
      <c r="A218" s="136"/>
      <c r="B218" s="667" t="s">
        <v>1208</v>
      </c>
      <c r="C218" s="668">
        <v>0</v>
      </c>
      <c r="D218" s="668">
        <v>0</v>
      </c>
      <c r="E218" s="668">
        <f t="shared" si="137"/>
        <v>0</v>
      </c>
      <c r="F218" s="668">
        <v>0</v>
      </c>
      <c r="G218" s="668">
        <f t="shared" si="138"/>
        <v>0</v>
      </c>
      <c r="H218" s="668">
        <v>0</v>
      </c>
      <c r="I218" s="668">
        <f t="shared" si="139"/>
        <v>0</v>
      </c>
      <c r="J218" s="668">
        <f t="shared" si="140"/>
        <v>0</v>
      </c>
      <c r="K218" s="668">
        <v>0</v>
      </c>
      <c r="L218" s="668">
        <v>0</v>
      </c>
      <c r="M218" s="668">
        <f t="shared" si="130"/>
        <v>0</v>
      </c>
    </row>
    <row r="219" spans="1:13" s="329" customFormat="1" ht="12.75" customHeight="1" x14ac:dyDescent="0.2">
      <c r="A219" s="136"/>
      <c r="B219" s="667" t="s">
        <v>1209</v>
      </c>
      <c r="C219" s="668">
        <v>0</v>
      </c>
      <c r="D219" s="668">
        <v>0</v>
      </c>
      <c r="E219" s="668">
        <f t="shared" si="137"/>
        <v>0</v>
      </c>
      <c r="F219" s="668">
        <v>0</v>
      </c>
      <c r="G219" s="668">
        <f t="shared" si="138"/>
        <v>0</v>
      </c>
      <c r="H219" s="668">
        <v>0</v>
      </c>
      <c r="I219" s="668">
        <f t="shared" si="139"/>
        <v>0</v>
      </c>
      <c r="J219" s="668">
        <f t="shared" si="140"/>
        <v>0</v>
      </c>
      <c r="K219" s="668">
        <v>0</v>
      </c>
      <c r="L219" s="668">
        <v>0</v>
      </c>
      <c r="M219" s="668">
        <f t="shared" si="130"/>
        <v>0</v>
      </c>
    </row>
    <row r="220" spans="1:13" s="329" customFormat="1" ht="12.75" customHeight="1" x14ac:dyDescent="0.2">
      <c r="A220" s="136"/>
      <c r="B220" s="667" t="s">
        <v>1210</v>
      </c>
      <c r="C220" s="668">
        <v>0</v>
      </c>
      <c r="D220" s="668">
        <v>0</v>
      </c>
      <c r="E220" s="668">
        <f t="shared" si="137"/>
        <v>0</v>
      </c>
      <c r="F220" s="668">
        <v>0</v>
      </c>
      <c r="G220" s="668">
        <f t="shared" si="138"/>
        <v>0</v>
      </c>
      <c r="H220" s="668">
        <v>0</v>
      </c>
      <c r="I220" s="668">
        <f t="shared" si="139"/>
        <v>0</v>
      </c>
      <c r="J220" s="668">
        <f t="shared" si="140"/>
        <v>0</v>
      </c>
      <c r="K220" s="668">
        <v>0</v>
      </c>
      <c r="L220" s="668">
        <v>0</v>
      </c>
      <c r="M220" s="668">
        <f t="shared" si="130"/>
        <v>0</v>
      </c>
    </row>
    <row r="221" spans="1:13" s="329" customFormat="1" ht="12.75" customHeight="1" x14ac:dyDescent="0.2">
      <c r="A221" s="136"/>
      <c r="B221" s="667" t="s">
        <v>1211</v>
      </c>
      <c r="C221" s="668">
        <v>37891777.689999998</v>
      </c>
      <c r="D221" s="668">
        <v>-11002752.68</v>
      </c>
      <c r="E221" s="668">
        <f>C221+D221</f>
        <v>26889025.009999998</v>
      </c>
      <c r="F221" s="668">
        <v>13420767</v>
      </c>
      <c r="G221" s="668">
        <f t="shared" si="138"/>
        <v>13468258.009999998</v>
      </c>
      <c r="H221" s="668">
        <v>13420767</v>
      </c>
      <c r="I221" s="668">
        <f>F221-H221</f>
        <v>0</v>
      </c>
      <c r="J221" s="668">
        <f>E221-H221</f>
        <v>13468258.009999998</v>
      </c>
      <c r="K221" s="668">
        <v>13420767</v>
      </c>
      <c r="L221" s="668">
        <v>13420767</v>
      </c>
      <c r="M221" s="668">
        <f t="shared" si="130"/>
        <v>0</v>
      </c>
    </row>
    <row r="222" spans="1:13" s="329" customFormat="1" ht="12.75" customHeight="1" x14ac:dyDescent="0.2">
      <c r="A222" s="136"/>
      <c r="B222" s="667" t="s">
        <v>1212</v>
      </c>
      <c r="C222" s="668">
        <v>0</v>
      </c>
      <c r="D222" s="668">
        <v>0</v>
      </c>
      <c r="E222" s="668">
        <f t="shared" si="137"/>
        <v>0</v>
      </c>
      <c r="F222" s="668">
        <v>0</v>
      </c>
      <c r="G222" s="668">
        <f t="shared" si="138"/>
        <v>0</v>
      </c>
      <c r="H222" s="668">
        <v>0</v>
      </c>
      <c r="I222" s="668">
        <f t="shared" si="139"/>
        <v>0</v>
      </c>
      <c r="J222" s="668">
        <f t="shared" si="140"/>
        <v>0</v>
      </c>
      <c r="K222" s="668">
        <v>0</v>
      </c>
      <c r="L222" s="668">
        <v>0</v>
      </c>
      <c r="M222" s="668">
        <f t="shared" si="130"/>
        <v>0</v>
      </c>
    </row>
    <row r="223" spans="1:13" s="329" customFormat="1" ht="12.75" customHeight="1" x14ac:dyDescent="0.2">
      <c r="A223" s="134"/>
      <c r="B223" s="666" t="s">
        <v>1213</v>
      </c>
      <c r="C223" s="665">
        <f>SUM(C224:C231)</f>
        <v>0</v>
      </c>
      <c r="D223" s="665">
        <f t="shared" ref="D223:L223" si="141">SUM(D224:D231)</f>
        <v>0</v>
      </c>
      <c r="E223" s="665">
        <f t="shared" si="141"/>
        <v>0</v>
      </c>
      <c r="F223" s="665">
        <f t="shared" si="141"/>
        <v>0</v>
      </c>
      <c r="G223" s="665">
        <f t="shared" si="141"/>
        <v>0</v>
      </c>
      <c r="H223" s="665">
        <f t="shared" si="141"/>
        <v>0</v>
      </c>
      <c r="I223" s="665">
        <f t="shared" si="141"/>
        <v>0</v>
      </c>
      <c r="J223" s="665">
        <f t="shared" si="141"/>
        <v>0</v>
      </c>
      <c r="K223" s="665">
        <f t="shared" si="141"/>
        <v>0</v>
      </c>
      <c r="L223" s="665">
        <f t="shared" si="141"/>
        <v>0</v>
      </c>
      <c r="M223" s="665">
        <f>SUM(M224:M231)</f>
        <v>0</v>
      </c>
    </row>
    <row r="224" spans="1:13" s="329" customFormat="1" ht="13.5" customHeight="1" x14ac:dyDescent="0.2">
      <c r="A224" s="136"/>
      <c r="B224" s="667" t="s">
        <v>1214</v>
      </c>
      <c r="C224" s="644">
        <v>0</v>
      </c>
      <c r="D224" s="644">
        <v>0</v>
      </c>
      <c r="E224" s="669">
        <f>C224+D224</f>
        <v>0</v>
      </c>
      <c r="F224" s="669">
        <v>0</v>
      </c>
      <c r="G224" s="669">
        <f>E224-F224</f>
        <v>0</v>
      </c>
      <c r="H224" s="669">
        <v>0</v>
      </c>
      <c r="I224" s="669">
        <f>F224-H224</f>
        <v>0</v>
      </c>
      <c r="J224" s="669">
        <f>E224-H224</f>
        <v>0</v>
      </c>
      <c r="K224" s="669">
        <v>0</v>
      </c>
      <c r="L224" s="669">
        <v>0</v>
      </c>
      <c r="M224" s="668">
        <f t="shared" si="130"/>
        <v>0</v>
      </c>
    </row>
    <row r="225" spans="1:13" s="329" customFormat="1" ht="13.5" customHeight="1" x14ac:dyDescent="0.2">
      <c r="A225" s="136"/>
      <c r="B225" s="667" t="s">
        <v>1215</v>
      </c>
      <c r="C225" s="668">
        <v>0</v>
      </c>
      <c r="D225" s="668">
        <v>0</v>
      </c>
      <c r="E225" s="669">
        <f t="shared" ref="E225:E231" si="142">C225+D225</f>
        <v>0</v>
      </c>
      <c r="F225" s="668">
        <v>0</v>
      </c>
      <c r="G225" s="669">
        <f t="shared" ref="G225:G231" si="143">E225-F225</f>
        <v>0</v>
      </c>
      <c r="H225" s="668">
        <v>0</v>
      </c>
      <c r="I225" s="669">
        <f t="shared" ref="I225:I231" si="144">F225-H225</f>
        <v>0</v>
      </c>
      <c r="J225" s="669">
        <f t="shared" ref="J225:J231" si="145">E225-H225</f>
        <v>0</v>
      </c>
      <c r="K225" s="668">
        <v>0</v>
      </c>
      <c r="L225" s="668">
        <v>0</v>
      </c>
      <c r="M225" s="668">
        <f t="shared" si="130"/>
        <v>0</v>
      </c>
    </row>
    <row r="226" spans="1:13" s="329" customFormat="1" ht="12.75" customHeight="1" x14ac:dyDescent="0.2">
      <c r="A226" s="136"/>
      <c r="B226" s="667" t="s">
        <v>1216</v>
      </c>
      <c r="C226" s="668">
        <v>0</v>
      </c>
      <c r="D226" s="668">
        <v>0</v>
      </c>
      <c r="E226" s="669">
        <f t="shared" si="142"/>
        <v>0</v>
      </c>
      <c r="F226" s="668">
        <v>0</v>
      </c>
      <c r="G226" s="669">
        <f t="shared" si="143"/>
        <v>0</v>
      </c>
      <c r="H226" s="668">
        <v>0</v>
      </c>
      <c r="I226" s="669">
        <f t="shared" si="144"/>
        <v>0</v>
      </c>
      <c r="J226" s="669">
        <f t="shared" si="145"/>
        <v>0</v>
      </c>
      <c r="K226" s="668">
        <v>0</v>
      </c>
      <c r="L226" s="668">
        <v>0</v>
      </c>
      <c r="M226" s="668">
        <f t="shared" si="130"/>
        <v>0</v>
      </c>
    </row>
    <row r="227" spans="1:13" s="329" customFormat="1" ht="12.75" customHeight="1" x14ac:dyDescent="0.2">
      <c r="A227" s="136"/>
      <c r="B227" s="667" t="s">
        <v>1217</v>
      </c>
      <c r="C227" s="668">
        <v>0</v>
      </c>
      <c r="D227" s="668">
        <v>0</v>
      </c>
      <c r="E227" s="669">
        <f t="shared" si="142"/>
        <v>0</v>
      </c>
      <c r="F227" s="668">
        <v>0</v>
      </c>
      <c r="G227" s="669">
        <f t="shared" si="143"/>
        <v>0</v>
      </c>
      <c r="H227" s="668">
        <v>0</v>
      </c>
      <c r="I227" s="669">
        <f t="shared" si="144"/>
        <v>0</v>
      </c>
      <c r="J227" s="669">
        <f t="shared" si="145"/>
        <v>0</v>
      </c>
      <c r="K227" s="668">
        <v>0</v>
      </c>
      <c r="L227" s="668">
        <v>0</v>
      </c>
      <c r="M227" s="668">
        <f t="shared" si="130"/>
        <v>0</v>
      </c>
    </row>
    <row r="228" spans="1:13" s="329" customFormat="1" ht="12.75" customHeight="1" x14ac:dyDescent="0.2">
      <c r="A228" s="136"/>
      <c r="B228" s="667" t="s">
        <v>1218</v>
      </c>
      <c r="C228" s="668">
        <v>0</v>
      </c>
      <c r="D228" s="668">
        <v>0</v>
      </c>
      <c r="E228" s="669">
        <f t="shared" si="142"/>
        <v>0</v>
      </c>
      <c r="F228" s="668">
        <v>0</v>
      </c>
      <c r="G228" s="669">
        <f t="shared" si="143"/>
        <v>0</v>
      </c>
      <c r="H228" s="668">
        <v>0</v>
      </c>
      <c r="I228" s="669">
        <f t="shared" si="144"/>
        <v>0</v>
      </c>
      <c r="J228" s="669">
        <f t="shared" si="145"/>
        <v>0</v>
      </c>
      <c r="K228" s="668">
        <v>0</v>
      </c>
      <c r="L228" s="668">
        <v>0</v>
      </c>
      <c r="M228" s="668">
        <f t="shared" si="130"/>
        <v>0</v>
      </c>
    </row>
    <row r="229" spans="1:13" s="329" customFormat="1" ht="12.75" customHeight="1" x14ac:dyDescent="0.2">
      <c r="A229" s="136"/>
      <c r="B229" s="667" t="s">
        <v>1219</v>
      </c>
      <c r="C229" s="668">
        <v>0</v>
      </c>
      <c r="D229" s="668">
        <v>0</v>
      </c>
      <c r="E229" s="669">
        <f t="shared" si="142"/>
        <v>0</v>
      </c>
      <c r="F229" s="668">
        <v>0</v>
      </c>
      <c r="G229" s="669">
        <f t="shared" si="143"/>
        <v>0</v>
      </c>
      <c r="H229" s="668">
        <v>0</v>
      </c>
      <c r="I229" s="669">
        <f t="shared" si="144"/>
        <v>0</v>
      </c>
      <c r="J229" s="669">
        <f t="shared" si="145"/>
        <v>0</v>
      </c>
      <c r="K229" s="668">
        <v>0</v>
      </c>
      <c r="L229" s="668">
        <v>0</v>
      </c>
      <c r="M229" s="668">
        <f t="shared" si="130"/>
        <v>0</v>
      </c>
    </row>
    <row r="230" spans="1:13" s="329" customFormat="1" ht="12.75" customHeight="1" x14ac:dyDescent="0.2">
      <c r="A230" s="136"/>
      <c r="B230" s="667" t="s">
        <v>1220</v>
      </c>
      <c r="C230" s="668">
        <v>0</v>
      </c>
      <c r="D230" s="668">
        <v>0</v>
      </c>
      <c r="E230" s="669">
        <f t="shared" si="142"/>
        <v>0</v>
      </c>
      <c r="F230" s="668">
        <v>0</v>
      </c>
      <c r="G230" s="669">
        <f t="shared" si="143"/>
        <v>0</v>
      </c>
      <c r="H230" s="668">
        <v>0</v>
      </c>
      <c r="I230" s="669">
        <f t="shared" si="144"/>
        <v>0</v>
      </c>
      <c r="J230" s="669">
        <f t="shared" si="145"/>
        <v>0</v>
      </c>
      <c r="K230" s="668">
        <v>0</v>
      </c>
      <c r="L230" s="668">
        <v>0</v>
      </c>
      <c r="M230" s="668">
        <f t="shared" si="130"/>
        <v>0</v>
      </c>
    </row>
    <row r="231" spans="1:13" s="329" customFormat="1" ht="12.75" customHeight="1" x14ac:dyDescent="0.2">
      <c r="A231" s="136"/>
      <c r="B231" s="667" t="s">
        <v>1221</v>
      </c>
      <c r="C231" s="668">
        <v>0</v>
      </c>
      <c r="D231" s="668">
        <v>0</v>
      </c>
      <c r="E231" s="669">
        <f t="shared" si="142"/>
        <v>0</v>
      </c>
      <c r="F231" s="668">
        <v>0</v>
      </c>
      <c r="G231" s="669">
        <f t="shared" si="143"/>
        <v>0</v>
      </c>
      <c r="H231" s="668">
        <v>0</v>
      </c>
      <c r="I231" s="669">
        <f t="shared" si="144"/>
        <v>0</v>
      </c>
      <c r="J231" s="669">
        <f t="shared" si="145"/>
        <v>0</v>
      </c>
      <c r="K231" s="668">
        <v>0</v>
      </c>
      <c r="L231" s="668">
        <v>0</v>
      </c>
      <c r="M231" s="668">
        <f t="shared" si="130"/>
        <v>0</v>
      </c>
    </row>
    <row r="232" spans="1:13" s="329" customFormat="1" ht="12.75" customHeight="1" x14ac:dyDescent="0.2">
      <c r="A232" s="134"/>
      <c r="B232" s="666" t="s">
        <v>1222</v>
      </c>
      <c r="C232" s="665">
        <f>SUM(C233:C235)</f>
        <v>0</v>
      </c>
      <c r="D232" s="665">
        <f t="shared" ref="D232:M232" si="146">SUM(D233:D235)</f>
        <v>0</v>
      </c>
      <c r="E232" s="665">
        <f t="shared" si="146"/>
        <v>0</v>
      </c>
      <c r="F232" s="665">
        <f t="shared" si="146"/>
        <v>0</v>
      </c>
      <c r="G232" s="665">
        <f t="shared" si="146"/>
        <v>0</v>
      </c>
      <c r="H232" s="665">
        <f t="shared" si="146"/>
        <v>0</v>
      </c>
      <c r="I232" s="665">
        <f t="shared" si="146"/>
        <v>0</v>
      </c>
      <c r="J232" s="665">
        <f t="shared" si="146"/>
        <v>0</v>
      </c>
      <c r="K232" s="665">
        <f t="shared" si="146"/>
        <v>0</v>
      </c>
      <c r="L232" s="665">
        <f t="shared" si="146"/>
        <v>0</v>
      </c>
      <c r="M232" s="665">
        <f t="shared" si="146"/>
        <v>0</v>
      </c>
    </row>
    <row r="233" spans="1:13" s="329" customFormat="1" ht="12.75" customHeight="1" x14ac:dyDescent="0.2">
      <c r="A233" s="136"/>
      <c r="B233" s="667" t="s">
        <v>1223</v>
      </c>
      <c r="C233" s="668">
        <v>0</v>
      </c>
      <c r="D233" s="668">
        <v>0</v>
      </c>
      <c r="E233" s="668">
        <f>C233+D233</f>
        <v>0</v>
      </c>
      <c r="F233" s="668">
        <v>0</v>
      </c>
      <c r="G233" s="668">
        <f>E233-F233</f>
        <v>0</v>
      </c>
      <c r="H233" s="668">
        <v>0</v>
      </c>
      <c r="I233" s="668">
        <f>F233-H233</f>
        <v>0</v>
      </c>
      <c r="J233" s="668">
        <f>E233-H233</f>
        <v>0</v>
      </c>
      <c r="K233" s="668">
        <v>0</v>
      </c>
      <c r="L233" s="668">
        <v>0</v>
      </c>
      <c r="M233" s="668">
        <f t="shared" si="130"/>
        <v>0</v>
      </c>
    </row>
    <row r="234" spans="1:13" s="329" customFormat="1" ht="12.75" customHeight="1" x14ac:dyDescent="0.2">
      <c r="A234" s="136"/>
      <c r="B234" s="667" t="s">
        <v>682</v>
      </c>
      <c r="C234" s="668">
        <v>0</v>
      </c>
      <c r="D234" s="668">
        <v>0</v>
      </c>
      <c r="E234" s="668">
        <f t="shared" ref="E234:E235" si="147">C234+D234</f>
        <v>0</v>
      </c>
      <c r="F234" s="668">
        <v>0</v>
      </c>
      <c r="G234" s="668">
        <f t="shared" ref="G234:G235" si="148">E234-F234</f>
        <v>0</v>
      </c>
      <c r="H234" s="668">
        <v>0</v>
      </c>
      <c r="I234" s="668">
        <f t="shared" ref="I234:I235" si="149">F234-H234</f>
        <v>0</v>
      </c>
      <c r="J234" s="668">
        <f t="shared" ref="J234:J235" si="150">E234-H234</f>
        <v>0</v>
      </c>
      <c r="K234" s="668">
        <v>0</v>
      </c>
      <c r="L234" s="668">
        <v>0</v>
      </c>
      <c r="M234" s="668">
        <f t="shared" si="130"/>
        <v>0</v>
      </c>
    </row>
    <row r="235" spans="1:13" s="329" customFormat="1" ht="12.75" customHeight="1" x14ac:dyDescent="0.2">
      <c r="A235" s="136"/>
      <c r="B235" s="667" t="s">
        <v>1224</v>
      </c>
      <c r="C235" s="668">
        <v>0</v>
      </c>
      <c r="D235" s="668">
        <v>0</v>
      </c>
      <c r="E235" s="668">
        <f t="shared" si="147"/>
        <v>0</v>
      </c>
      <c r="F235" s="668">
        <v>0</v>
      </c>
      <c r="G235" s="668">
        <f t="shared" si="148"/>
        <v>0</v>
      </c>
      <c r="H235" s="668">
        <v>0</v>
      </c>
      <c r="I235" s="668">
        <f t="shared" si="149"/>
        <v>0</v>
      </c>
      <c r="J235" s="668">
        <f t="shared" si="150"/>
        <v>0</v>
      </c>
      <c r="K235" s="668">
        <v>0</v>
      </c>
      <c r="L235" s="668">
        <v>0</v>
      </c>
      <c r="M235" s="668">
        <f t="shared" si="130"/>
        <v>0</v>
      </c>
    </row>
    <row r="236" spans="1:13" s="329" customFormat="1" ht="12.75" customHeight="1" x14ac:dyDescent="0.2">
      <c r="A236" s="134"/>
      <c r="B236" s="666" t="s">
        <v>1225</v>
      </c>
      <c r="C236" s="665">
        <f>SUM(C237:C243)</f>
        <v>0</v>
      </c>
      <c r="D236" s="665">
        <f t="shared" ref="D236:M236" si="151">SUM(D237:D243)</f>
        <v>0</v>
      </c>
      <c r="E236" s="665">
        <f t="shared" si="151"/>
        <v>0</v>
      </c>
      <c r="F236" s="665">
        <f t="shared" si="151"/>
        <v>0</v>
      </c>
      <c r="G236" s="665">
        <f t="shared" si="151"/>
        <v>0</v>
      </c>
      <c r="H236" s="665">
        <f t="shared" si="151"/>
        <v>0</v>
      </c>
      <c r="I236" s="665">
        <f t="shared" si="151"/>
        <v>0</v>
      </c>
      <c r="J236" s="665">
        <f t="shared" si="151"/>
        <v>0</v>
      </c>
      <c r="K236" s="665">
        <f t="shared" si="151"/>
        <v>0</v>
      </c>
      <c r="L236" s="665">
        <f t="shared" si="151"/>
        <v>0</v>
      </c>
      <c r="M236" s="665">
        <f t="shared" si="151"/>
        <v>0</v>
      </c>
    </row>
    <row r="237" spans="1:13" s="329" customFormat="1" ht="12.75" customHeight="1" x14ac:dyDescent="0.2">
      <c r="A237" s="136"/>
      <c r="B237" s="667" t="s">
        <v>1226</v>
      </c>
      <c r="C237" s="668">
        <v>0</v>
      </c>
      <c r="D237" s="668">
        <v>0</v>
      </c>
      <c r="E237" s="668">
        <f>C237+D237</f>
        <v>0</v>
      </c>
      <c r="F237" s="668">
        <v>0</v>
      </c>
      <c r="G237" s="668">
        <f>E237-F237</f>
        <v>0</v>
      </c>
      <c r="H237" s="668">
        <v>0</v>
      </c>
      <c r="I237" s="668">
        <f>F237-H237</f>
        <v>0</v>
      </c>
      <c r="J237" s="668">
        <f>E237-H237</f>
        <v>0</v>
      </c>
      <c r="K237" s="668">
        <v>0</v>
      </c>
      <c r="L237" s="668">
        <v>0</v>
      </c>
      <c r="M237" s="668">
        <f t="shared" si="130"/>
        <v>0</v>
      </c>
    </row>
    <row r="238" spans="1:13" s="329" customFormat="1" ht="12.75" customHeight="1" x14ac:dyDescent="0.2">
      <c r="A238" s="136"/>
      <c r="B238" s="667" t="s">
        <v>1227</v>
      </c>
      <c r="C238" s="668">
        <v>0</v>
      </c>
      <c r="D238" s="668">
        <v>0</v>
      </c>
      <c r="E238" s="668">
        <f t="shared" ref="E238:E243" si="152">C238+D238</f>
        <v>0</v>
      </c>
      <c r="F238" s="668">
        <v>0</v>
      </c>
      <c r="G238" s="668">
        <f t="shared" ref="G238:G243" si="153">E238-F238</f>
        <v>0</v>
      </c>
      <c r="H238" s="668">
        <v>0</v>
      </c>
      <c r="I238" s="668">
        <f t="shared" ref="I238:I243" si="154">F238-H238</f>
        <v>0</v>
      </c>
      <c r="J238" s="668">
        <f t="shared" ref="J238:J243" si="155">E238-H238</f>
        <v>0</v>
      </c>
      <c r="K238" s="668">
        <v>0</v>
      </c>
      <c r="L238" s="668">
        <v>0</v>
      </c>
      <c r="M238" s="668">
        <f t="shared" si="130"/>
        <v>0</v>
      </c>
    </row>
    <row r="239" spans="1:13" s="329" customFormat="1" ht="12.75" customHeight="1" x14ac:dyDescent="0.2">
      <c r="A239" s="136"/>
      <c r="B239" s="667" t="s">
        <v>1228</v>
      </c>
      <c r="C239" s="668">
        <v>0</v>
      </c>
      <c r="D239" s="668">
        <v>0</v>
      </c>
      <c r="E239" s="668">
        <f t="shared" si="152"/>
        <v>0</v>
      </c>
      <c r="F239" s="668">
        <v>0</v>
      </c>
      <c r="G239" s="668">
        <f t="shared" si="153"/>
        <v>0</v>
      </c>
      <c r="H239" s="668">
        <v>0</v>
      </c>
      <c r="I239" s="668">
        <f t="shared" si="154"/>
        <v>0</v>
      </c>
      <c r="J239" s="668">
        <f t="shared" si="155"/>
        <v>0</v>
      </c>
      <c r="K239" s="668">
        <v>0</v>
      </c>
      <c r="L239" s="668">
        <v>0</v>
      </c>
      <c r="M239" s="668">
        <f t="shared" si="130"/>
        <v>0</v>
      </c>
    </row>
    <row r="240" spans="1:13" s="329" customFormat="1" ht="12.75" customHeight="1" x14ac:dyDescent="0.2">
      <c r="A240" s="136"/>
      <c r="B240" s="667" t="s">
        <v>1229</v>
      </c>
      <c r="C240" s="668">
        <v>0</v>
      </c>
      <c r="D240" s="668">
        <v>0</v>
      </c>
      <c r="E240" s="668">
        <f t="shared" si="152"/>
        <v>0</v>
      </c>
      <c r="F240" s="668">
        <v>0</v>
      </c>
      <c r="G240" s="668">
        <f t="shared" si="153"/>
        <v>0</v>
      </c>
      <c r="H240" s="668">
        <v>0</v>
      </c>
      <c r="I240" s="668">
        <f t="shared" si="154"/>
        <v>0</v>
      </c>
      <c r="J240" s="668">
        <f t="shared" si="155"/>
        <v>0</v>
      </c>
      <c r="K240" s="668">
        <v>0</v>
      </c>
      <c r="L240" s="668">
        <v>0</v>
      </c>
      <c r="M240" s="668">
        <f t="shared" si="130"/>
        <v>0</v>
      </c>
    </row>
    <row r="241" spans="1:13" s="329" customFormat="1" ht="12.75" customHeight="1" x14ac:dyDescent="0.2">
      <c r="A241" s="136"/>
      <c r="B241" s="667" t="s">
        <v>1230</v>
      </c>
      <c r="C241" s="668">
        <v>0</v>
      </c>
      <c r="D241" s="668">
        <v>0</v>
      </c>
      <c r="E241" s="668">
        <f t="shared" si="152"/>
        <v>0</v>
      </c>
      <c r="F241" s="668">
        <v>0</v>
      </c>
      <c r="G241" s="668">
        <f t="shared" si="153"/>
        <v>0</v>
      </c>
      <c r="H241" s="668">
        <v>0</v>
      </c>
      <c r="I241" s="668">
        <f t="shared" si="154"/>
        <v>0</v>
      </c>
      <c r="J241" s="668">
        <f t="shared" si="155"/>
        <v>0</v>
      </c>
      <c r="K241" s="668">
        <v>0</v>
      </c>
      <c r="L241" s="668">
        <v>0</v>
      </c>
      <c r="M241" s="668">
        <f t="shared" si="130"/>
        <v>0</v>
      </c>
    </row>
    <row r="242" spans="1:13" s="329" customFormat="1" ht="12.75" customHeight="1" x14ac:dyDescent="0.2">
      <c r="A242" s="136"/>
      <c r="B242" s="667" t="s">
        <v>1231</v>
      </c>
      <c r="C242" s="668">
        <v>0</v>
      </c>
      <c r="D242" s="668">
        <v>0</v>
      </c>
      <c r="E242" s="668">
        <f t="shared" si="152"/>
        <v>0</v>
      </c>
      <c r="F242" s="668">
        <v>0</v>
      </c>
      <c r="G242" s="668">
        <f t="shared" si="153"/>
        <v>0</v>
      </c>
      <c r="H242" s="668">
        <v>0</v>
      </c>
      <c r="I242" s="668">
        <f t="shared" si="154"/>
        <v>0</v>
      </c>
      <c r="J242" s="668">
        <f t="shared" si="155"/>
        <v>0</v>
      </c>
      <c r="K242" s="668">
        <v>0</v>
      </c>
      <c r="L242" s="668">
        <v>0</v>
      </c>
      <c r="M242" s="668">
        <f t="shared" si="130"/>
        <v>0</v>
      </c>
    </row>
    <row r="243" spans="1:13" s="329" customFormat="1" ht="12.75" customHeight="1" x14ac:dyDescent="0.2">
      <c r="A243" s="136"/>
      <c r="B243" s="667" t="s">
        <v>1232</v>
      </c>
      <c r="C243" s="668">
        <v>0</v>
      </c>
      <c r="D243" s="668">
        <v>0</v>
      </c>
      <c r="E243" s="668">
        <f t="shared" si="152"/>
        <v>0</v>
      </c>
      <c r="F243" s="668">
        <v>0</v>
      </c>
      <c r="G243" s="668">
        <f t="shared" si="153"/>
        <v>0</v>
      </c>
      <c r="H243" s="668">
        <v>0</v>
      </c>
      <c r="I243" s="668">
        <f t="shared" si="154"/>
        <v>0</v>
      </c>
      <c r="J243" s="668">
        <f t="shared" si="155"/>
        <v>0</v>
      </c>
      <c r="K243" s="668">
        <v>0</v>
      </c>
      <c r="L243" s="668">
        <v>0</v>
      </c>
      <c r="M243" s="668">
        <f t="shared" si="130"/>
        <v>0</v>
      </c>
    </row>
    <row r="244" spans="1:13" s="329" customFormat="1" ht="12.75" customHeight="1" x14ac:dyDescent="0.2">
      <c r="A244" s="134"/>
      <c r="B244" s="666" t="s">
        <v>1233</v>
      </c>
      <c r="C244" s="665">
        <f>SUM(C245)</f>
        <v>0</v>
      </c>
      <c r="D244" s="665">
        <f t="shared" ref="D244:M244" si="156">SUM(D245)</f>
        <v>0</v>
      </c>
      <c r="E244" s="665">
        <f t="shared" si="156"/>
        <v>0</v>
      </c>
      <c r="F244" s="665">
        <f t="shared" si="156"/>
        <v>0</v>
      </c>
      <c r="G244" s="665">
        <f t="shared" si="156"/>
        <v>0</v>
      </c>
      <c r="H244" s="665">
        <f t="shared" si="156"/>
        <v>0</v>
      </c>
      <c r="I244" s="665">
        <f t="shared" si="156"/>
        <v>0</v>
      </c>
      <c r="J244" s="665">
        <f t="shared" si="156"/>
        <v>0</v>
      </c>
      <c r="K244" s="665">
        <f t="shared" si="156"/>
        <v>0</v>
      </c>
      <c r="L244" s="665">
        <f t="shared" si="156"/>
        <v>0</v>
      </c>
      <c r="M244" s="665">
        <f t="shared" si="156"/>
        <v>0</v>
      </c>
    </row>
    <row r="245" spans="1:13" s="329" customFormat="1" ht="12.75" customHeight="1" x14ac:dyDescent="0.2">
      <c r="A245" s="136"/>
      <c r="B245" s="667" t="s">
        <v>1234</v>
      </c>
      <c r="C245" s="668">
        <v>0</v>
      </c>
      <c r="D245" s="668">
        <v>0</v>
      </c>
      <c r="E245" s="668">
        <f>C245+D245</f>
        <v>0</v>
      </c>
      <c r="F245" s="668">
        <v>0</v>
      </c>
      <c r="G245" s="668">
        <f>E245-F245</f>
        <v>0</v>
      </c>
      <c r="H245" s="668">
        <v>0</v>
      </c>
      <c r="I245" s="668">
        <f>F245-H245</f>
        <v>0</v>
      </c>
      <c r="J245" s="668">
        <f>E245-H245</f>
        <v>0</v>
      </c>
      <c r="K245" s="668">
        <v>0</v>
      </c>
      <c r="L245" s="668">
        <v>0</v>
      </c>
      <c r="M245" s="668">
        <f t="shared" si="130"/>
        <v>0</v>
      </c>
    </row>
    <row r="246" spans="1:13" s="329" customFormat="1" ht="12.75" customHeight="1" x14ac:dyDescent="0.2">
      <c r="A246" s="134"/>
      <c r="B246" s="666" t="s">
        <v>1235</v>
      </c>
      <c r="C246" s="665">
        <f>SUM(C247:C251)</f>
        <v>0</v>
      </c>
      <c r="D246" s="665">
        <f t="shared" ref="D246:M246" si="157">SUM(D247:D251)</f>
        <v>0</v>
      </c>
      <c r="E246" s="665">
        <f t="shared" si="157"/>
        <v>0</v>
      </c>
      <c r="F246" s="665">
        <f t="shared" si="157"/>
        <v>0</v>
      </c>
      <c r="G246" s="665">
        <f t="shared" si="157"/>
        <v>0</v>
      </c>
      <c r="H246" s="665">
        <f t="shared" si="157"/>
        <v>0</v>
      </c>
      <c r="I246" s="665">
        <f t="shared" si="157"/>
        <v>0</v>
      </c>
      <c r="J246" s="665">
        <f t="shared" si="157"/>
        <v>0</v>
      </c>
      <c r="K246" s="665">
        <f t="shared" si="157"/>
        <v>0</v>
      </c>
      <c r="L246" s="665">
        <f t="shared" si="157"/>
        <v>0</v>
      </c>
      <c r="M246" s="665">
        <f t="shared" si="157"/>
        <v>0</v>
      </c>
    </row>
    <row r="247" spans="1:13" s="329" customFormat="1" ht="12.75" customHeight="1" x14ac:dyDescent="0.2">
      <c r="A247" s="136"/>
      <c r="B247" s="667" t="s">
        <v>1236</v>
      </c>
      <c r="C247" s="668">
        <v>0</v>
      </c>
      <c r="D247" s="668">
        <v>0</v>
      </c>
      <c r="E247" s="668">
        <f>C247+D247</f>
        <v>0</v>
      </c>
      <c r="F247" s="668">
        <v>0</v>
      </c>
      <c r="G247" s="668">
        <f>E247-F247</f>
        <v>0</v>
      </c>
      <c r="H247" s="668">
        <v>0</v>
      </c>
      <c r="I247" s="668">
        <f>F247-H247</f>
        <v>0</v>
      </c>
      <c r="J247" s="668">
        <f>E247-H247</f>
        <v>0</v>
      </c>
      <c r="K247" s="668">
        <v>0</v>
      </c>
      <c r="L247" s="668">
        <v>0</v>
      </c>
      <c r="M247" s="668">
        <f t="shared" si="130"/>
        <v>0</v>
      </c>
    </row>
    <row r="248" spans="1:13" s="329" customFormat="1" ht="12.75" customHeight="1" x14ac:dyDescent="0.2">
      <c r="A248" s="136"/>
      <c r="B248" s="667" t="s">
        <v>1237</v>
      </c>
      <c r="C248" s="668">
        <v>0</v>
      </c>
      <c r="D248" s="668">
        <v>0</v>
      </c>
      <c r="E248" s="668">
        <f t="shared" ref="E248:E251" si="158">C248+D248</f>
        <v>0</v>
      </c>
      <c r="F248" s="668">
        <v>0</v>
      </c>
      <c r="G248" s="668">
        <f t="shared" ref="G248:G251" si="159">E248-F248</f>
        <v>0</v>
      </c>
      <c r="H248" s="668">
        <v>0</v>
      </c>
      <c r="I248" s="668">
        <f t="shared" ref="I248:I251" si="160">F248-H248</f>
        <v>0</v>
      </c>
      <c r="J248" s="668">
        <f t="shared" ref="J248:J251" si="161">E248-H248</f>
        <v>0</v>
      </c>
      <c r="K248" s="668">
        <v>0</v>
      </c>
      <c r="L248" s="668">
        <v>0</v>
      </c>
      <c r="M248" s="668">
        <f t="shared" si="130"/>
        <v>0</v>
      </c>
    </row>
    <row r="249" spans="1:13" s="329" customFormat="1" ht="12.75" customHeight="1" x14ac:dyDescent="0.2">
      <c r="A249" s="136"/>
      <c r="B249" s="667" t="s">
        <v>1238</v>
      </c>
      <c r="C249" s="668">
        <v>0</v>
      </c>
      <c r="D249" s="668">
        <v>0</v>
      </c>
      <c r="E249" s="668">
        <f t="shared" si="158"/>
        <v>0</v>
      </c>
      <c r="F249" s="668">
        <v>0</v>
      </c>
      <c r="G249" s="668">
        <f t="shared" si="159"/>
        <v>0</v>
      </c>
      <c r="H249" s="668">
        <v>0</v>
      </c>
      <c r="I249" s="668">
        <f t="shared" si="160"/>
        <v>0</v>
      </c>
      <c r="J249" s="668">
        <f t="shared" si="161"/>
        <v>0</v>
      </c>
      <c r="K249" s="668">
        <v>0</v>
      </c>
      <c r="L249" s="668">
        <v>0</v>
      </c>
      <c r="M249" s="668">
        <f t="shared" si="130"/>
        <v>0</v>
      </c>
    </row>
    <row r="250" spans="1:13" s="329" customFormat="1" ht="12.75" customHeight="1" x14ac:dyDescent="0.2">
      <c r="A250" s="136"/>
      <c r="B250" s="667" t="s">
        <v>1239</v>
      </c>
      <c r="C250" s="668">
        <v>0</v>
      </c>
      <c r="D250" s="668">
        <v>0</v>
      </c>
      <c r="E250" s="668">
        <f t="shared" si="158"/>
        <v>0</v>
      </c>
      <c r="F250" s="668">
        <v>0</v>
      </c>
      <c r="G250" s="668">
        <f t="shared" si="159"/>
        <v>0</v>
      </c>
      <c r="H250" s="668">
        <v>0</v>
      </c>
      <c r="I250" s="668">
        <f t="shared" si="160"/>
        <v>0</v>
      </c>
      <c r="J250" s="668">
        <f t="shared" si="161"/>
        <v>0</v>
      </c>
      <c r="K250" s="668">
        <v>0</v>
      </c>
      <c r="L250" s="668">
        <v>0</v>
      </c>
      <c r="M250" s="668">
        <f t="shared" si="130"/>
        <v>0</v>
      </c>
    </row>
    <row r="251" spans="1:13" s="329" customFormat="1" ht="12.75" customHeight="1" x14ac:dyDescent="0.2">
      <c r="A251" s="136"/>
      <c r="B251" s="667" t="s">
        <v>1240</v>
      </c>
      <c r="C251" s="668">
        <v>0</v>
      </c>
      <c r="D251" s="668">
        <v>0</v>
      </c>
      <c r="E251" s="668">
        <f t="shared" si="158"/>
        <v>0</v>
      </c>
      <c r="F251" s="668">
        <v>0</v>
      </c>
      <c r="G251" s="668">
        <f t="shared" si="159"/>
        <v>0</v>
      </c>
      <c r="H251" s="668">
        <v>0</v>
      </c>
      <c r="I251" s="668">
        <f t="shared" si="160"/>
        <v>0</v>
      </c>
      <c r="J251" s="668">
        <f t="shared" si="161"/>
        <v>0</v>
      </c>
      <c r="K251" s="668">
        <v>0</v>
      </c>
      <c r="L251" s="668">
        <v>0</v>
      </c>
      <c r="M251" s="668">
        <f t="shared" si="130"/>
        <v>0</v>
      </c>
    </row>
    <row r="252" spans="1:13" s="329" customFormat="1" ht="12.75" customHeight="1" x14ac:dyDescent="0.2">
      <c r="A252" s="134"/>
      <c r="B252" s="666" t="s">
        <v>1241</v>
      </c>
      <c r="C252" s="665">
        <f>SUM(C253:C255)</f>
        <v>0</v>
      </c>
      <c r="D252" s="665">
        <f t="shared" ref="D252:M252" si="162">SUM(D253:D255)</f>
        <v>0</v>
      </c>
      <c r="E252" s="665">
        <f t="shared" si="162"/>
        <v>0</v>
      </c>
      <c r="F252" s="665">
        <f t="shared" si="162"/>
        <v>0</v>
      </c>
      <c r="G252" s="665">
        <f t="shared" si="162"/>
        <v>0</v>
      </c>
      <c r="H252" s="665">
        <f t="shared" si="162"/>
        <v>0</v>
      </c>
      <c r="I252" s="665">
        <f t="shared" si="162"/>
        <v>0</v>
      </c>
      <c r="J252" s="665">
        <f t="shared" si="162"/>
        <v>0</v>
      </c>
      <c r="K252" s="665">
        <f t="shared" si="162"/>
        <v>0</v>
      </c>
      <c r="L252" s="665">
        <f t="shared" si="162"/>
        <v>0</v>
      </c>
      <c r="M252" s="665">
        <f t="shared" si="162"/>
        <v>0</v>
      </c>
    </row>
    <row r="253" spans="1:13" s="329" customFormat="1" ht="12.75" customHeight="1" x14ac:dyDescent="0.2">
      <c r="A253" s="136"/>
      <c r="B253" s="667" t="s">
        <v>1242</v>
      </c>
      <c r="C253" s="668">
        <v>0</v>
      </c>
      <c r="D253" s="668">
        <v>0</v>
      </c>
      <c r="E253" s="668">
        <f>C253+D253</f>
        <v>0</v>
      </c>
      <c r="F253" s="668">
        <v>0</v>
      </c>
      <c r="G253" s="668">
        <f>E253-F253</f>
        <v>0</v>
      </c>
      <c r="H253" s="668">
        <v>0</v>
      </c>
      <c r="I253" s="668">
        <f>F253-H253</f>
        <v>0</v>
      </c>
      <c r="J253" s="668">
        <f>E253-H253</f>
        <v>0</v>
      </c>
      <c r="K253" s="668">
        <v>0</v>
      </c>
      <c r="L253" s="668">
        <v>0</v>
      </c>
      <c r="M253" s="668">
        <f t="shared" si="130"/>
        <v>0</v>
      </c>
    </row>
    <row r="254" spans="1:13" s="329" customFormat="1" ht="12.75" customHeight="1" x14ac:dyDescent="0.2">
      <c r="A254" s="136"/>
      <c r="B254" s="667" t="s">
        <v>1243</v>
      </c>
      <c r="C254" s="668">
        <v>0</v>
      </c>
      <c r="D254" s="668">
        <v>0</v>
      </c>
      <c r="E254" s="668">
        <f t="shared" ref="E254:E255" si="163">C254+D254</f>
        <v>0</v>
      </c>
      <c r="F254" s="668">
        <v>0</v>
      </c>
      <c r="G254" s="668">
        <f t="shared" ref="G254:G255" si="164">E254-F254</f>
        <v>0</v>
      </c>
      <c r="H254" s="668">
        <v>0</v>
      </c>
      <c r="I254" s="668">
        <f t="shared" ref="I254:I255" si="165">F254-H254</f>
        <v>0</v>
      </c>
      <c r="J254" s="668">
        <f t="shared" ref="J254:J255" si="166">E254-H254</f>
        <v>0</v>
      </c>
      <c r="K254" s="668">
        <v>0</v>
      </c>
      <c r="L254" s="668">
        <v>0</v>
      </c>
      <c r="M254" s="668">
        <f t="shared" si="130"/>
        <v>0</v>
      </c>
    </row>
    <row r="255" spans="1:13" s="329" customFormat="1" ht="12.75" customHeight="1" x14ac:dyDescent="0.2">
      <c r="A255" s="136"/>
      <c r="B255" s="667" t="s">
        <v>1244</v>
      </c>
      <c r="C255" s="668">
        <v>0</v>
      </c>
      <c r="D255" s="668">
        <v>0</v>
      </c>
      <c r="E255" s="668">
        <f t="shared" si="163"/>
        <v>0</v>
      </c>
      <c r="F255" s="668">
        <v>0</v>
      </c>
      <c r="G255" s="668">
        <f t="shared" si="164"/>
        <v>0</v>
      </c>
      <c r="H255" s="668">
        <v>0</v>
      </c>
      <c r="I255" s="668">
        <f t="shared" si="165"/>
        <v>0</v>
      </c>
      <c r="J255" s="668">
        <f t="shared" si="166"/>
        <v>0</v>
      </c>
      <c r="K255" s="668">
        <v>0</v>
      </c>
      <c r="L255" s="668">
        <v>0</v>
      </c>
      <c r="M255" s="668">
        <f t="shared" si="130"/>
        <v>0</v>
      </c>
    </row>
    <row r="256" spans="1:13" s="329" customFormat="1" ht="12.75" customHeight="1" x14ac:dyDescent="0.2">
      <c r="A256" s="678"/>
      <c r="B256" s="679" t="s">
        <v>1000</v>
      </c>
      <c r="C256" s="665">
        <f>SUM(C196,C111,C46,C9)</f>
        <v>179576756.63999999</v>
      </c>
      <c r="D256" s="665">
        <f>SUM(D196,D111,D46,D9)</f>
        <v>15513683.940000001</v>
      </c>
      <c r="E256" s="665">
        <f>SUM(E196,E111,E46,E9)</f>
        <v>195090440.58000001</v>
      </c>
      <c r="F256" s="665">
        <f>SUM(F196,F111,F46,F9)</f>
        <v>153715406.84999999</v>
      </c>
      <c r="G256" s="665">
        <f>SUM(G196,G111,G46,G9)</f>
        <v>41375033.730000012</v>
      </c>
      <c r="H256" s="665">
        <f t="shared" ref="H256:M256" si="167">SUM(H196,H111,H46,H9)</f>
        <v>113688173.16000001</v>
      </c>
      <c r="I256" s="665">
        <f>SUM(I196,I111,I46,I9)</f>
        <v>40027233.689999983</v>
      </c>
      <c r="J256" s="665">
        <f t="shared" si="167"/>
        <v>81402267.420000002</v>
      </c>
      <c r="K256" s="665">
        <f t="shared" si="167"/>
        <v>113688173.16000001</v>
      </c>
      <c r="L256" s="665">
        <f>SUM(L196,L111,L46,L9)</f>
        <v>112311729.25</v>
      </c>
      <c r="M256" s="665">
        <f t="shared" si="167"/>
        <v>1376443.9100000001</v>
      </c>
    </row>
    <row r="257" spans="1:13" s="329" customFormat="1" ht="12.75" customHeight="1" x14ac:dyDescent="0.2">
      <c r="A257" s="236"/>
      <c r="B257" s="236"/>
      <c r="C257" s="236"/>
      <c r="D257" s="236"/>
      <c r="E257" s="653"/>
      <c r="F257" s="653"/>
      <c r="G257" s="653"/>
      <c r="H257" s="653"/>
      <c r="I257" s="653"/>
      <c r="J257" s="653"/>
      <c r="K257" s="653"/>
      <c r="L257" s="653"/>
      <c r="M257" s="653"/>
    </row>
    <row r="258" spans="1:13" s="329" customFormat="1" ht="12.75" customHeight="1" x14ac:dyDescent="0.2">
      <c r="A258" s="622" t="s">
        <v>940</v>
      </c>
      <c r="B258" s="622"/>
      <c r="C258" s="622"/>
      <c r="D258" s="622"/>
      <c r="E258" s="622"/>
      <c r="F258" s="622"/>
      <c r="G258" s="622"/>
      <c r="H258" s="622"/>
      <c r="I258" s="622"/>
      <c r="J258" s="622"/>
      <c r="K258" s="622"/>
      <c r="L258" s="622"/>
      <c r="M258" s="622"/>
    </row>
    <row r="259" spans="1:13" s="329" customFormat="1" ht="12.75" customHeight="1" x14ac:dyDescent="0.2">
      <c r="A259" s="236"/>
      <c r="B259" s="236"/>
      <c r="C259" s="236"/>
      <c r="D259" s="236"/>
      <c r="E259" s="653"/>
      <c r="F259" s="653"/>
      <c r="G259" s="653"/>
      <c r="H259" s="653"/>
      <c r="I259" s="653"/>
      <c r="J259" s="653"/>
      <c r="K259" s="653"/>
      <c r="L259" s="653"/>
      <c r="M259" s="653"/>
    </row>
    <row r="260" spans="1:13" s="329" customFormat="1" ht="12.75" customHeight="1" x14ac:dyDescent="0.2">
      <c r="A260" s="236"/>
      <c r="B260" s="236"/>
      <c r="C260" s="236"/>
      <c r="D260" s="236"/>
      <c r="E260" s="653"/>
      <c r="F260" s="653"/>
      <c r="G260" s="653"/>
      <c r="H260" s="653"/>
      <c r="I260" s="653"/>
      <c r="J260" s="653"/>
      <c r="K260" s="653"/>
      <c r="L260" s="653"/>
      <c r="M260" s="653"/>
    </row>
    <row r="261" spans="1:13" s="329" customFormat="1" ht="12.75" customHeight="1" x14ac:dyDescent="0.2">
      <c r="A261" s="236"/>
      <c r="B261" s="236"/>
      <c r="C261" s="236"/>
      <c r="D261" s="236"/>
      <c r="E261" s="653"/>
      <c r="F261" s="653"/>
      <c r="G261" s="653"/>
      <c r="H261" s="653"/>
      <c r="I261" s="653"/>
      <c r="J261" s="653"/>
      <c r="K261" s="653"/>
      <c r="L261" s="653"/>
      <c r="M261" s="653"/>
    </row>
    <row r="262" spans="1:13" s="329" customFormat="1" ht="12.75" customHeight="1" x14ac:dyDescent="0.2">
      <c r="A262" s="236"/>
      <c r="B262" s="236"/>
      <c r="C262" s="236"/>
      <c r="D262" s="236"/>
      <c r="E262" s="653"/>
      <c r="F262" s="653"/>
      <c r="G262" s="653"/>
      <c r="H262" s="653"/>
      <c r="I262" s="653"/>
      <c r="J262" s="653"/>
      <c r="K262" s="653"/>
      <c r="L262" s="653"/>
      <c r="M262" s="653"/>
    </row>
    <row r="263" spans="1:13" s="329" customFormat="1" ht="12.75" customHeight="1" x14ac:dyDescent="0.2">
      <c r="A263" s="236"/>
      <c r="B263" s="236"/>
      <c r="C263" s="236"/>
      <c r="D263" s="236"/>
      <c r="E263" s="653"/>
      <c r="F263" s="653"/>
      <c r="G263" s="653"/>
      <c r="H263" s="653"/>
      <c r="I263" s="653"/>
      <c r="J263" s="653"/>
      <c r="K263" s="653"/>
      <c r="L263" s="653"/>
      <c r="M263" s="653"/>
    </row>
    <row r="264" spans="1:13" s="329" customFormat="1" ht="12.75" customHeight="1" x14ac:dyDescent="0.2">
      <c r="A264" s="236"/>
      <c r="B264" s="236"/>
      <c r="C264" s="236"/>
      <c r="D264" s="236"/>
      <c r="E264" s="653"/>
      <c r="F264" s="653"/>
      <c r="G264" s="653"/>
      <c r="H264" s="653"/>
      <c r="I264" s="653"/>
      <c r="J264" s="653"/>
      <c r="K264" s="653"/>
      <c r="L264" s="653"/>
      <c r="M264" s="653"/>
    </row>
    <row r="265" spans="1:13" s="329" customFormat="1" ht="13.5" customHeight="1" x14ac:dyDescent="0.2">
      <c r="A265" s="236"/>
      <c r="B265" s="236"/>
      <c r="C265" s="236"/>
      <c r="D265" s="236"/>
      <c r="E265" s="653"/>
      <c r="F265" s="653"/>
      <c r="G265" s="653"/>
      <c r="H265" s="653"/>
      <c r="I265" s="653"/>
      <c r="J265" s="653"/>
      <c r="K265" s="653"/>
      <c r="L265" s="653"/>
      <c r="M265" s="653"/>
    </row>
    <row r="266" spans="1:13" s="329" customFormat="1" ht="13.5" customHeight="1" x14ac:dyDescent="0.2">
      <c r="A266" s="236"/>
      <c r="B266" s="236"/>
      <c r="C266" s="236"/>
      <c r="D266" s="236"/>
      <c r="E266" s="653"/>
      <c r="F266" s="653"/>
      <c r="G266" s="653"/>
      <c r="H266" s="653"/>
      <c r="I266" s="653"/>
      <c r="J266" s="653"/>
      <c r="K266" s="653"/>
      <c r="L266" s="653"/>
      <c r="M266" s="653"/>
    </row>
    <row r="267" spans="1:13" s="329" customFormat="1" ht="12.75" customHeight="1" x14ac:dyDescent="0.2">
      <c r="A267" s="236"/>
      <c r="B267" s="236"/>
      <c r="C267" s="236"/>
      <c r="D267" s="236"/>
      <c r="E267" s="653"/>
      <c r="F267" s="653"/>
      <c r="G267" s="653"/>
      <c r="H267" s="653"/>
      <c r="I267" s="653"/>
      <c r="J267" s="653"/>
      <c r="K267" s="653"/>
      <c r="L267" s="653"/>
      <c r="M267" s="653"/>
    </row>
    <row r="268" spans="1:13" s="329" customFormat="1" ht="12.75" customHeight="1" x14ac:dyDescent="0.2">
      <c r="A268" s="236"/>
      <c r="B268" s="236"/>
      <c r="C268" s="236"/>
      <c r="D268" s="236"/>
      <c r="E268" s="653"/>
      <c r="F268" s="653"/>
      <c r="G268" s="653"/>
      <c r="H268" s="653"/>
      <c r="I268" s="653"/>
      <c r="J268" s="653"/>
      <c r="K268" s="653"/>
      <c r="L268" s="653"/>
      <c r="M268" s="653"/>
    </row>
    <row r="269" spans="1:13" s="329" customFormat="1" ht="12.75" customHeight="1" x14ac:dyDescent="0.2">
      <c r="A269" s="236"/>
      <c r="B269" s="236"/>
      <c r="C269" s="236"/>
      <c r="D269" s="236"/>
      <c r="E269" s="653"/>
      <c r="F269" s="653"/>
      <c r="G269" s="653"/>
      <c r="H269" s="653"/>
      <c r="I269" s="653"/>
      <c r="J269" s="653"/>
      <c r="K269" s="653"/>
      <c r="L269" s="653"/>
      <c r="M269" s="653"/>
    </row>
    <row r="270" spans="1:13" s="329" customFormat="1" ht="12.75" customHeight="1" x14ac:dyDescent="0.2">
      <c r="A270" s="236"/>
      <c r="B270" s="236"/>
      <c r="C270" s="236"/>
      <c r="D270" s="236"/>
      <c r="E270" s="653"/>
      <c r="F270" s="653"/>
      <c r="G270" s="653"/>
      <c r="H270" s="653"/>
      <c r="I270" s="653"/>
      <c r="J270" s="653"/>
      <c r="K270" s="653"/>
      <c r="L270" s="653" t="s">
        <v>751</v>
      </c>
      <c r="M270" s="653"/>
    </row>
    <row r="271" spans="1:13" s="329" customFormat="1" ht="12.75" customHeight="1" x14ac:dyDescent="0.2">
      <c r="A271" s="236"/>
      <c r="B271" s="236"/>
      <c r="C271" s="236"/>
      <c r="D271" s="236"/>
      <c r="E271" s="653"/>
      <c r="F271" s="653"/>
      <c r="G271" s="653"/>
      <c r="H271" s="653"/>
      <c r="I271" s="653"/>
      <c r="J271" s="653"/>
      <c r="K271" s="653"/>
      <c r="L271" s="653"/>
      <c r="M271" s="653"/>
    </row>
    <row r="272" spans="1:13" s="329" customFormat="1" ht="12.75" customHeight="1" x14ac:dyDescent="0.2">
      <c r="A272" s="236"/>
      <c r="B272" s="236"/>
      <c r="C272" s="236"/>
      <c r="D272" s="236"/>
      <c r="E272" s="653"/>
      <c r="F272" s="653"/>
      <c r="G272" s="653"/>
      <c r="H272" s="653"/>
      <c r="I272" s="653"/>
      <c r="J272" s="653"/>
      <c r="K272" s="653"/>
      <c r="L272" s="653"/>
      <c r="M272" s="653"/>
    </row>
    <row r="273" spans="1:13" s="329" customFormat="1" ht="12.75" customHeight="1" x14ac:dyDescent="0.2">
      <c r="A273" s="236"/>
      <c r="B273" s="236"/>
      <c r="C273" s="236"/>
      <c r="D273" s="236"/>
      <c r="E273" s="653"/>
      <c r="F273" s="653"/>
      <c r="G273" s="653"/>
      <c r="H273" s="653"/>
      <c r="I273" s="653"/>
      <c r="J273" s="653"/>
      <c r="K273" s="653"/>
      <c r="L273" s="653"/>
      <c r="M273" s="653"/>
    </row>
    <row r="274" spans="1:13" s="329" customFormat="1" ht="12.75" customHeight="1" x14ac:dyDescent="0.2">
      <c r="A274" s="236"/>
      <c r="B274" s="236"/>
      <c r="C274" s="236"/>
      <c r="D274" s="236"/>
      <c r="E274" s="653"/>
      <c r="F274" s="653"/>
      <c r="G274" s="653"/>
      <c r="H274" s="653"/>
      <c r="I274" s="653"/>
      <c r="J274" s="653"/>
      <c r="K274" s="653"/>
      <c r="L274" s="653"/>
      <c r="M274" s="653"/>
    </row>
    <row r="275" spans="1:13" s="329" customFormat="1" ht="12.75" customHeight="1" x14ac:dyDescent="0.2">
      <c r="A275" s="236"/>
      <c r="B275" s="236"/>
      <c r="C275" s="236"/>
      <c r="D275" s="236"/>
      <c r="E275" s="653"/>
      <c r="F275" s="653"/>
      <c r="G275" s="653"/>
      <c r="H275" s="653"/>
      <c r="I275" s="653"/>
      <c r="J275" s="653"/>
      <c r="K275" s="653"/>
      <c r="L275" s="653"/>
      <c r="M275" s="653"/>
    </row>
    <row r="276" spans="1:13" s="329" customFormat="1" ht="12.75" customHeight="1" x14ac:dyDescent="0.2">
      <c r="A276" s="236"/>
      <c r="B276" s="236"/>
      <c r="C276" s="236"/>
      <c r="D276" s="236"/>
      <c r="E276" s="653"/>
      <c r="F276" s="653"/>
      <c r="G276" s="653"/>
      <c r="H276" s="653"/>
      <c r="I276" s="653"/>
      <c r="J276" s="653"/>
      <c r="K276" s="653"/>
      <c r="L276" s="653"/>
      <c r="M276" s="653"/>
    </row>
    <row r="277" spans="1:13" s="329" customFormat="1" ht="12.75" customHeight="1" x14ac:dyDescent="0.2">
      <c r="A277" s="236"/>
      <c r="B277" s="236"/>
      <c r="C277" s="236"/>
      <c r="D277" s="236"/>
      <c r="E277" s="653"/>
      <c r="F277" s="653"/>
      <c r="G277" s="653"/>
      <c r="H277" s="653"/>
      <c r="I277" s="653"/>
      <c r="J277" s="653"/>
      <c r="K277" s="653"/>
      <c r="L277" s="653"/>
      <c r="M277" s="653"/>
    </row>
    <row r="278" spans="1:13" s="329" customFormat="1" ht="12.75" customHeight="1" x14ac:dyDescent="0.2">
      <c r="A278" s="680"/>
      <c r="B278" s="680"/>
      <c r="C278" s="680"/>
      <c r="D278" s="680"/>
      <c r="E278" s="681"/>
      <c r="F278" s="681"/>
      <c r="G278" s="681"/>
      <c r="H278" s="681"/>
      <c r="I278" s="681"/>
      <c r="J278" s="681"/>
      <c r="K278" s="681"/>
      <c r="L278" s="681"/>
      <c r="M278" s="681"/>
    </row>
    <row r="279" spans="1:13" s="329" customFormat="1" ht="12.75" customHeight="1" x14ac:dyDescent="0.2">
      <c r="A279" s="236"/>
      <c r="B279" s="236"/>
      <c r="C279" s="236"/>
      <c r="D279" s="236"/>
      <c r="E279" s="653"/>
      <c r="F279" s="653"/>
      <c r="G279" s="653"/>
      <c r="H279" s="653"/>
      <c r="I279" s="653"/>
      <c r="J279" s="653"/>
      <c r="K279" s="653"/>
      <c r="L279" s="653"/>
      <c r="M279" s="653"/>
    </row>
    <row r="280" spans="1:13" s="329" customFormat="1" ht="12.75" customHeight="1" x14ac:dyDescent="0.2">
      <c r="A280" s="236"/>
      <c r="B280" s="236"/>
      <c r="C280" s="236"/>
      <c r="D280" s="236"/>
      <c r="E280" s="653"/>
      <c r="F280" s="653"/>
      <c r="G280" s="653"/>
      <c r="H280" s="653"/>
      <c r="I280" s="653"/>
      <c r="J280" s="653"/>
      <c r="K280" s="653"/>
      <c r="L280" s="653"/>
      <c r="M280" s="653"/>
    </row>
    <row r="281" spans="1:13" s="329" customFormat="1" ht="12.75" customHeight="1" x14ac:dyDescent="0.2">
      <c r="A281" s="236"/>
      <c r="B281" s="236"/>
      <c r="C281" s="236"/>
      <c r="D281" s="236"/>
      <c r="E281" s="653"/>
      <c r="F281" s="653"/>
      <c r="G281" s="653"/>
      <c r="H281" s="653"/>
      <c r="I281" s="653"/>
      <c r="J281" s="653"/>
      <c r="K281" s="653"/>
      <c r="L281" s="653"/>
      <c r="M281" s="653"/>
    </row>
    <row r="282" spans="1:13" s="329" customFormat="1" ht="12.75" customHeight="1" x14ac:dyDescent="0.2">
      <c r="A282" s="236"/>
      <c r="B282" s="236"/>
      <c r="C282" s="236"/>
      <c r="D282" s="236"/>
      <c r="E282" s="653"/>
      <c r="F282" s="653"/>
      <c r="G282" s="653"/>
      <c r="H282" s="653"/>
      <c r="I282" s="653"/>
      <c r="J282" s="653"/>
      <c r="K282" s="653"/>
      <c r="L282" s="653"/>
      <c r="M282" s="653"/>
    </row>
    <row r="283" spans="1:13" s="329" customFormat="1" ht="12.75" customHeight="1" x14ac:dyDescent="0.2">
      <c r="A283" s="236"/>
      <c r="B283" s="236"/>
      <c r="C283" s="236"/>
      <c r="D283" s="236"/>
      <c r="E283" s="653"/>
      <c r="F283" s="653"/>
      <c r="G283" s="653"/>
      <c r="H283" s="653"/>
      <c r="I283" s="653"/>
      <c r="J283" s="653"/>
      <c r="K283" s="653"/>
      <c r="L283" s="653"/>
      <c r="M283" s="653"/>
    </row>
    <row r="284" spans="1:13" s="329" customFormat="1" ht="12.75" customHeight="1" x14ac:dyDescent="0.2">
      <c r="A284" s="236"/>
      <c r="B284" s="236"/>
      <c r="C284" s="236"/>
      <c r="D284" s="236"/>
      <c r="E284" s="653"/>
      <c r="F284" s="653"/>
      <c r="G284" s="653"/>
      <c r="H284" s="653"/>
      <c r="I284" s="653"/>
      <c r="J284" s="653"/>
      <c r="K284" s="653"/>
      <c r="L284" s="653"/>
      <c r="M284" s="653"/>
    </row>
    <row r="285" spans="1:13" s="329" customFormat="1" ht="12.75" customHeight="1" x14ac:dyDescent="0.2">
      <c r="A285" s="236"/>
      <c r="B285" s="236"/>
      <c r="C285" s="236"/>
      <c r="D285" s="236"/>
      <c r="E285" s="653"/>
      <c r="F285" s="653"/>
      <c r="G285" s="653"/>
      <c r="H285" s="653"/>
      <c r="I285" s="653"/>
      <c r="J285" s="653"/>
      <c r="K285" s="653"/>
      <c r="L285" s="653"/>
      <c r="M285" s="653"/>
    </row>
    <row r="286" spans="1:13" s="329" customFormat="1" ht="12.75" customHeight="1" x14ac:dyDescent="0.2">
      <c r="A286" s="236"/>
      <c r="B286" s="236"/>
      <c r="C286" s="236"/>
      <c r="D286" s="236"/>
      <c r="E286" s="653"/>
      <c r="F286" s="653"/>
      <c r="G286" s="653"/>
      <c r="H286" s="653"/>
      <c r="I286" s="653"/>
      <c r="J286" s="653"/>
      <c r="K286" s="653"/>
      <c r="L286" s="653"/>
      <c r="M286" s="653"/>
    </row>
    <row r="287" spans="1:13" s="329" customFormat="1" ht="12.75" customHeight="1" x14ac:dyDescent="0.2">
      <c r="A287" s="236"/>
      <c r="B287" s="236"/>
      <c r="C287" s="236"/>
      <c r="D287" s="236"/>
      <c r="E287" s="653"/>
      <c r="F287" s="653"/>
      <c r="G287" s="653"/>
      <c r="H287" s="653"/>
      <c r="I287" s="653"/>
      <c r="J287" s="653"/>
      <c r="K287" s="653"/>
      <c r="L287" s="653"/>
      <c r="M287" s="653"/>
    </row>
    <row r="288" spans="1:13" s="329" customFormat="1" ht="12.75" customHeight="1" x14ac:dyDescent="0.2">
      <c r="A288" s="236"/>
      <c r="B288" s="236"/>
      <c r="C288" s="236"/>
      <c r="D288" s="236"/>
      <c r="E288" s="653"/>
      <c r="F288" s="653"/>
      <c r="G288" s="653"/>
      <c r="H288" s="653"/>
      <c r="I288" s="653"/>
      <c r="J288" s="653"/>
      <c r="K288" s="653"/>
      <c r="L288" s="653"/>
      <c r="M288" s="653"/>
    </row>
    <row r="289" spans="1:13" s="329" customFormat="1" ht="12.75" customHeight="1" x14ac:dyDescent="0.2">
      <c r="A289" s="236"/>
      <c r="B289" s="236"/>
      <c r="C289" s="236"/>
      <c r="D289" s="236"/>
      <c r="E289" s="653"/>
      <c r="F289" s="653"/>
      <c r="G289" s="653"/>
      <c r="H289" s="653"/>
      <c r="I289" s="653"/>
      <c r="J289" s="653"/>
      <c r="K289" s="653"/>
      <c r="L289" s="653"/>
      <c r="M289" s="653"/>
    </row>
    <row r="290" spans="1:13" s="329" customFormat="1" ht="12.75" customHeight="1" x14ac:dyDescent="0.2">
      <c r="A290" s="236"/>
      <c r="B290" s="236"/>
      <c r="C290" s="236"/>
      <c r="D290" s="236"/>
      <c r="E290" s="653"/>
      <c r="F290" s="653"/>
      <c r="G290" s="653"/>
      <c r="H290" s="653"/>
      <c r="I290" s="653"/>
      <c r="J290" s="653"/>
      <c r="K290" s="653"/>
      <c r="L290" s="653"/>
      <c r="M290" s="653"/>
    </row>
    <row r="291" spans="1:13" s="329" customFormat="1" ht="12.75" customHeight="1" x14ac:dyDescent="0.2">
      <c r="A291" s="236"/>
      <c r="B291" s="236"/>
      <c r="C291" s="236"/>
      <c r="D291" s="236"/>
      <c r="E291" s="653"/>
      <c r="F291" s="653"/>
      <c r="G291" s="653"/>
      <c r="H291" s="653"/>
      <c r="I291" s="653"/>
      <c r="J291" s="653"/>
      <c r="K291" s="653"/>
      <c r="L291" s="653"/>
      <c r="M291" s="653"/>
    </row>
    <row r="292" spans="1:13" s="329" customFormat="1" ht="12.75" customHeight="1" x14ac:dyDescent="0.2">
      <c r="A292" s="236"/>
      <c r="B292" s="236"/>
      <c r="C292" s="236"/>
      <c r="D292" s="236"/>
      <c r="E292" s="653"/>
      <c r="F292" s="653"/>
      <c r="G292" s="653"/>
      <c r="H292" s="653"/>
      <c r="I292" s="653"/>
      <c r="J292" s="653"/>
      <c r="K292" s="653"/>
      <c r="L292" s="653"/>
      <c r="M292" s="653"/>
    </row>
    <row r="293" spans="1:13" s="329" customFormat="1" ht="12.75" customHeight="1" x14ac:dyDescent="0.2">
      <c r="A293" s="236"/>
      <c r="B293" s="236"/>
      <c r="C293" s="236"/>
      <c r="D293" s="236"/>
      <c r="E293" s="653"/>
      <c r="F293" s="653"/>
      <c r="G293" s="653"/>
      <c r="H293" s="653"/>
      <c r="I293" s="653"/>
      <c r="J293" s="653"/>
      <c r="K293" s="653"/>
      <c r="L293" s="653"/>
      <c r="M293" s="653"/>
    </row>
    <row r="294" spans="1:13" s="329" customFormat="1" ht="12.75" customHeight="1" x14ac:dyDescent="0.2">
      <c r="A294" s="236"/>
      <c r="B294" s="236"/>
      <c r="C294" s="236"/>
      <c r="D294" s="236"/>
      <c r="E294" s="653"/>
      <c r="F294" s="653"/>
      <c r="G294" s="653"/>
      <c r="H294" s="653"/>
      <c r="I294" s="653"/>
      <c r="J294" s="653"/>
      <c r="K294" s="653"/>
      <c r="L294" s="653"/>
      <c r="M294" s="653"/>
    </row>
    <row r="295" spans="1:13" s="329" customFormat="1" ht="12.75" customHeight="1" x14ac:dyDescent="0.2">
      <c r="A295" s="236"/>
      <c r="B295" s="236"/>
      <c r="C295" s="236"/>
      <c r="D295" s="236"/>
      <c r="E295" s="653"/>
      <c r="F295" s="653"/>
      <c r="G295" s="653"/>
      <c r="H295" s="653"/>
      <c r="I295" s="653"/>
      <c r="J295" s="653"/>
      <c r="K295" s="653"/>
      <c r="L295" s="653"/>
      <c r="M295" s="653"/>
    </row>
    <row r="296" spans="1:13" s="329" customFormat="1" ht="12.75" customHeight="1" x14ac:dyDescent="0.2">
      <c r="A296" s="236"/>
      <c r="B296" s="236"/>
      <c r="C296" s="236"/>
      <c r="D296" s="236"/>
      <c r="E296" s="653"/>
      <c r="F296" s="653"/>
      <c r="G296" s="653"/>
      <c r="H296" s="653"/>
      <c r="I296" s="653"/>
      <c r="J296" s="653"/>
      <c r="K296" s="653"/>
      <c r="L296" s="653"/>
      <c r="M296" s="653"/>
    </row>
    <row r="297" spans="1:13" s="329" customFormat="1" ht="12.75" customHeight="1" x14ac:dyDescent="0.2">
      <c r="A297" s="236"/>
      <c r="B297" s="236"/>
      <c r="C297" s="236"/>
      <c r="D297" s="236"/>
      <c r="E297" s="653"/>
      <c r="F297" s="653"/>
      <c r="G297" s="653"/>
      <c r="H297" s="653"/>
      <c r="I297" s="653"/>
      <c r="J297" s="653"/>
      <c r="K297" s="653"/>
      <c r="L297" s="653"/>
      <c r="M297" s="653"/>
    </row>
    <row r="298" spans="1:13" s="329" customFormat="1" ht="12.75" customHeight="1" x14ac:dyDescent="0.2">
      <c r="A298" s="236"/>
      <c r="B298" s="236"/>
      <c r="C298" s="236"/>
      <c r="D298" s="236"/>
      <c r="E298" s="653"/>
      <c r="F298" s="653"/>
      <c r="G298" s="653"/>
      <c r="H298" s="653"/>
      <c r="I298" s="653"/>
      <c r="J298" s="653"/>
      <c r="K298" s="653"/>
      <c r="L298" s="653"/>
      <c r="M298" s="653"/>
    </row>
    <row r="299" spans="1:13" s="329" customFormat="1" ht="12.75" customHeight="1" x14ac:dyDescent="0.2">
      <c r="A299" s="236"/>
      <c r="B299" s="236"/>
      <c r="C299" s="236"/>
      <c r="D299" s="236"/>
      <c r="E299" s="653"/>
      <c r="F299" s="653"/>
      <c r="G299" s="653"/>
      <c r="H299" s="653"/>
      <c r="I299" s="653"/>
      <c r="J299" s="653"/>
      <c r="K299" s="653"/>
      <c r="L299" s="653"/>
      <c r="M299" s="653"/>
    </row>
    <row r="300" spans="1:13" s="329" customFormat="1" ht="12.75" customHeight="1" x14ac:dyDescent="0.2">
      <c r="A300" s="236"/>
      <c r="B300" s="236"/>
      <c r="C300" s="236"/>
      <c r="D300" s="236"/>
      <c r="E300" s="653"/>
      <c r="F300" s="653"/>
      <c r="G300" s="653"/>
      <c r="H300" s="653"/>
      <c r="I300" s="653"/>
      <c r="J300" s="653"/>
      <c r="K300" s="653"/>
      <c r="L300" s="653"/>
      <c r="M300" s="653"/>
    </row>
    <row r="301" spans="1:13" s="329" customFormat="1" ht="12.75" customHeight="1" x14ac:dyDescent="0.2">
      <c r="A301" s="236"/>
      <c r="B301" s="236"/>
      <c r="C301" s="236"/>
      <c r="D301" s="236"/>
      <c r="E301" s="653"/>
      <c r="F301" s="653"/>
      <c r="G301" s="653"/>
      <c r="H301" s="653"/>
      <c r="I301" s="653"/>
      <c r="J301" s="653"/>
      <c r="K301" s="653"/>
      <c r="L301" s="653"/>
      <c r="M301" s="653"/>
    </row>
    <row r="302" spans="1:13" s="329" customFormat="1" ht="12.75" customHeight="1" x14ac:dyDescent="0.2">
      <c r="A302" s="236"/>
      <c r="B302" s="236"/>
      <c r="C302" s="236"/>
      <c r="D302" s="236"/>
      <c r="E302" s="653"/>
      <c r="F302" s="653"/>
      <c r="G302" s="653"/>
      <c r="H302" s="653"/>
      <c r="I302" s="653"/>
      <c r="J302" s="653"/>
      <c r="K302" s="653"/>
      <c r="L302" s="653"/>
      <c r="M302" s="653"/>
    </row>
    <row r="303" spans="1:13" s="329" customFormat="1" ht="12.75" customHeight="1" x14ac:dyDescent="0.2">
      <c r="A303" s="236"/>
      <c r="B303" s="236"/>
      <c r="C303" s="236"/>
      <c r="D303" s="236"/>
      <c r="E303" s="653"/>
      <c r="F303" s="653"/>
      <c r="G303" s="653"/>
      <c r="H303" s="653"/>
      <c r="I303" s="653"/>
      <c r="J303" s="653"/>
      <c r="K303" s="653"/>
      <c r="L303" s="653"/>
      <c r="M303" s="653"/>
    </row>
    <row r="304" spans="1:13" s="329" customFormat="1" ht="12.75" customHeight="1" x14ac:dyDescent="0.2">
      <c r="A304" s="236"/>
      <c r="B304" s="236"/>
      <c r="C304" s="236"/>
      <c r="D304" s="236"/>
      <c r="E304" s="653"/>
      <c r="F304" s="653"/>
      <c r="G304" s="653"/>
      <c r="H304" s="653"/>
      <c r="I304" s="653"/>
      <c r="J304" s="653"/>
      <c r="K304" s="653"/>
      <c r="L304" s="653"/>
      <c r="M304" s="653"/>
    </row>
    <row r="305" spans="1:13" s="329" customFormat="1" ht="12.75" customHeight="1" x14ac:dyDescent="0.2">
      <c r="A305" s="236"/>
      <c r="B305" s="236"/>
      <c r="C305" s="236"/>
      <c r="D305" s="236"/>
      <c r="E305" s="653"/>
      <c r="F305" s="653"/>
      <c r="G305" s="653"/>
      <c r="H305" s="653"/>
      <c r="I305" s="653"/>
      <c r="J305" s="653"/>
      <c r="K305" s="653"/>
      <c r="L305" s="653"/>
      <c r="M305" s="653"/>
    </row>
    <row r="306" spans="1:13" s="329" customFormat="1" ht="12.75" customHeight="1" x14ac:dyDescent="0.2">
      <c r="A306" s="236"/>
      <c r="B306" s="236"/>
      <c r="C306" s="236"/>
      <c r="D306" s="236"/>
      <c r="E306" s="653"/>
      <c r="F306" s="653"/>
      <c r="G306" s="653"/>
      <c r="H306" s="653"/>
      <c r="I306" s="653"/>
      <c r="J306" s="653"/>
      <c r="K306" s="653"/>
      <c r="L306" s="653"/>
      <c r="M306" s="653"/>
    </row>
    <row r="307" spans="1:13" s="329" customFormat="1" ht="12.75" customHeight="1" x14ac:dyDescent="0.2">
      <c r="A307" s="236"/>
      <c r="B307" s="236"/>
      <c r="C307" s="236"/>
      <c r="D307" s="236"/>
      <c r="E307" s="653"/>
      <c r="F307" s="653"/>
      <c r="G307" s="653"/>
      <c r="H307" s="653"/>
      <c r="I307" s="653"/>
      <c r="J307" s="653"/>
      <c r="K307" s="653"/>
      <c r="L307" s="653"/>
      <c r="M307" s="653"/>
    </row>
    <row r="308" spans="1:13" s="329" customFormat="1" ht="12.75" customHeight="1" x14ac:dyDescent="0.2">
      <c r="A308" s="236"/>
      <c r="B308" s="236"/>
      <c r="C308" s="236"/>
      <c r="D308" s="236"/>
      <c r="E308" s="653"/>
      <c r="F308" s="653"/>
      <c r="G308" s="653"/>
      <c r="H308" s="653"/>
      <c r="I308" s="653"/>
      <c r="J308" s="653"/>
      <c r="K308" s="653"/>
      <c r="L308" s="653"/>
      <c r="M308" s="653"/>
    </row>
    <row r="309" spans="1:13" s="329" customFormat="1" ht="12.75" customHeight="1" x14ac:dyDescent="0.2">
      <c r="A309" s="236"/>
      <c r="B309" s="236"/>
      <c r="C309" s="236"/>
      <c r="D309" s="236"/>
      <c r="E309" s="653"/>
      <c r="F309" s="653"/>
      <c r="G309" s="653"/>
      <c r="H309" s="653"/>
      <c r="I309" s="653"/>
      <c r="J309" s="653"/>
      <c r="K309" s="653"/>
      <c r="L309" s="653"/>
      <c r="M309" s="653"/>
    </row>
    <row r="310" spans="1:13" s="329" customFormat="1" ht="12.75" customHeight="1" x14ac:dyDescent="0.2">
      <c r="A310" s="236"/>
      <c r="B310" s="236"/>
      <c r="C310" s="236"/>
      <c r="D310" s="236"/>
      <c r="E310" s="653"/>
      <c r="F310" s="653"/>
      <c r="G310" s="653"/>
      <c r="H310" s="653"/>
      <c r="I310" s="653"/>
      <c r="J310" s="653"/>
      <c r="K310" s="653"/>
      <c r="L310" s="653"/>
      <c r="M310" s="653"/>
    </row>
    <row r="311" spans="1:13" s="329" customFormat="1" ht="12.75" customHeight="1" x14ac:dyDescent="0.2">
      <c r="A311" s="236"/>
      <c r="B311" s="236"/>
      <c r="C311" s="236"/>
      <c r="D311" s="236"/>
      <c r="E311" s="653"/>
      <c r="F311" s="653"/>
      <c r="G311" s="653"/>
      <c r="H311" s="653"/>
      <c r="I311" s="653"/>
      <c r="J311" s="653"/>
      <c r="K311" s="653"/>
      <c r="L311" s="653"/>
      <c r="M311" s="653"/>
    </row>
    <row r="312" spans="1:13" s="329" customFormat="1" ht="12.75" customHeight="1" x14ac:dyDescent="0.2">
      <c r="A312" s="236"/>
      <c r="B312" s="236"/>
      <c r="C312" s="236"/>
      <c r="D312" s="236"/>
      <c r="E312" s="653"/>
      <c r="F312" s="653"/>
      <c r="G312" s="653"/>
      <c r="H312" s="653"/>
      <c r="I312" s="653"/>
      <c r="J312" s="653"/>
      <c r="K312" s="653"/>
      <c r="L312" s="653"/>
      <c r="M312" s="653"/>
    </row>
    <row r="313" spans="1:13" s="329" customFormat="1" ht="12.75" customHeight="1" x14ac:dyDescent="0.2">
      <c r="A313" s="236"/>
      <c r="B313" s="236"/>
      <c r="C313" s="236"/>
      <c r="D313" s="236"/>
      <c r="E313" s="653"/>
      <c r="F313" s="653"/>
      <c r="G313" s="653"/>
      <c r="H313" s="653"/>
      <c r="I313" s="653"/>
      <c r="J313" s="653"/>
      <c r="K313" s="653"/>
      <c r="L313" s="653"/>
      <c r="M313" s="653"/>
    </row>
    <row r="314" spans="1:13" s="329" customFormat="1" ht="12.75" customHeight="1" x14ac:dyDescent="0.2">
      <c r="A314" s="236"/>
      <c r="B314" s="236"/>
      <c r="C314" s="236"/>
      <c r="D314" s="236"/>
      <c r="E314" s="653"/>
      <c r="F314" s="653"/>
      <c r="G314" s="653"/>
      <c r="H314" s="653"/>
      <c r="I314" s="653"/>
      <c r="J314" s="653"/>
      <c r="K314" s="653"/>
      <c r="L314" s="653"/>
      <c r="M314" s="653"/>
    </row>
    <row r="315" spans="1:13" s="329" customFormat="1" ht="17.25" customHeight="1" x14ac:dyDescent="0.2">
      <c r="A315" s="236"/>
      <c r="B315" s="236"/>
      <c r="C315" s="236"/>
      <c r="D315" s="236"/>
      <c r="E315" s="653"/>
      <c r="F315" s="653"/>
      <c r="G315" s="653"/>
      <c r="H315" s="653"/>
      <c r="I315" s="653"/>
      <c r="J315" s="653"/>
      <c r="K315" s="653"/>
      <c r="L315" s="653"/>
      <c r="M315" s="653"/>
    </row>
    <row r="316" spans="1:13" s="329" customFormat="1" ht="16.5" customHeight="1" x14ac:dyDescent="0.2">
      <c r="A316" s="236"/>
      <c r="B316" s="236"/>
      <c r="C316" s="236"/>
      <c r="D316" s="236"/>
      <c r="E316" s="653"/>
      <c r="F316" s="653"/>
      <c r="G316" s="653"/>
      <c r="H316" s="653"/>
      <c r="I316" s="653"/>
      <c r="J316" s="653"/>
      <c r="K316" s="653"/>
      <c r="L316" s="653"/>
      <c r="M316" s="653"/>
    </row>
    <row r="317" spans="1:13" s="329" customFormat="1" ht="16.5" customHeight="1" x14ac:dyDescent="0.2">
      <c r="A317" s="236"/>
      <c r="B317" s="236"/>
      <c r="C317" s="236"/>
      <c r="D317" s="236"/>
      <c r="E317" s="653"/>
      <c r="F317" s="653"/>
      <c r="G317" s="653"/>
      <c r="H317" s="653"/>
      <c r="I317" s="653"/>
      <c r="J317" s="653"/>
      <c r="K317" s="653"/>
      <c r="L317" s="653"/>
      <c r="M317" s="653"/>
    </row>
    <row r="318" spans="1:13" s="329" customFormat="1" ht="16.5" customHeight="1" x14ac:dyDescent="0.2">
      <c r="A318" s="236"/>
      <c r="B318" s="236"/>
      <c r="C318" s="236"/>
      <c r="D318" s="236"/>
      <c r="E318" s="653"/>
      <c r="F318" s="653"/>
      <c r="G318" s="653"/>
      <c r="H318" s="653"/>
      <c r="I318" s="653"/>
      <c r="J318" s="653"/>
      <c r="K318" s="653"/>
      <c r="L318" s="653"/>
      <c r="M318" s="653"/>
    </row>
    <row r="319" spans="1:13" s="329" customFormat="1" ht="12.75" customHeight="1" x14ac:dyDescent="0.2">
      <c r="A319" s="236"/>
      <c r="B319" s="236"/>
      <c r="C319" s="236"/>
      <c r="D319" s="236"/>
      <c r="E319" s="653"/>
      <c r="F319" s="653"/>
      <c r="G319" s="653"/>
      <c r="H319" s="653"/>
      <c r="I319" s="653"/>
      <c r="J319" s="653"/>
      <c r="K319" s="653"/>
      <c r="L319" s="653"/>
      <c r="M319" s="653"/>
    </row>
    <row r="320" spans="1:13" s="329" customFormat="1" ht="51" customHeight="1" x14ac:dyDescent="0.2">
      <c r="A320" s="236"/>
      <c r="B320" s="236"/>
      <c r="C320" s="236"/>
      <c r="D320" s="236"/>
      <c r="E320" s="653"/>
      <c r="F320" s="653"/>
      <c r="G320" s="653"/>
      <c r="H320" s="653"/>
      <c r="I320" s="653"/>
      <c r="J320" s="653"/>
      <c r="K320" s="653"/>
      <c r="L320" s="653"/>
      <c r="M320" s="653"/>
    </row>
    <row r="321" spans="1:13" s="329" customFormat="1" ht="12.75" customHeight="1" x14ac:dyDescent="0.2">
      <c r="A321" s="236"/>
      <c r="B321" s="236"/>
      <c r="C321" s="236"/>
      <c r="D321" s="236"/>
      <c r="E321" s="653"/>
      <c r="F321" s="653"/>
      <c r="G321" s="653"/>
      <c r="H321" s="653"/>
      <c r="I321" s="653"/>
      <c r="J321" s="653"/>
      <c r="K321" s="653"/>
      <c r="L321" s="653"/>
      <c r="M321" s="653"/>
    </row>
    <row r="322" spans="1:13" s="329" customFormat="1" ht="12.75" customHeight="1" x14ac:dyDescent="0.2">
      <c r="A322" s="236"/>
      <c r="B322" s="236"/>
      <c r="C322" s="236"/>
      <c r="D322" s="236"/>
      <c r="E322" s="653"/>
      <c r="F322" s="653"/>
      <c r="G322" s="653"/>
      <c r="H322" s="653"/>
      <c r="I322" s="653"/>
      <c r="J322" s="653"/>
      <c r="K322" s="653"/>
      <c r="L322" s="653"/>
      <c r="M322" s="653"/>
    </row>
    <row r="323" spans="1:13" s="329" customFormat="1" ht="12.75" customHeight="1" x14ac:dyDescent="0.2">
      <c r="A323" s="236"/>
      <c r="B323" s="236"/>
      <c r="C323" s="236"/>
      <c r="D323" s="236"/>
      <c r="E323" s="653"/>
      <c r="F323" s="653"/>
      <c r="G323" s="653"/>
      <c r="H323" s="653"/>
      <c r="I323" s="653"/>
      <c r="J323" s="653"/>
      <c r="K323" s="653"/>
      <c r="L323" s="653"/>
      <c r="M323" s="653"/>
    </row>
    <row r="324" spans="1:13" s="329" customFormat="1" ht="12.75" customHeight="1" x14ac:dyDescent="0.2">
      <c r="A324" s="236"/>
      <c r="B324" s="236"/>
      <c r="C324" s="236"/>
      <c r="D324" s="236"/>
      <c r="E324" s="653"/>
      <c r="F324" s="653"/>
      <c r="G324" s="653"/>
      <c r="H324" s="653"/>
      <c r="I324" s="653"/>
      <c r="J324" s="653"/>
      <c r="K324" s="653"/>
      <c r="L324" s="653"/>
      <c r="M324" s="653"/>
    </row>
    <row r="325" spans="1:13" s="329" customFormat="1" ht="12.75" customHeight="1" x14ac:dyDescent="0.2">
      <c r="A325" s="236"/>
      <c r="B325" s="236"/>
      <c r="C325" s="236"/>
      <c r="D325" s="236"/>
      <c r="E325" s="653"/>
      <c r="F325" s="653"/>
      <c r="G325" s="653"/>
      <c r="H325" s="653"/>
      <c r="I325" s="653"/>
      <c r="J325" s="653"/>
      <c r="K325" s="653"/>
      <c r="L325" s="653"/>
      <c r="M325" s="653"/>
    </row>
    <row r="326" spans="1:13" s="329" customFormat="1" ht="12.75" customHeight="1" x14ac:dyDescent="0.2">
      <c r="A326" s="236"/>
      <c r="B326" s="236"/>
      <c r="C326" s="236"/>
      <c r="D326" s="236"/>
      <c r="E326" s="653"/>
      <c r="F326" s="653"/>
      <c r="G326" s="653"/>
      <c r="H326" s="653"/>
      <c r="I326" s="653"/>
      <c r="J326" s="653"/>
      <c r="K326" s="653"/>
      <c r="L326" s="653"/>
      <c r="M326" s="653"/>
    </row>
    <row r="327" spans="1:13" s="329" customFormat="1" ht="17.25" customHeight="1" x14ac:dyDescent="0.2">
      <c r="A327" s="236"/>
      <c r="B327" s="236"/>
      <c r="C327" s="236"/>
      <c r="D327" s="236"/>
      <c r="E327" s="653"/>
      <c r="F327" s="653"/>
      <c r="G327" s="653"/>
      <c r="H327" s="653"/>
      <c r="I327" s="653"/>
      <c r="J327" s="653"/>
      <c r="K327" s="653"/>
      <c r="L327" s="653"/>
      <c r="M327" s="653"/>
    </row>
    <row r="328" spans="1:13" s="329" customFormat="1" ht="16.5" customHeight="1" x14ac:dyDescent="0.2">
      <c r="A328" s="236"/>
      <c r="B328" s="236"/>
      <c r="C328" s="236"/>
      <c r="D328" s="236"/>
      <c r="E328" s="653"/>
      <c r="F328" s="653"/>
      <c r="G328" s="653"/>
      <c r="H328" s="653"/>
      <c r="I328" s="653"/>
      <c r="J328" s="653"/>
      <c r="K328" s="653"/>
      <c r="L328" s="653"/>
      <c r="M328" s="653"/>
    </row>
    <row r="329" spans="1:13" s="329" customFormat="1" ht="16.5" customHeight="1" x14ac:dyDescent="0.2">
      <c r="A329" s="236"/>
      <c r="B329" s="236"/>
      <c r="C329" s="236"/>
      <c r="D329" s="236"/>
      <c r="E329" s="653"/>
      <c r="F329" s="653"/>
      <c r="G329" s="653"/>
      <c r="H329" s="653"/>
      <c r="I329" s="653"/>
      <c r="J329" s="653"/>
      <c r="K329" s="653"/>
      <c r="L329" s="653"/>
      <c r="M329" s="653"/>
    </row>
    <row r="330" spans="1:13" s="329" customFormat="1" ht="16.5" customHeight="1" x14ac:dyDescent="0.2">
      <c r="A330" s="236"/>
      <c r="B330" s="236"/>
      <c r="C330" s="236"/>
      <c r="D330" s="236"/>
      <c r="E330" s="653"/>
      <c r="F330" s="653"/>
      <c r="G330" s="653"/>
      <c r="H330" s="653"/>
      <c r="I330" s="653"/>
      <c r="J330" s="653"/>
      <c r="K330" s="653"/>
      <c r="L330" s="653"/>
      <c r="M330" s="653"/>
    </row>
    <row r="331" spans="1:13" s="329" customFormat="1" ht="12.75" customHeight="1" x14ac:dyDescent="0.2">
      <c r="A331" s="236"/>
      <c r="B331" s="236"/>
      <c r="C331" s="236"/>
      <c r="D331" s="236"/>
      <c r="E331" s="653"/>
      <c r="F331" s="653"/>
      <c r="G331" s="653"/>
      <c r="H331" s="653"/>
      <c r="I331" s="653"/>
      <c r="J331" s="653"/>
      <c r="K331" s="653"/>
      <c r="L331" s="653"/>
      <c r="M331" s="653"/>
    </row>
    <row r="332" spans="1:13" s="329" customFormat="1" ht="63.75" customHeight="1" x14ac:dyDescent="0.2">
      <c r="A332" s="236"/>
      <c r="B332" s="236"/>
      <c r="C332" s="236"/>
      <c r="D332" s="236"/>
      <c r="E332" s="653"/>
      <c r="F332" s="653"/>
      <c r="G332" s="653"/>
      <c r="H332" s="653"/>
      <c r="I332" s="653"/>
      <c r="J332" s="653"/>
      <c r="K332" s="653"/>
      <c r="L332" s="653"/>
      <c r="M332" s="653"/>
    </row>
    <row r="333" spans="1:13" s="329" customFormat="1" ht="12.75" customHeight="1" x14ac:dyDescent="0.2">
      <c r="A333" s="236"/>
      <c r="B333" s="236"/>
      <c r="C333" s="236"/>
      <c r="D333" s="236"/>
      <c r="E333" s="653"/>
      <c r="F333" s="653"/>
      <c r="G333" s="653"/>
      <c r="H333" s="653"/>
      <c r="I333" s="653"/>
      <c r="J333" s="653"/>
      <c r="K333" s="653"/>
      <c r="L333" s="653"/>
      <c r="M333" s="653"/>
    </row>
    <row r="334" spans="1:13" s="329" customFormat="1" ht="12.75" customHeight="1" x14ac:dyDescent="0.2">
      <c r="A334" s="236"/>
      <c r="B334" s="236"/>
      <c r="C334" s="236"/>
      <c r="D334" s="236"/>
      <c r="E334" s="653"/>
      <c r="F334" s="653"/>
      <c r="G334" s="653"/>
      <c r="H334" s="653"/>
      <c r="I334" s="653"/>
      <c r="J334" s="653"/>
      <c r="K334" s="653"/>
      <c r="L334" s="653"/>
      <c r="M334" s="653"/>
    </row>
    <row r="335" spans="1:13" s="329" customFormat="1" ht="12.75" customHeight="1" x14ac:dyDescent="0.2">
      <c r="A335" s="236"/>
      <c r="B335" s="236"/>
      <c r="C335" s="236"/>
      <c r="D335" s="236"/>
      <c r="E335" s="653"/>
      <c r="F335" s="653"/>
      <c r="G335" s="653"/>
      <c r="H335" s="653"/>
      <c r="I335" s="653"/>
      <c r="J335" s="653"/>
      <c r="K335" s="653"/>
      <c r="L335" s="653"/>
      <c r="M335" s="653"/>
    </row>
    <row r="336" spans="1:13" s="329" customFormat="1" ht="12.75" customHeight="1" x14ac:dyDescent="0.2">
      <c r="A336" s="236"/>
      <c r="B336" s="236"/>
      <c r="C336" s="236"/>
      <c r="D336" s="236"/>
      <c r="E336" s="653"/>
      <c r="F336" s="653"/>
      <c r="G336" s="653"/>
      <c r="H336" s="653"/>
      <c r="I336" s="653"/>
      <c r="J336" s="653"/>
      <c r="K336" s="653"/>
      <c r="L336" s="653"/>
      <c r="M336" s="653"/>
    </row>
    <row r="337" spans="1:13" s="329" customFormat="1" ht="12.75" customHeight="1" x14ac:dyDescent="0.2">
      <c r="A337" s="236"/>
      <c r="B337" s="236"/>
      <c r="C337" s="236"/>
      <c r="D337" s="236"/>
      <c r="E337" s="653"/>
      <c r="F337" s="653"/>
      <c r="G337" s="653"/>
      <c r="H337" s="653"/>
      <c r="I337" s="653"/>
      <c r="J337" s="653"/>
      <c r="K337" s="653"/>
      <c r="L337" s="653"/>
      <c r="M337" s="653"/>
    </row>
    <row r="338" spans="1:13" s="329" customFormat="1" ht="12.75" customHeight="1" x14ac:dyDescent="0.2">
      <c r="A338" s="236"/>
      <c r="B338" s="236"/>
      <c r="C338" s="236"/>
      <c r="D338" s="236"/>
      <c r="E338" s="653"/>
      <c r="F338" s="653"/>
      <c r="G338" s="653"/>
      <c r="H338" s="653"/>
      <c r="I338" s="653"/>
      <c r="J338" s="653"/>
      <c r="K338" s="653"/>
      <c r="L338" s="653"/>
      <c r="M338" s="653"/>
    </row>
    <row r="339" spans="1:13" s="329" customFormat="1" ht="12.75" customHeight="1" x14ac:dyDescent="0.2">
      <c r="A339" s="236"/>
      <c r="B339" s="236"/>
      <c r="C339" s="236"/>
      <c r="D339" s="236"/>
      <c r="E339" s="653"/>
      <c r="F339" s="653"/>
      <c r="G339" s="653"/>
      <c r="H339" s="653"/>
      <c r="I339" s="653"/>
      <c r="J339" s="653"/>
      <c r="K339" s="653"/>
      <c r="L339" s="653"/>
      <c r="M339" s="653"/>
    </row>
    <row r="340" spans="1:13" s="329" customFormat="1" ht="12.75" customHeight="1" x14ac:dyDescent="0.2">
      <c r="A340" s="236"/>
      <c r="B340" s="236"/>
      <c r="C340" s="236"/>
      <c r="D340" s="236"/>
      <c r="E340" s="653"/>
      <c r="F340" s="653"/>
      <c r="G340" s="653"/>
      <c r="H340" s="653"/>
      <c r="I340" s="653"/>
      <c r="J340" s="653"/>
      <c r="K340" s="653"/>
      <c r="L340" s="653"/>
      <c r="M340" s="653"/>
    </row>
    <row r="341" spans="1:13" s="329" customFormat="1" ht="12.75" customHeight="1" x14ac:dyDescent="0.2">
      <c r="A341" s="236"/>
      <c r="B341" s="236"/>
      <c r="C341" s="236"/>
      <c r="D341" s="236"/>
      <c r="E341" s="653"/>
      <c r="F341" s="653"/>
      <c r="G341" s="653"/>
      <c r="H341" s="653"/>
      <c r="I341" s="653"/>
      <c r="J341" s="653"/>
      <c r="K341" s="653"/>
      <c r="L341" s="653"/>
      <c r="M341" s="653"/>
    </row>
    <row r="342" spans="1:13" s="329" customFormat="1" ht="12.75" customHeight="1" x14ac:dyDescent="0.2">
      <c r="A342" s="236"/>
      <c r="B342" s="236"/>
      <c r="C342" s="236"/>
      <c r="D342" s="236"/>
      <c r="E342" s="653"/>
      <c r="F342" s="653"/>
      <c r="G342" s="653"/>
      <c r="H342" s="653"/>
      <c r="I342" s="653"/>
      <c r="J342" s="653"/>
      <c r="K342" s="653"/>
      <c r="L342" s="653"/>
      <c r="M342" s="653"/>
    </row>
    <row r="343" spans="1:13" s="329" customFormat="1" ht="12.75" customHeight="1" x14ac:dyDescent="0.2">
      <c r="A343" s="236"/>
      <c r="B343" s="236"/>
      <c r="C343" s="236"/>
      <c r="D343" s="236"/>
      <c r="E343" s="653"/>
      <c r="F343" s="653"/>
      <c r="G343" s="653"/>
      <c r="H343" s="653"/>
      <c r="I343" s="653"/>
      <c r="J343" s="653"/>
      <c r="K343" s="653"/>
      <c r="L343" s="653"/>
      <c r="M343" s="653"/>
    </row>
    <row r="344" spans="1:13" s="329" customFormat="1" ht="12.75" customHeight="1" x14ac:dyDescent="0.2">
      <c r="A344" s="236"/>
      <c r="B344" s="236"/>
      <c r="C344" s="236"/>
      <c r="D344" s="236"/>
      <c r="E344" s="653"/>
      <c r="F344" s="653"/>
      <c r="G344" s="653"/>
      <c r="H344" s="653"/>
      <c r="I344" s="653"/>
      <c r="J344" s="653"/>
      <c r="K344" s="653"/>
      <c r="L344" s="653"/>
      <c r="M344" s="653"/>
    </row>
    <row r="345" spans="1:13" s="329" customFormat="1" ht="12.75" customHeight="1" x14ac:dyDescent="0.2">
      <c r="A345" s="236"/>
      <c r="B345" s="236"/>
      <c r="C345" s="236"/>
      <c r="D345" s="236"/>
      <c r="E345" s="653"/>
      <c r="F345" s="653"/>
      <c r="G345" s="653"/>
      <c r="H345" s="653"/>
      <c r="I345" s="653"/>
      <c r="J345" s="653"/>
      <c r="K345" s="653"/>
      <c r="L345" s="653"/>
      <c r="M345" s="653"/>
    </row>
    <row r="346" spans="1:13" s="329" customFormat="1" ht="12.75" customHeight="1" x14ac:dyDescent="0.2">
      <c r="A346" s="236"/>
      <c r="B346" s="236"/>
      <c r="C346" s="236"/>
      <c r="D346" s="236"/>
      <c r="E346" s="653"/>
      <c r="F346" s="653"/>
      <c r="G346" s="653"/>
      <c r="H346" s="653"/>
      <c r="I346" s="653"/>
      <c r="J346" s="653"/>
      <c r="K346" s="653"/>
      <c r="L346" s="653"/>
      <c r="M346" s="653"/>
    </row>
    <row r="347" spans="1:13" s="329" customFormat="1" ht="12.75" customHeight="1" x14ac:dyDescent="0.2">
      <c r="A347" s="236"/>
      <c r="B347" s="236"/>
      <c r="C347" s="236"/>
      <c r="D347" s="236"/>
      <c r="E347" s="653"/>
      <c r="F347" s="653"/>
      <c r="G347" s="653"/>
      <c r="H347" s="653"/>
      <c r="I347" s="653"/>
      <c r="J347" s="653"/>
      <c r="K347" s="653"/>
      <c r="L347" s="653"/>
      <c r="M347" s="653"/>
    </row>
    <row r="348" spans="1:13" s="329" customFormat="1" ht="12.75" customHeight="1" x14ac:dyDescent="0.2">
      <c r="A348" s="236"/>
      <c r="B348" s="236"/>
      <c r="C348" s="236"/>
      <c r="D348" s="236"/>
      <c r="E348" s="653"/>
      <c r="F348" s="653"/>
      <c r="G348" s="653"/>
      <c r="H348" s="653"/>
      <c r="I348" s="653"/>
      <c r="J348" s="653"/>
      <c r="K348" s="653"/>
      <c r="L348" s="653"/>
      <c r="M348" s="653"/>
    </row>
    <row r="349" spans="1:13" s="329" customFormat="1" ht="12.75" customHeight="1" x14ac:dyDescent="0.2">
      <c r="A349" s="236"/>
      <c r="B349" s="236"/>
      <c r="C349" s="236"/>
      <c r="D349" s="236"/>
      <c r="E349" s="653"/>
      <c r="F349" s="653"/>
      <c r="G349" s="653"/>
      <c r="H349" s="653"/>
      <c r="I349" s="653"/>
      <c r="J349" s="653"/>
      <c r="K349" s="653"/>
      <c r="L349" s="653"/>
      <c r="M349" s="653"/>
    </row>
    <row r="350" spans="1:13" s="329" customFormat="1" ht="12.75" customHeight="1" x14ac:dyDescent="0.2">
      <c r="A350" s="236"/>
      <c r="B350" s="236"/>
      <c r="C350" s="236"/>
      <c r="D350" s="236"/>
      <c r="E350" s="653"/>
      <c r="F350" s="653"/>
      <c r="G350" s="653"/>
      <c r="H350" s="653"/>
      <c r="I350" s="653"/>
      <c r="J350" s="653"/>
      <c r="K350" s="653"/>
      <c r="L350" s="653"/>
      <c r="M350" s="653"/>
    </row>
    <row r="351" spans="1:13" s="329" customFormat="1" ht="12.75" customHeight="1" x14ac:dyDescent="0.2">
      <c r="A351" s="236"/>
      <c r="B351" s="236"/>
      <c r="C351" s="236"/>
      <c r="D351" s="236"/>
      <c r="E351" s="653"/>
      <c r="F351" s="653"/>
      <c r="G351" s="653"/>
      <c r="H351" s="653"/>
      <c r="I351" s="653"/>
      <c r="J351" s="653"/>
      <c r="K351" s="653"/>
      <c r="L351" s="653"/>
      <c r="M351" s="653"/>
    </row>
    <row r="352" spans="1:13" s="329" customFormat="1" ht="12.75" customHeight="1" x14ac:dyDescent="0.2">
      <c r="A352" s="236"/>
      <c r="B352" s="236"/>
      <c r="C352" s="236"/>
      <c r="D352" s="236"/>
      <c r="E352" s="653"/>
      <c r="F352" s="653"/>
      <c r="G352" s="653"/>
      <c r="H352" s="653"/>
      <c r="I352" s="653"/>
      <c r="J352" s="653"/>
      <c r="K352" s="653"/>
      <c r="L352" s="653"/>
      <c r="M352" s="653"/>
    </row>
    <row r="353" spans="1:13" s="329" customFormat="1" ht="12.75" customHeight="1" x14ac:dyDescent="0.2">
      <c r="A353" s="236"/>
      <c r="B353" s="236"/>
      <c r="C353" s="236"/>
      <c r="D353" s="236"/>
      <c r="E353" s="653"/>
      <c r="F353" s="653"/>
      <c r="G353" s="653"/>
      <c r="H353" s="653"/>
      <c r="I353" s="653"/>
      <c r="J353" s="653"/>
      <c r="K353" s="653"/>
      <c r="L353" s="653"/>
      <c r="M353" s="653"/>
    </row>
    <row r="354" spans="1:13" s="329" customFormat="1" ht="12.75" customHeight="1" x14ac:dyDescent="0.2">
      <c r="A354" s="236"/>
      <c r="B354" s="236"/>
      <c r="C354" s="236"/>
      <c r="D354" s="236"/>
      <c r="E354" s="653"/>
      <c r="F354" s="653"/>
      <c r="G354" s="653"/>
      <c r="H354" s="653"/>
      <c r="I354" s="653"/>
      <c r="J354" s="653"/>
      <c r="K354" s="653"/>
      <c r="L354" s="653"/>
      <c r="M354" s="653"/>
    </row>
    <row r="355" spans="1:13" s="329" customFormat="1" ht="12.75" customHeight="1" x14ac:dyDescent="0.2">
      <c r="A355" s="236"/>
      <c r="B355" s="236"/>
      <c r="C355" s="236"/>
      <c r="D355" s="236"/>
      <c r="E355" s="653"/>
      <c r="F355" s="653"/>
      <c r="G355" s="653"/>
      <c r="H355" s="653"/>
      <c r="I355" s="653"/>
      <c r="J355" s="653"/>
      <c r="K355" s="653"/>
      <c r="L355" s="653"/>
      <c r="M355" s="653"/>
    </row>
    <row r="356" spans="1:13" s="329" customFormat="1" ht="12.75" customHeight="1" x14ac:dyDescent="0.2">
      <c r="A356" s="236"/>
      <c r="B356" s="236"/>
      <c r="C356" s="236"/>
      <c r="D356" s="236"/>
      <c r="E356" s="653"/>
      <c r="F356" s="653"/>
      <c r="G356" s="653"/>
      <c r="H356" s="653"/>
      <c r="I356" s="653"/>
      <c r="J356" s="653"/>
      <c r="K356" s="653"/>
      <c r="L356" s="653"/>
      <c r="M356" s="653"/>
    </row>
    <row r="357" spans="1:13" s="329" customFormat="1" ht="12.75" customHeight="1" x14ac:dyDescent="0.2">
      <c r="A357" s="236"/>
      <c r="B357" s="236"/>
      <c r="C357" s="236"/>
      <c r="D357" s="236"/>
      <c r="E357" s="653"/>
      <c r="F357" s="653"/>
      <c r="G357" s="653"/>
      <c r="H357" s="653"/>
      <c r="I357" s="653"/>
      <c r="J357" s="653"/>
      <c r="K357" s="653"/>
      <c r="L357" s="653"/>
      <c r="M357" s="653"/>
    </row>
    <row r="358" spans="1:13" s="329" customFormat="1" ht="12.75" customHeight="1" x14ac:dyDescent="0.2">
      <c r="A358" s="236"/>
      <c r="B358" s="236"/>
      <c r="C358" s="236"/>
      <c r="D358" s="236"/>
      <c r="E358" s="653"/>
      <c r="F358" s="653"/>
      <c r="G358" s="653"/>
      <c r="H358" s="653"/>
      <c r="I358" s="653"/>
      <c r="J358" s="653"/>
      <c r="K358" s="653"/>
      <c r="L358" s="653"/>
      <c r="M358" s="653"/>
    </row>
    <row r="359" spans="1:13" s="329" customFormat="1" ht="12.75" customHeight="1" x14ac:dyDescent="0.2">
      <c r="A359" s="236"/>
      <c r="B359" s="236"/>
      <c r="C359" s="236"/>
      <c r="D359" s="236"/>
      <c r="E359" s="653"/>
      <c r="F359" s="653"/>
      <c r="G359" s="653"/>
      <c r="H359" s="653"/>
      <c r="I359" s="653"/>
      <c r="J359" s="653"/>
      <c r="K359" s="653"/>
      <c r="L359" s="653"/>
      <c r="M359" s="653"/>
    </row>
    <row r="360" spans="1:13" s="329" customFormat="1" ht="12.75" customHeight="1" x14ac:dyDescent="0.2">
      <c r="A360" s="236"/>
      <c r="B360" s="236"/>
      <c r="C360" s="236"/>
      <c r="D360" s="236"/>
      <c r="E360" s="653"/>
      <c r="F360" s="653"/>
      <c r="G360" s="653"/>
      <c r="H360" s="653"/>
      <c r="I360" s="653"/>
      <c r="J360" s="653"/>
      <c r="K360" s="653"/>
      <c r="L360" s="653"/>
      <c r="M360" s="653"/>
    </row>
    <row r="361" spans="1:13" s="329" customFormat="1" ht="12.75" customHeight="1" x14ac:dyDescent="0.2">
      <c r="A361" s="236"/>
      <c r="B361" s="236"/>
      <c r="C361" s="236"/>
      <c r="D361" s="236"/>
      <c r="E361" s="653"/>
      <c r="F361" s="653"/>
      <c r="G361" s="653"/>
      <c r="H361" s="653"/>
      <c r="I361" s="653"/>
      <c r="J361" s="653"/>
      <c r="K361" s="653"/>
      <c r="L361" s="653"/>
      <c r="M361" s="653"/>
    </row>
    <row r="362" spans="1:13" s="329" customFormat="1" ht="12.75" customHeight="1" x14ac:dyDescent="0.2">
      <c r="A362" s="236"/>
      <c r="B362" s="236"/>
      <c r="C362" s="236"/>
      <c r="D362" s="236"/>
      <c r="E362" s="653"/>
      <c r="F362" s="653"/>
      <c r="G362" s="653"/>
      <c r="H362" s="653"/>
      <c r="I362" s="653"/>
      <c r="J362" s="653"/>
      <c r="K362" s="653"/>
      <c r="L362" s="653"/>
      <c r="M362" s="653"/>
    </row>
    <row r="363" spans="1:13" s="329" customFormat="1" ht="12.75" customHeight="1" x14ac:dyDescent="0.2">
      <c r="A363" s="236"/>
      <c r="B363" s="236"/>
      <c r="C363" s="236"/>
      <c r="D363" s="236"/>
      <c r="E363" s="653"/>
      <c r="F363" s="653"/>
      <c r="G363" s="653"/>
      <c r="H363" s="653"/>
      <c r="I363" s="653"/>
      <c r="J363" s="653"/>
      <c r="K363" s="653"/>
      <c r="L363" s="653"/>
      <c r="M363" s="653"/>
    </row>
    <row r="364" spans="1:13" s="329" customFormat="1" ht="12.75" customHeight="1" x14ac:dyDescent="0.2">
      <c r="A364" s="236"/>
      <c r="B364" s="236"/>
      <c r="C364" s="236"/>
      <c r="D364" s="236"/>
      <c r="E364" s="653"/>
      <c r="F364" s="653"/>
      <c r="G364" s="653"/>
      <c r="H364" s="653"/>
      <c r="I364" s="653"/>
      <c r="J364" s="653"/>
      <c r="K364" s="653"/>
      <c r="L364" s="653"/>
      <c r="M364" s="653"/>
    </row>
    <row r="365" spans="1:13" s="329" customFormat="1" ht="12.75" customHeight="1" x14ac:dyDescent="0.2">
      <c r="A365" s="236"/>
      <c r="B365" s="236"/>
      <c r="C365" s="236"/>
      <c r="D365" s="236"/>
      <c r="E365" s="653"/>
      <c r="F365" s="653"/>
      <c r="G365" s="653"/>
      <c r="H365" s="653"/>
      <c r="I365" s="653"/>
      <c r="J365" s="653"/>
      <c r="K365" s="653"/>
      <c r="L365" s="653"/>
      <c r="M365" s="653"/>
    </row>
    <row r="366" spans="1:13" s="329" customFormat="1" ht="12.75" customHeight="1" x14ac:dyDescent="0.2">
      <c r="A366" s="236"/>
      <c r="B366" s="236"/>
      <c r="C366" s="236"/>
      <c r="D366" s="236"/>
      <c r="E366" s="653"/>
      <c r="F366" s="653"/>
      <c r="G366" s="653"/>
      <c r="H366" s="653"/>
      <c r="I366" s="653"/>
      <c r="J366" s="653"/>
      <c r="K366" s="653"/>
      <c r="L366" s="653"/>
      <c r="M366" s="653"/>
    </row>
    <row r="367" spans="1:13" s="329" customFormat="1" ht="12.75" customHeight="1" x14ac:dyDescent="0.2">
      <c r="A367" s="236"/>
      <c r="B367" s="236"/>
      <c r="C367" s="236"/>
      <c r="D367" s="236"/>
      <c r="E367" s="653"/>
      <c r="F367" s="653"/>
      <c r="G367" s="653"/>
      <c r="H367" s="653"/>
      <c r="I367" s="653"/>
      <c r="J367" s="653"/>
      <c r="K367" s="653"/>
      <c r="L367" s="653"/>
      <c r="M367" s="653"/>
    </row>
    <row r="368" spans="1:13" s="329" customFormat="1" ht="12.75" customHeight="1" x14ac:dyDescent="0.2">
      <c r="A368" s="236"/>
      <c r="B368" s="236"/>
      <c r="C368" s="236"/>
      <c r="D368" s="236"/>
      <c r="E368" s="653"/>
      <c r="F368" s="653"/>
      <c r="G368" s="653"/>
      <c r="H368" s="653"/>
      <c r="I368" s="653"/>
      <c r="J368" s="653"/>
      <c r="K368" s="653"/>
      <c r="L368" s="653"/>
      <c r="M368" s="653"/>
    </row>
    <row r="369" spans="1:13" s="329" customFormat="1" ht="12.75" customHeight="1" x14ac:dyDescent="0.2">
      <c r="A369" s="236"/>
      <c r="B369" s="236"/>
      <c r="C369" s="236"/>
      <c r="D369" s="236"/>
      <c r="E369" s="653"/>
      <c r="F369" s="653"/>
      <c r="G369" s="653"/>
      <c r="H369" s="653"/>
      <c r="I369" s="653"/>
      <c r="J369" s="653"/>
      <c r="K369" s="653"/>
      <c r="L369" s="653"/>
      <c r="M369" s="653"/>
    </row>
    <row r="370" spans="1:13" s="329" customFormat="1" ht="12.75" customHeight="1" x14ac:dyDescent="0.2">
      <c r="A370" s="236"/>
      <c r="B370" s="236"/>
      <c r="C370" s="236"/>
      <c r="D370" s="236"/>
      <c r="E370" s="653"/>
      <c r="F370" s="653"/>
      <c r="G370" s="653"/>
      <c r="H370" s="653"/>
      <c r="I370" s="653"/>
      <c r="J370" s="653"/>
      <c r="K370" s="653"/>
      <c r="L370" s="653"/>
      <c r="M370" s="653"/>
    </row>
    <row r="371" spans="1:13" s="329" customFormat="1" ht="13.5" customHeight="1" x14ac:dyDescent="0.2">
      <c r="A371" s="236"/>
      <c r="B371" s="236"/>
      <c r="C371" s="236"/>
      <c r="D371" s="236"/>
      <c r="E371" s="653"/>
      <c r="F371" s="653"/>
      <c r="G371" s="653"/>
      <c r="H371" s="653"/>
      <c r="I371" s="653"/>
      <c r="J371" s="653"/>
      <c r="K371" s="653"/>
      <c r="L371" s="653"/>
      <c r="M371" s="653"/>
    </row>
    <row r="372" spans="1:13" s="329" customFormat="1" ht="13.5" customHeight="1" x14ac:dyDescent="0.2">
      <c r="A372" s="236"/>
      <c r="B372" s="236"/>
      <c r="C372" s="236"/>
      <c r="D372" s="236"/>
      <c r="E372" s="653"/>
      <c r="F372" s="653"/>
      <c r="G372" s="653"/>
      <c r="H372" s="653"/>
      <c r="I372" s="653"/>
      <c r="J372" s="653"/>
      <c r="K372" s="653"/>
      <c r="L372" s="653"/>
      <c r="M372" s="653"/>
    </row>
    <row r="373" spans="1:13" s="329" customFormat="1" ht="12.75" customHeight="1" x14ac:dyDescent="0.2">
      <c r="A373" s="236"/>
      <c r="B373" s="236"/>
      <c r="C373" s="236"/>
      <c r="D373" s="236"/>
      <c r="E373" s="653"/>
      <c r="F373" s="653"/>
      <c r="G373" s="653"/>
      <c r="H373" s="653"/>
      <c r="I373" s="653"/>
      <c r="J373" s="653"/>
      <c r="K373" s="653"/>
      <c r="L373" s="653"/>
      <c r="M373" s="653"/>
    </row>
    <row r="374" spans="1:13" s="329" customFormat="1" ht="12.75" customHeight="1" x14ac:dyDescent="0.2">
      <c r="A374" s="236"/>
      <c r="B374" s="236"/>
      <c r="C374" s="236"/>
      <c r="D374" s="236"/>
      <c r="E374" s="653"/>
      <c r="F374" s="653"/>
      <c r="G374" s="653"/>
      <c r="H374" s="653"/>
      <c r="I374" s="653"/>
      <c r="J374" s="653"/>
      <c r="K374" s="653"/>
      <c r="L374" s="653"/>
      <c r="M374" s="653"/>
    </row>
    <row r="375" spans="1:13" s="329" customFormat="1" ht="12.75" customHeight="1" x14ac:dyDescent="0.2">
      <c r="A375" s="236"/>
      <c r="B375" s="236"/>
      <c r="C375" s="236"/>
      <c r="D375" s="236"/>
      <c r="E375" s="653"/>
      <c r="F375" s="653"/>
      <c r="G375" s="653"/>
      <c r="H375" s="653"/>
      <c r="I375" s="653"/>
      <c r="J375" s="653"/>
      <c r="K375" s="653"/>
      <c r="L375" s="653"/>
      <c r="M375" s="653"/>
    </row>
    <row r="376" spans="1:13" s="329" customFormat="1" ht="12.75" customHeight="1" x14ac:dyDescent="0.2">
      <c r="A376" s="236"/>
      <c r="B376" s="236"/>
      <c r="C376" s="236"/>
      <c r="D376" s="236"/>
      <c r="E376" s="653"/>
      <c r="F376" s="653"/>
      <c r="G376" s="653"/>
      <c r="H376" s="653"/>
      <c r="I376" s="653"/>
      <c r="J376" s="653"/>
      <c r="K376" s="653"/>
      <c r="L376" s="653"/>
      <c r="M376" s="653"/>
    </row>
    <row r="377" spans="1:13" s="329" customFormat="1" ht="12.75" customHeight="1" x14ac:dyDescent="0.2">
      <c r="A377" s="236"/>
      <c r="B377" s="236"/>
      <c r="C377" s="236"/>
      <c r="D377" s="236"/>
      <c r="E377" s="653"/>
      <c r="F377" s="653"/>
      <c r="G377" s="653"/>
      <c r="H377" s="653"/>
      <c r="I377" s="653"/>
      <c r="J377" s="653"/>
      <c r="K377" s="653"/>
      <c r="L377" s="653"/>
      <c r="M377" s="653"/>
    </row>
    <row r="378" spans="1:13" s="329" customFormat="1" ht="12.75" customHeight="1" x14ac:dyDescent="0.2">
      <c r="A378" s="236"/>
      <c r="B378" s="236"/>
      <c r="C378" s="236"/>
      <c r="D378" s="236"/>
      <c r="E378" s="653"/>
      <c r="F378" s="653"/>
      <c r="G378" s="653"/>
      <c r="H378" s="653"/>
      <c r="I378" s="653"/>
      <c r="J378" s="653"/>
      <c r="K378" s="653"/>
      <c r="L378" s="653"/>
      <c r="M378" s="653"/>
    </row>
    <row r="379" spans="1:13" s="329" customFormat="1" ht="12.75" customHeight="1" x14ac:dyDescent="0.2">
      <c r="A379" s="236"/>
      <c r="B379" s="236"/>
      <c r="C379" s="236"/>
      <c r="D379" s="236"/>
      <c r="E379" s="653"/>
      <c r="F379" s="653"/>
      <c r="G379" s="653"/>
      <c r="H379" s="653"/>
      <c r="I379" s="653"/>
      <c r="J379" s="653"/>
      <c r="K379" s="653"/>
      <c r="L379" s="653"/>
      <c r="M379" s="653"/>
    </row>
    <row r="380" spans="1:13" s="329" customFormat="1" ht="12.75" customHeight="1" x14ac:dyDescent="0.2">
      <c r="A380" s="236"/>
      <c r="B380" s="236"/>
      <c r="C380" s="236"/>
      <c r="D380" s="236"/>
      <c r="E380" s="653"/>
      <c r="F380" s="653"/>
      <c r="G380" s="653"/>
      <c r="H380" s="653"/>
      <c r="I380" s="653"/>
      <c r="J380" s="653"/>
      <c r="K380" s="653"/>
      <c r="L380" s="653"/>
      <c r="M380" s="653"/>
    </row>
    <row r="381" spans="1:13" s="329" customFormat="1" ht="12.75" customHeight="1" x14ac:dyDescent="0.2">
      <c r="A381" s="236"/>
      <c r="B381" s="236"/>
      <c r="C381" s="236"/>
      <c r="D381" s="236"/>
      <c r="E381" s="653"/>
      <c r="F381" s="653"/>
      <c r="G381" s="653"/>
      <c r="H381" s="653"/>
      <c r="I381" s="653"/>
      <c r="J381" s="653"/>
      <c r="K381" s="653"/>
      <c r="L381" s="653"/>
      <c r="M381" s="653"/>
    </row>
    <row r="382" spans="1:13" s="329" customFormat="1" ht="12.75" customHeight="1" x14ac:dyDescent="0.2">
      <c r="A382" s="236"/>
      <c r="B382" s="236"/>
      <c r="C382" s="236"/>
      <c r="D382" s="236"/>
      <c r="E382" s="653"/>
      <c r="F382" s="653"/>
      <c r="G382" s="653"/>
      <c r="H382" s="653"/>
      <c r="I382" s="653"/>
      <c r="J382" s="653"/>
      <c r="K382" s="653"/>
      <c r="L382" s="653"/>
      <c r="M382" s="653"/>
    </row>
    <row r="383" spans="1:13" s="329" customFormat="1" ht="12.75" customHeight="1" x14ac:dyDescent="0.2">
      <c r="A383" s="236"/>
      <c r="B383" s="236"/>
      <c r="C383" s="236"/>
      <c r="D383" s="236"/>
      <c r="E383" s="653"/>
      <c r="F383" s="653"/>
      <c r="G383" s="653"/>
      <c r="H383" s="653"/>
      <c r="I383" s="653"/>
      <c r="J383" s="653"/>
      <c r="K383" s="653"/>
      <c r="L383" s="653"/>
      <c r="M383" s="653"/>
    </row>
    <row r="384" spans="1:13" s="329" customFormat="1" ht="12.75" customHeight="1" x14ac:dyDescent="0.2">
      <c r="A384" s="236"/>
      <c r="B384" s="236"/>
      <c r="C384" s="236"/>
      <c r="D384" s="236"/>
      <c r="E384" s="653"/>
      <c r="F384" s="653"/>
      <c r="G384" s="653"/>
      <c r="H384" s="653"/>
      <c r="I384" s="653"/>
      <c r="J384" s="653"/>
      <c r="K384" s="653"/>
      <c r="L384" s="653"/>
      <c r="M384" s="653"/>
    </row>
    <row r="385" spans="1:13" s="329" customFormat="1" ht="12.75" customHeight="1" x14ac:dyDescent="0.2">
      <c r="A385" s="236"/>
      <c r="B385" s="236"/>
      <c r="C385" s="236"/>
      <c r="D385" s="236"/>
      <c r="E385" s="653"/>
      <c r="F385" s="653"/>
      <c r="G385" s="653"/>
      <c r="H385" s="653"/>
      <c r="I385" s="653"/>
      <c r="J385" s="653"/>
      <c r="K385" s="653"/>
      <c r="L385" s="653"/>
      <c r="M385" s="653"/>
    </row>
    <row r="386" spans="1:13" s="329" customFormat="1" ht="12.75" customHeight="1" x14ac:dyDescent="0.2">
      <c r="A386" s="236"/>
      <c r="B386" s="236"/>
      <c r="C386" s="236"/>
      <c r="D386" s="236"/>
      <c r="E386" s="653"/>
      <c r="F386" s="653"/>
      <c r="G386" s="653"/>
      <c r="H386" s="653"/>
      <c r="I386" s="653"/>
      <c r="J386" s="653"/>
      <c r="K386" s="653"/>
      <c r="L386" s="653"/>
      <c r="M386" s="653"/>
    </row>
    <row r="387" spans="1:13" s="329" customFormat="1" ht="12.75" customHeight="1" x14ac:dyDescent="0.2">
      <c r="A387" s="236"/>
      <c r="B387" s="236"/>
      <c r="C387" s="236"/>
      <c r="D387" s="236"/>
      <c r="E387" s="653"/>
      <c r="F387" s="653"/>
      <c r="G387" s="653"/>
      <c r="H387" s="653"/>
      <c r="I387" s="653"/>
      <c r="J387" s="653"/>
      <c r="K387" s="653"/>
      <c r="L387" s="653"/>
      <c r="M387" s="653"/>
    </row>
    <row r="388" spans="1:13" s="329" customFormat="1" ht="12.75" customHeight="1" x14ac:dyDescent="0.2">
      <c r="A388" s="236"/>
      <c r="B388" s="236"/>
      <c r="C388" s="236"/>
      <c r="D388" s="236"/>
      <c r="E388" s="653"/>
      <c r="F388" s="653"/>
      <c r="G388" s="653"/>
      <c r="H388" s="653"/>
      <c r="I388" s="653"/>
      <c r="J388" s="653"/>
      <c r="K388" s="653"/>
      <c r="L388" s="653"/>
      <c r="M388" s="653"/>
    </row>
    <row r="389" spans="1:13" s="329" customFormat="1" ht="12.75" customHeight="1" x14ac:dyDescent="0.2">
      <c r="A389" s="236"/>
      <c r="B389" s="236"/>
      <c r="C389" s="236"/>
      <c r="D389" s="236"/>
      <c r="E389" s="653"/>
      <c r="F389" s="653"/>
      <c r="G389" s="653"/>
      <c r="H389" s="653"/>
      <c r="I389" s="653"/>
      <c r="J389" s="653"/>
      <c r="K389" s="653"/>
      <c r="L389" s="653"/>
      <c r="M389" s="653"/>
    </row>
    <row r="390" spans="1:13" s="329" customFormat="1" ht="12.75" customHeight="1" x14ac:dyDescent="0.2">
      <c r="A390" s="236"/>
      <c r="B390" s="236"/>
      <c r="C390" s="236"/>
      <c r="D390" s="236"/>
      <c r="E390" s="653"/>
      <c r="F390" s="653"/>
      <c r="G390" s="653"/>
      <c r="H390" s="653"/>
      <c r="I390" s="653"/>
      <c r="J390" s="653"/>
      <c r="K390" s="653"/>
      <c r="L390" s="653"/>
      <c r="M390" s="653"/>
    </row>
    <row r="391" spans="1:13" s="329" customFormat="1" ht="12.75" customHeight="1" x14ac:dyDescent="0.2">
      <c r="A391" s="236"/>
      <c r="B391" s="236"/>
      <c r="C391" s="236"/>
      <c r="D391" s="236"/>
      <c r="E391" s="653"/>
      <c r="F391" s="653"/>
      <c r="G391" s="653"/>
      <c r="H391" s="653"/>
      <c r="I391" s="653"/>
      <c r="J391" s="653"/>
      <c r="K391" s="653"/>
      <c r="L391" s="653"/>
      <c r="M391" s="653"/>
    </row>
    <row r="392" spans="1:13" s="329" customFormat="1" ht="12.75" customHeight="1" x14ac:dyDescent="0.2">
      <c r="A392" s="236"/>
      <c r="B392" s="236"/>
      <c r="C392" s="236"/>
      <c r="D392" s="236"/>
      <c r="E392" s="653"/>
      <c r="F392" s="653"/>
      <c r="G392" s="653"/>
      <c r="H392" s="653"/>
      <c r="I392" s="653"/>
      <c r="J392" s="653"/>
      <c r="K392" s="653"/>
      <c r="L392" s="653"/>
      <c r="M392" s="653"/>
    </row>
    <row r="393" spans="1:13" s="329" customFormat="1" ht="12.75" customHeight="1" x14ac:dyDescent="0.2">
      <c r="A393" s="236"/>
      <c r="B393" s="236"/>
      <c r="C393" s="236"/>
      <c r="D393" s="236"/>
      <c r="E393" s="653"/>
      <c r="F393" s="653"/>
      <c r="G393" s="653"/>
      <c r="H393" s="653"/>
      <c r="I393" s="653"/>
      <c r="J393" s="653"/>
      <c r="K393" s="653"/>
      <c r="L393" s="653"/>
      <c r="M393" s="653"/>
    </row>
    <row r="394" spans="1:13" s="329" customFormat="1" ht="12.75" customHeight="1" x14ac:dyDescent="0.2">
      <c r="A394" s="236"/>
      <c r="B394" s="236"/>
      <c r="C394" s="236"/>
      <c r="D394" s="236"/>
      <c r="E394" s="653"/>
      <c r="F394" s="653"/>
      <c r="G394" s="653"/>
      <c r="H394" s="653"/>
      <c r="I394" s="653"/>
      <c r="J394" s="653"/>
      <c r="K394" s="653"/>
      <c r="L394" s="653"/>
      <c r="M394" s="653"/>
    </row>
    <row r="395" spans="1:13" s="329" customFormat="1" ht="12.75" customHeight="1" x14ac:dyDescent="0.2">
      <c r="A395" s="236"/>
      <c r="B395" s="236"/>
      <c r="C395" s="236"/>
      <c r="D395" s="236"/>
      <c r="E395" s="653"/>
      <c r="F395" s="653"/>
      <c r="G395" s="653"/>
      <c r="H395" s="653"/>
      <c r="I395" s="653"/>
      <c r="J395" s="653"/>
      <c r="K395" s="653"/>
      <c r="L395" s="653"/>
      <c r="M395" s="653"/>
    </row>
    <row r="396" spans="1:13" s="329" customFormat="1" ht="12.75" customHeight="1" x14ac:dyDescent="0.2">
      <c r="A396" s="236"/>
      <c r="B396" s="236"/>
      <c r="C396" s="236"/>
      <c r="D396" s="236"/>
      <c r="E396" s="653"/>
      <c r="F396" s="653"/>
      <c r="G396" s="653"/>
      <c r="H396" s="653"/>
      <c r="I396" s="653"/>
      <c r="J396" s="653"/>
      <c r="K396" s="653"/>
      <c r="L396" s="653"/>
      <c r="M396" s="653"/>
    </row>
    <row r="397" spans="1:13" s="329" customFormat="1" ht="12.75" customHeight="1" x14ac:dyDescent="0.2">
      <c r="A397" s="236"/>
      <c r="B397" s="236"/>
      <c r="C397" s="236"/>
      <c r="D397" s="236"/>
      <c r="E397" s="653"/>
      <c r="F397" s="653"/>
      <c r="G397" s="653"/>
      <c r="H397" s="653"/>
      <c r="I397" s="653"/>
      <c r="J397" s="653"/>
      <c r="K397" s="653"/>
      <c r="L397" s="653"/>
      <c r="M397" s="653"/>
    </row>
    <row r="398" spans="1:13" s="329" customFormat="1" ht="12.75" customHeight="1" x14ac:dyDescent="0.2">
      <c r="A398" s="236"/>
      <c r="B398" s="236"/>
      <c r="C398" s="236"/>
      <c r="D398" s="236"/>
      <c r="E398" s="653"/>
      <c r="F398" s="653"/>
      <c r="G398" s="653"/>
      <c r="H398" s="653"/>
      <c r="I398" s="653"/>
      <c r="J398" s="653"/>
      <c r="K398" s="653"/>
      <c r="L398" s="653"/>
      <c r="M398" s="653"/>
    </row>
    <row r="399" spans="1:13" s="329" customFormat="1" ht="12.75" customHeight="1" x14ac:dyDescent="0.2">
      <c r="A399" s="236"/>
      <c r="B399" s="236"/>
      <c r="C399" s="236"/>
      <c r="D399" s="236"/>
      <c r="E399" s="653"/>
      <c r="F399" s="653"/>
      <c r="G399" s="653"/>
      <c r="H399" s="653"/>
      <c r="I399" s="653"/>
      <c r="J399" s="653"/>
      <c r="K399" s="653"/>
      <c r="L399" s="653"/>
      <c r="M399" s="653"/>
    </row>
    <row r="400" spans="1:13" s="329" customFormat="1" ht="12.75" customHeight="1" x14ac:dyDescent="0.2">
      <c r="A400" s="236"/>
      <c r="B400" s="236"/>
      <c r="C400" s="236"/>
      <c r="D400" s="236"/>
      <c r="E400" s="653"/>
      <c r="F400" s="653"/>
      <c r="G400" s="653"/>
      <c r="H400" s="653"/>
      <c r="I400" s="653"/>
      <c r="J400" s="653"/>
      <c r="K400" s="653"/>
      <c r="L400" s="653"/>
      <c r="M400" s="653"/>
    </row>
    <row r="401" spans="1:13" s="329" customFormat="1" ht="12.75" customHeight="1" x14ac:dyDescent="0.2">
      <c r="A401" s="236"/>
      <c r="B401" s="236"/>
      <c r="C401" s="236"/>
      <c r="D401" s="236"/>
      <c r="E401" s="653"/>
      <c r="F401" s="653"/>
      <c r="G401" s="653"/>
      <c r="H401" s="653"/>
      <c r="I401" s="653"/>
      <c r="J401" s="653"/>
      <c r="K401" s="653"/>
      <c r="L401" s="653"/>
      <c r="M401" s="653"/>
    </row>
    <row r="402" spans="1:13" s="329" customFormat="1" ht="12.75" customHeight="1" x14ac:dyDescent="0.2">
      <c r="A402" s="236"/>
      <c r="B402" s="236"/>
      <c r="C402" s="236"/>
      <c r="D402" s="236"/>
      <c r="E402" s="653"/>
      <c r="F402" s="653"/>
      <c r="G402" s="653"/>
      <c r="H402" s="653"/>
      <c r="I402" s="653"/>
      <c r="J402" s="653"/>
      <c r="K402" s="653"/>
      <c r="L402" s="653"/>
      <c r="M402" s="653"/>
    </row>
    <row r="403" spans="1:13" s="329" customFormat="1" ht="12.75" customHeight="1" x14ac:dyDescent="0.2">
      <c r="A403" s="236"/>
      <c r="B403" s="236"/>
      <c r="C403" s="236"/>
      <c r="D403" s="236"/>
      <c r="E403" s="653"/>
      <c r="F403" s="653"/>
      <c r="G403" s="653"/>
      <c r="H403" s="653"/>
      <c r="I403" s="653"/>
      <c r="J403" s="653"/>
      <c r="K403" s="653"/>
      <c r="L403" s="653"/>
      <c r="M403" s="653"/>
    </row>
    <row r="404" spans="1:13" s="329" customFormat="1" ht="12.75" customHeight="1" x14ac:dyDescent="0.2">
      <c r="A404" s="236"/>
      <c r="B404" s="236"/>
      <c r="C404" s="236"/>
      <c r="D404" s="236"/>
      <c r="E404" s="653"/>
      <c r="F404" s="653"/>
      <c r="G404" s="653"/>
      <c r="H404" s="653"/>
      <c r="I404" s="653"/>
      <c r="J404" s="653"/>
      <c r="K404" s="653"/>
      <c r="L404" s="653"/>
      <c r="M404" s="653"/>
    </row>
    <row r="405" spans="1:13" s="329" customFormat="1" ht="12.75" customHeight="1" x14ac:dyDescent="0.2">
      <c r="A405" s="236"/>
      <c r="B405" s="236"/>
      <c r="C405" s="236"/>
      <c r="D405" s="236"/>
      <c r="E405" s="653"/>
      <c r="F405" s="653"/>
      <c r="G405" s="653"/>
      <c r="H405" s="653"/>
      <c r="I405" s="653"/>
      <c r="J405" s="653"/>
      <c r="K405" s="653"/>
      <c r="L405" s="653"/>
      <c r="M405" s="653"/>
    </row>
    <row r="406" spans="1:13" s="329" customFormat="1" ht="12.75" customHeight="1" x14ac:dyDescent="0.2">
      <c r="A406" s="236"/>
      <c r="B406" s="236"/>
      <c r="C406" s="236"/>
      <c r="D406" s="236"/>
      <c r="E406" s="653"/>
      <c r="F406" s="653"/>
      <c r="G406" s="653"/>
      <c r="H406" s="653"/>
      <c r="I406" s="653"/>
      <c r="J406" s="653"/>
      <c r="K406" s="653"/>
      <c r="L406" s="653"/>
      <c r="M406" s="653"/>
    </row>
    <row r="407" spans="1:13" s="329" customFormat="1" ht="12.75" customHeight="1" x14ac:dyDescent="0.2">
      <c r="A407" s="236"/>
      <c r="B407" s="236"/>
      <c r="C407" s="236"/>
      <c r="D407" s="236"/>
      <c r="E407" s="653"/>
      <c r="F407" s="653"/>
      <c r="G407" s="653"/>
      <c r="H407" s="653"/>
      <c r="I407" s="653"/>
      <c r="J407" s="653"/>
      <c r="K407" s="653"/>
      <c r="L407" s="653"/>
      <c r="M407" s="653"/>
    </row>
    <row r="408" spans="1:13" s="329" customFormat="1" ht="12.75" customHeight="1" x14ac:dyDescent="0.2">
      <c r="A408" s="236"/>
      <c r="B408" s="236"/>
      <c r="C408" s="236"/>
      <c r="D408" s="236"/>
      <c r="E408" s="653"/>
      <c r="F408" s="653"/>
      <c r="G408" s="653"/>
      <c r="H408" s="653"/>
      <c r="I408" s="653"/>
      <c r="J408" s="653"/>
      <c r="K408" s="653"/>
      <c r="L408" s="653"/>
      <c r="M408" s="653"/>
    </row>
    <row r="409" spans="1:13" s="329" customFormat="1" ht="12.75" customHeight="1" x14ac:dyDescent="0.2">
      <c r="A409" s="236"/>
      <c r="B409" s="236"/>
      <c r="C409" s="236"/>
      <c r="D409" s="236"/>
      <c r="E409" s="653"/>
      <c r="F409" s="653"/>
      <c r="G409" s="653"/>
      <c r="H409" s="653"/>
      <c r="I409" s="653"/>
      <c r="J409" s="653"/>
      <c r="K409" s="653"/>
      <c r="L409" s="653"/>
      <c r="M409" s="653"/>
    </row>
    <row r="410" spans="1:13" s="329" customFormat="1" ht="12.75" customHeight="1" x14ac:dyDescent="0.2">
      <c r="A410" s="236"/>
      <c r="B410" s="236"/>
      <c r="C410" s="236"/>
      <c r="D410" s="236"/>
      <c r="E410" s="653"/>
      <c r="F410" s="653"/>
      <c r="G410" s="653"/>
      <c r="H410" s="653"/>
      <c r="I410" s="653"/>
      <c r="J410" s="653"/>
      <c r="K410" s="653"/>
      <c r="L410" s="653"/>
      <c r="M410" s="653"/>
    </row>
    <row r="411" spans="1:13" s="329" customFormat="1" ht="12.75" customHeight="1" x14ac:dyDescent="0.2">
      <c r="A411" s="236"/>
      <c r="B411" s="236"/>
      <c r="C411" s="236"/>
      <c r="D411" s="236"/>
      <c r="E411" s="653"/>
      <c r="F411" s="653"/>
      <c r="G411" s="653"/>
      <c r="H411" s="653"/>
      <c r="I411" s="653"/>
      <c r="J411" s="653"/>
      <c r="K411" s="653"/>
      <c r="L411" s="653"/>
      <c r="M411" s="653"/>
    </row>
    <row r="412" spans="1:13" s="329" customFormat="1" ht="12.75" customHeight="1" x14ac:dyDescent="0.2">
      <c r="A412" s="236"/>
      <c r="B412" s="236"/>
      <c r="C412" s="236"/>
      <c r="D412" s="236"/>
      <c r="E412" s="653"/>
      <c r="F412" s="653"/>
      <c r="G412" s="653"/>
      <c r="H412" s="653"/>
      <c r="I412" s="653"/>
      <c r="J412" s="653"/>
      <c r="K412" s="653"/>
      <c r="L412" s="653"/>
      <c r="M412" s="653"/>
    </row>
    <row r="413" spans="1:13" s="329" customFormat="1" ht="12.75" customHeight="1" x14ac:dyDescent="0.2">
      <c r="A413" s="236"/>
      <c r="B413" s="236"/>
      <c r="C413" s="236"/>
      <c r="D413" s="236"/>
      <c r="E413" s="653"/>
      <c r="F413" s="653"/>
      <c r="G413" s="653"/>
      <c r="H413" s="653"/>
      <c r="I413" s="653"/>
      <c r="J413" s="653"/>
      <c r="K413" s="653"/>
      <c r="L413" s="653"/>
      <c r="M413" s="653"/>
    </row>
    <row r="414" spans="1:13" s="329" customFormat="1" ht="12.75" customHeight="1" x14ac:dyDescent="0.2">
      <c r="A414" s="236"/>
      <c r="B414" s="236"/>
      <c r="C414" s="236"/>
      <c r="D414" s="236"/>
      <c r="E414" s="653"/>
      <c r="F414" s="653"/>
      <c r="G414" s="653"/>
      <c r="H414" s="653"/>
      <c r="I414" s="653"/>
      <c r="J414" s="653"/>
      <c r="K414" s="653"/>
      <c r="L414" s="653"/>
      <c r="M414" s="653"/>
    </row>
    <row r="415" spans="1:13" s="329" customFormat="1" ht="12.75" customHeight="1" x14ac:dyDescent="0.2">
      <c r="A415" s="236"/>
      <c r="B415" s="236"/>
      <c r="C415" s="236"/>
      <c r="D415" s="236"/>
      <c r="E415" s="653"/>
      <c r="F415" s="653"/>
      <c r="G415" s="653"/>
      <c r="H415" s="653"/>
      <c r="I415" s="653"/>
      <c r="J415" s="653"/>
      <c r="K415" s="653"/>
      <c r="L415" s="653"/>
      <c r="M415" s="653"/>
    </row>
    <row r="416" spans="1:13" s="329" customFormat="1" ht="12.75" customHeight="1" x14ac:dyDescent="0.2">
      <c r="A416" s="236"/>
      <c r="B416" s="236"/>
      <c r="C416" s="236"/>
      <c r="D416" s="236"/>
      <c r="E416" s="653"/>
      <c r="F416" s="653"/>
      <c r="G416" s="653"/>
      <c r="H416" s="653"/>
      <c r="I416" s="653"/>
      <c r="J416" s="653"/>
      <c r="K416" s="653"/>
      <c r="L416" s="653"/>
      <c r="M416" s="653"/>
    </row>
    <row r="417" spans="1:13" s="329" customFormat="1" ht="12.75" customHeight="1" x14ac:dyDescent="0.2">
      <c r="A417" s="236"/>
      <c r="B417" s="236"/>
      <c r="C417" s="236"/>
      <c r="D417" s="236"/>
      <c r="E417" s="653"/>
      <c r="F417" s="653"/>
      <c r="G417" s="653"/>
      <c r="H417" s="653"/>
      <c r="I417" s="653"/>
      <c r="J417" s="653"/>
      <c r="K417" s="653"/>
      <c r="L417" s="653"/>
      <c r="M417" s="653"/>
    </row>
    <row r="418" spans="1:13" s="329" customFormat="1" ht="12.75" customHeight="1" x14ac:dyDescent="0.2">
      <c r="A418" s="236"/>
      <c r="B418" s="236"/>
      <c r="C418" s="236"/>
      <c r="D418" s="236"/>
      <c r="E418" s="653"/>
      <c r="F418" s="653"/>
      <c r="G418" s="653"/>
      <c r="H418" s="653"/>
      <c r="I418" s="653"/>
      <c r="J418" s="653"/>
      <c r="K418" s="653"/>
      <c r="L418" s="653"/>
      <c r="M418" s="653"/>
    </row>
    <row r="419" spans="1:13" s="329" customFormat="1" ht="12.75" customHeight="1" x14ac:dyDescent="0.2">
      <c r="A419" s="236"/>
      <c r="B419" s="236"/>
      <c r="C419" s="236"/>
      <c r="D419" s="236"/>
      <c r="E419" s="653"/>
      <c r="F419" s="653"/>
      <c r="G419" s="653"/>
      <c r="H419" s="653"/>
      <c r="I419" s="653"/>
      <c r="J419" s="653"/>
      <c r="K419" s="653"/>
      <c r="L419" s="653"/>
      <c r="M419" s="653"/>
    </row>
    <row r="420" spans="1:13" s="329" customFormat="1" ht="12.75" customHeight="1" x14ac:dyDescent="0.2">
      <c r="A420" s="236"/>
      <c r="B420" s="236"/>
      <c r="C420" s="236"/>
      <c r="D420" s="236"/>
      <c r="E420" s="653"/>
      <c r="F420" s="653"/>
      <c r="G420" s="653"/>
      <c r="H420" s="653"/>
      <c r="I420" s="653"/>
      <c r="J420" s="653"/>
      <c r="K420" s="653"/>
      <c r="L420" s="653"/>
      <c r="M420" s="653"/>
    </row>
    <row r="421" spans="1:13" s="329" customFormat="1" ht="12.75" customHeight="1" x14ac:dyDescent="0.2">
      <c r="A421" s="236"/>
      <c r="B421" s="236"/>
      <c r="C421" s="236"/>
      <c r="D421" s="236"/>
      <c r="E421" s="653"/>
      <c r="F421" s="653"/>
      <c r="G421" s="653"/>
      <c r="H421" s="653"/>
      <c r="I421" s="653"/>
      <c r="J421" s="653"/>
      <c r="K421" s="653"/>
      <c r="L421" s="653"/>
      <c r="M421" s="653"/>
    </row>
    <row r="422" spans="1:13" s="329" customFormat="1" ht="12.75" customHeight="1" x14ac:dyDescent="0.2">
      <c r="A422" s="236"/>
      <c r="B422" s="236"/>
      <c r="C422" s="236"/>
      <c r="D422" s="236"/>
      <c r="E422" s="653"/>
      <c r="F422" s="653"/>
      <c r="G422" s="653"/>
      <c r="H422" s="653"/>
      <c r="I422" s="653"/>
      <c r="J422" s="653"/>
      <c r="K422" s="653"/>
      <c r="L422" s="653"/>
      <c r="M422" s="653"/>
    </row>
    <row r="423" spans="1:13" s="329" customFormat="1" ht="12.75" customHeight="1" x14ac:dyDescent="0.2">
      <c r="A423" s="236"/>
      <c r="B423" s="236"/>
      <c r="C423" s="236"/>
      <c r="D423" s="236"/>
      <c r="E423" s="653"/>
      <c r="F423" s="653"/>
      <c r="G423" s="653"/>
      <c r="H423" s="653"/>
      <c r="I423" s="653"/>
      <c r="J423" s="653"/>
      <c r="K423" s="653"/>
      <c r="L423" s="653"/>
      <c r="M423" s="653"/>
    </row>
    <row r="424" spans="1:13" s="329" customFormat="1" ht="12.75" customHeight="1" x14ac:dyDescent="0.2">
      <c r="A424" s="236"/>
      <c r="B424" s="236"/>
      <c r="C424" s="236"/>
      <c r="D424" s="236"/>
      <c r="E424" s="653"/>
      <c r="F424" s="653"/>
      <c r="G424" s="653"/>
      <c r="H424" s="653"/>
      <c r="I424" s="653"/>
      <c r="J424" s="653"/>
      <c r="K424" s="653"/>
      <c r="L424" s="653"/>
      <c r="M424" s="653"/>
    </row>
    <row r="425" spans="1:13" s="329" customFormat="1" ht="12.75" customHeight="1" x14ac:dyDescent="0.2">
      <c r="A425" s="236"/>
      <c r="B425" s="236"/>
      <c r="C425" s="236"/>
      <c r="D425" s="236"/>
      <c r="E425" s="653"/>
      <c r="F425" s="653"/>
      <c r="G425" s="653"/>
      <c r="H425" s="653"/>
      <c r="I425" s="653"/>
      <c r="J425" s="653"/>
      <c r="K425" s="653"/>
      <c r="L425" s="653"/>
      <c r="M425" s="653"/>
    </row>
    <row r="426" spans="1:13" s="329" customFormat="1" ht="12.75" customHeight="1" x14ac:dyDescent="0.2">
      <c r="A426" s="236"/>
      <c r="B426" s="236"/>
      <c r="C426" s="236"/>
      <c r="D426" s="236"/>
      <c r="E426" s="653"/>
      <c r="F426" s="653"/>
      <c r="G426" s="653"/>
      <c r="H426" s="653"/>
      <c r="I426" s="653"/>
      <c r="J426" s="653"/>
      <c r="K426" s="653"/>
      <c r="L426" s="653"/>
      <c r="M426" s="653"/>
    </row>
    <row r="427" spans="1:13" s="329" customFormat="1" ht="12.75" customHeight="1" x14ac:dyDescent="0.2">
      <c r="A427" s="236"/>
      <c r="B427" s="236"/>
      <c r="C427" s="236"/>
      <c r="D427" s="236"/>
      <c r="E427" s="653"/>
      <c r="F427" s="653"/>
      <c r="G427" s="653"/>
      <c r="H427" s="653"/>
      <c r="I427" s="653"/>
      <c r="J427" s="653"/>
      <c r="K427" s="653"/>
      <c r="L427" s="653"/>
      <c r="M427" s="653"/>
    </row>
    <row r="428" spans="1:13" s="329" customFormat="1" ht="12.75" customHeight="1" x14ac:dyDescent="0.2">
      <c r="A428" s="236"/>
      <c r="B428" s="236"/>
      <c r="C428" s="236"/>
      <c r="D428" s="236"/>
      <c r="E428" s="653"/>
      <c r="F428" s="653"/>
      <c r="G428" s="653"/>
      <c r="H428" s="653"/>
      <c r="I428" s="653"/>
      <c r="J428" s="653"/>
      <c r="K428" s="653"/>
      <c r="L428" s="653"/>
      <c r="M428" s="653"/>
    </row>
    <row r="429" spans="1:13" s="329" customFormat="1" ht="12.75" customHeight="1" x14ac:dyDescent="0.2">
      <c r="A429" s="236"/>
      <c r="B429" s="236"/>
      <c r="C429" s="236"/>
      <c r="D429" s="236"/>
      <c r="E429" s="653"/>
      <c r="F429" s="653"/>
      <c r="G429" s="653"/>
      <c r="H429" s="653"/>
      <c r="I429" s="653"/>
      <c r="J429" s="653"/>
      <c r="K429" s="653"/>
      <c r="L429" s="653"/>
      <c r="M429" s="653"/>
    </row>
    <row r="430" spans="1:13" s="329" customFormat="1" ht="12.75" customHeight="1" x14ac:dyDescent="0.2">
      <c r="A430" s="236"/>
      <c r="B430" s="236"/>
      <c r="C430" s="236"/>
      <c r="D430" s="236"/>
      <c r="E430" s="653"/>
      <c r="F430" s="653"/>
      <c r="G430" s="653"/>
      <c r="H430" s="653"/>
      <c r="I430" s="653"/>
      <c r="J430" s="653"/>
      <c r="K430" s="653"/>
      <c r="L430" s="653"/>
      <c r="M430" s="653"/>
    </row>
    <row r="431" spans="1:13" s="329" customFormat="1" ht="12.75" customHeight="1" x14ac:dyDescent="0.2">
      <c r="A431" s="236"/>
      <c r="B431" s="236"/>
      <c r="C431" s="236"/>
      <c r="D431" s="236"/>
      <c r="E431" s="653"/>
      <c r="F431" s="653"/>
      <c r="G431" s="653"/>
      <c r="H431" s="653"/>
      <c r="I431" s="653"/>
      <c r="J431" s="653"/>
      <c r="K431" s="653"/>
      <c r="L431" s="653"/>
      <c r="M431" s="653"/>
    </row>
    <row r="432" spans="1:13" s="329" customFormat="1" ht="12.75" customHeight="1" x14ac:dyDescent="0.2">
      <c r="A432" s="236"/>
      <c r="B432" s="236"/>
      <c r="C432" s="236"/>
      <c r="D432" s="236"/>
      <c r="E432" s="653"/>
      <c r="F432" s="653"/>
      <c r="G432" s="653"/>
      <c r="H432" s="653"/>
      <c r="I432" s="653"/>
      <c r="J432" s="653"/>
      <c r="K432" s="653"/>
      <c r="L432" s="653"/>
      <c r="M432" s="653"/>
    </row>
    <row r="433" spans="1:13" s="329" customFormat="1" ht="12.75" customHeight="1" x14ac:dyDescent="0.2">
      <c r="A433" s="236"/>
      <c r="B433" s="236"/>
      <c r="C433" s="236"/>
      <c r="D433" s="236"/>
      <c r="E433" s="653"/>
      <c r="F433" s="653"/>
      <c r="G433" s="653"/>
      <c r="H433" s="653"/>
      <c r="I433" s="653"/>
      <c r="J433" s="653"/>
      <c r="K433" s="653"/>
      <c r="L433" s="653"/>
      <c r="M433" s="653"/>
    </row>
    <row r="434" spans="1:13" s="329" customFormat="1" ht="12.75" customHeight="1" x14ac:dyDescent="0.2">
      <c r="A434" s="236"/>
      <c r="B434" s="236"/>
      <c r="C434" s="236"/>
      <c r="D434" s="236"/>
      <c r="E434" s="653"/>
      <c r="F434" s="653"/>
      <c r="G434" s="653"/>
      <c r="H434" s="653"/>
      <c r="I434" s="653"/>
      <c r="J434" s="653"/>
      <c r="K434" s="653"/>
      <c r="L434" s="653"/>
      <c r="M434" s="653"/>
    </row>
    <row r="435" spans="1:13" s="329" customFormat="1" ht="12.75" customHeight="1" x14ac:dyDescent="0.2">
      <c r="A435" s="236"/>
      <c r="B435" s="236"/>
      <c r="C435" s="236"/>
      <c r="D435" s="236"/>
      <c r="E435" s="653"/>
      <c r="F435" s="653"/>
      <c r="G435" s="653"/>
      <c r="H435" s="653"/>
      <c r="I435" s="653"/>
      <c r="J435" s="653"/>
      <c r="K435" s="653"/>
      <c r="L435" s="653"/>
      <c r="M435" s="653"/>
    </row>
    <row r="436" spans="1:13" s="329" customFormat="1" ht="12.75" customHeight="1" x14ac:dyDescent="0.2">
      <c r="A436" s="236"/>
      <c r="B436" s="236"/>
      <c r="C436" s="236"/>
      <c r="D436" s="236"/>
      <c r="E436" s="653"/>
      <c r="F436" s="653"/>
      <c r="G436" s="653"/>
      <c r="H436" s="653"/>
      <c r="I436" s="653"/>
      <c r="J436" s="653"/>
      <c r="K436" s="653"/>
      <c r="L436" s="653"/>
      <c r="M436" s="653"/>
    </row>
    <row r="437" spans="1:13" s="329" customFormat="1" ht="12.75" customHeight="1" x14ac:dyDescent="0.2">
      <c r="A437" s="236"/>
      <c r="B437" s="236"/>
      <c r="C437" s="236"/>
      <c r="D437" s="236"/>
      <c r="E437" s="653"/>
      <c r="F437" s="653"/>
      <c r="G437" s="653"/>
      <c r="H437" s="653"/>
      <c r="I437" s="653"/>
      <c r="J437" s="653"/>
      <c r="K437" s="653"/>
      <c r="L437" s="653"/>
      <c r="M437" s="653"/>
    </row>
    <row r="438" spans="1:13" s="329" customFormat="1" ht="12.75" customHeight="1" x14ac:dyDescent="0.2">
      <c r="A438" s="236"/>
      <c r="B438" s="236"/>
      <c r="C438" s="236"/>
      <c r="D438" s="236"/>
      <c r="E438" s="653"/>
      <c r="F438" s="653"/>
      <c r="G438" s="653"/>
      <c r="H438" s="653"/>
      <c r="I438" s="653"/>
      <c r="J438" s="653"/>
      <c r="K438" s="653"/>
      <c r="L438" s="653"/>
      <c r="M438" s="653"/>
    </row>
    <row r="439" spans="1:13" s="329" customFormat="1" ht="12.75" customHeight="1" x14ac:dyDescent="0.2">
      <c r="A439" s="236"/>
      <c r="B439" s="236"/>
      <c r="C439" s="236"/>
      <c r="D439" s="236"/>
      <c r="E439" s="653"/>
      <c r="F439" s="653"/>
      <c r="G439" s="653"/>
      <c r="H439" s="653"/>
      <c r="I439" s="653"/>
      <c r="J439" s="653"/>
      <c r="K439" s="653"/>
      <c r="L439" s="653"/>
      <c r="M439" s="653"/>
    </row>
    <row r="440" spans="1:13" s="329" customFormat="1" ht="12.75" customHeight="1" x14ac:dyDescent="0.2">
      <c r="A440" s="236"/>
      <c r="B440" s="236"/>
      <c r="C440" s="236"/>
      <c r="D440" s="236"/>
      <c r="E440" s="653"/>
      <c r="F440" s="653"/>
      <c r="G440" s="653"/>
      <c r="H440" s="653"/>
      <c r="I440" s="653"/>
      <c r="J440" s="653"/>
      <c r="K440" s="653"/>
      <c r="L440" s="653"/>
      <c r="M440" s="653"/>
    </row>
    <row r="441" spans="1:13" s="329" customFormat="1" ht="12.75" customHeight="1" x14ac:dyDescent="0.2">
      <c r="A441" s="236"/>
      <c r="B441" s="236"/>
      <c r="C441" s="236"/>
      <c r="D441" s="236"/>
      <c r="E441" s="653"/>
      <c r="F441" s="653"/>
      <c r="G441" s="653"/>
      <c r="H441" s="653"/>
      <c r="I441" s="653"/>
      <c r="J441" s="653"/>
      <c r="K441" s="653"/>
      <c r="L441" s="653"/>
      <c r="M441" s="653"/>
    </row>
    <row r="442" spans="1:13" s="329" customFormat="1" ht="12.75" customHeight="1" x14ac:dyDescent="0.2">
      <c r="A442" s="236"/>
      <c r="B442" s="236"/>
      <c r="C442" s="236"/>
      <c r="D442" s="236"/>
      <c r="E442" s="653"/>
      <c r="F442" s="653"/>
      <c r="G442" s="653"/>
      <c r="H442" s="653"/>
      <c r="I442" s="653"/>
      <c r="J442" s="653"/>
      <c r="K442" s="653"/>
      <c r="L442" s="653"/>
      <c r="M442" s="653"/>
    </row>
    <row r="443" spans="1:13" s="329" customFormat="1" ht="12.75" customHeight="1" x14ac:dyDescent="0.2">
      <c r="A443" s="236"/>
      <c r="B443" s="236"/>
      <c r="C443" s="236"/>
      <c r="D443" s="236"/>
      <c r="E443" s="653"/>
      <c r="F443" s="653"/>
      <c r="G443" s="653"/>
      <c r="H443" s="653"/>
      <c r="I443" s="653"/>
      <c r="J443" s="653"/>
      <c r="K443" s="653"/>
      <c r="L443" s="653"/>
      <c r="M443" s="653"/>
    </row>
    <row r="444" spans="1:13" s="329" customFormat="1" ht="12.75" customHeight="1" x14ac:dyDescent="0.2">
      <c r="A444" s="236"/>
      <c r="B444" s="236"/>
      <c r="C444" s="236"/>
      <c r="D444" s="236"/>
      <c r="E444" s="653"/>
      <c r="F444" s="653"/>
      <c r="G444" s="653"/>
      <c r="H444" s="653"/>
      <c r="I444" s="653"/>
      <c r="J444" s="653"/>
      <c r="K444" s="653"/>
      <c r="L444" s="653"/>
      <c r="M444" s="653"/>
    </row>
    <row r="445" spans="1:13" s="329" customFormat="1" ht="12.75" customHeight="1" x14ac:dyDescent="0.2">
      <c r="A445" s="236"/>
      <c r="B445" s="236"/>
      <c r="C445" s="236"/>
      <c r="D445" s="236"/>
      <c r="E445" s="653"/>
      <c r="F445" s="653"/>
      <c r="G445" s="653"/>
      <c r="H445" s="653"/>
      <c r="I445" s="653"/>
      <c r="J445" s="653"/>
      <c r="K445" s="653"/>
      <c r="L445" s="653"/>
      <c r="M445" s="653"/>
    </row>
    <row r="446" spans="1:13" s="329" customFormat="1" ht="12.75" customHeight="1" x14ac:dyDescent="0.2">
      <c r="A446" s="236"/>
      <c r="B446" s="236"/>
      <c r="C446" s="236"/>
      <c r="D446" s="236"/>
      <c r="E446" s="653"/>
      <c r="F446" s="653"/>
      <c r="G446" s="653"/>
      <c r="H446" s="653"/>
      <c r="I446" s="653"/>
      <c r="J446" s="653"/>
      <c r="K446" s="653"/>
      <c r="L446" s="653"/>
      <c r="M446" s="653"/>
    </row>
    <row r="447" spans="1:13" s="329" customFormat="1" ht="12.75" customHeight="1" x14ac:dyDescent="0.2">
      <c r="A447" s="236"/>
      <c r="B447" s="236"/>
      <c r="C447" s="236"/>
      <c r="D447" s="236"/>
      <c r="E447" s="653"/>
      <c r="F447" s="653"/>
      <c r="G447" s="653"/>
      <c r="H447" s="653"/>
      <c r="I447" s="653"/>
      <c r="J447" s="653"/>
      <c r="K447" s="653"/>
      <c r="L447" s="653"/>
      <c r="M447" s="653"/>
    </row>
    <row r="448" spans="1:13" s="329" customFormat="1" ht="12.75" customHeight="1" x14ac:dyDescent="0.2">
      <c r="A448" s="236"/>
      <c r="B448" s="236"/>
      <c r="C448" s="236"/>
      <c r="D448" s="236"/>
      <c r="E448" s="653"/>
      <c r="F448" s="653"/>
      <c r="G448" s="653"/>
      <c r="H448" s="653"/>
      <c r="I448" s="653"/>
      <c r="J448" s="653"/>
      <c r="K448" s="653"/>
      <c r="L448" s="653"/>
      <c r="M448" s="653"/>
    </row>
    <row r="449" spans="1:13" s="329" customFormat="1" ht="12.75" customHeight="1" x14ac:dyDescent="0.2">
      <c r="A449" s="236"/>
      <c r="B449" s="236"/>
      <c r="C449" s="236"/>
      <c r="D449" s="236"/>
      <c r="E449" s="653"/>
      <c r="F449" s="653"/>
      <c r="G449" s="653"/>
      <c r="H449" s="653"/>
      <c r="I449" s="653"/>
      <c r="J449" s="653"/>
      <c r="K449" s="653"/>
      <c r="L449" s="653"/>
      <c r="M449" s="653"/>
    </row>
    <row r="450" spans="1:13" s="329" customFormat="1" ht="12.75" customHeight="1" x14ac:dyDescent="0.2">
      <c r="A450" s="236"/>
      <c r="B450" s="236"/>
      <c r="C450" s="236"/>
      <c r="D450" s="236"/>
      <c r="E450" s="653"/>
      <c r="F450" s="653"/>
      <c r="G450" s="653"/>
      <c r="H450" s="653"/>
      <c r="I450" s="653"/>
      <c r="J450" s="653"/>
      <c r="K450" s="653"/>
      <c r="L450" s="653"/>
      <c r="M450" s="653"/>
    </row>
    <row r="451" spans="1:13" s="329" customFormat="1" ht="12.75" customHeight="1" x14ac:dyDescent="0.2">
      <c r="A451" s="236"/>
      <c r="B451" s="236"/>
      <c r="C451" s="236"/>
      <c r="D451" s="236"/>
      <c r="E451" s="653"/>
      <c r="F451" s="653"/>
      <c r="G451" s="653"/>
      <c r="H451" s="653"/>
      <c r="I451" s="653"/>
      <c r="J451" s="653"/>
      <c r="K451" s="653"/>
      <c r="L451" s="653"/>
      <c r="M451" s="653"/>
    </row>
    <row r="452" spans="1:13" s="329" customFormat="1" ht="12.75" customHeight="1" x14ac:dyDescent="0.2">
      <c r="A452" s="236"/>
      <c r="B452" s="236"/>
      <c r="C452" s="236"/>
      <c r="D452" s="236"/>
      <c r="E452" s="653"/>
      <c r="F452" s="653"/>
      <c r="G452" s="653"/>
      <c r="H452" s="653"/>
      <c r="I452" s="653"/>
      <c r="J452" s="653"/>
      <c r="K452" s="653"/>
      <c r="L452" s="653"/>
      <c r="M452" s="653"/>
    </row>
    <row r="453" spans="1:13" s="329" customFormat="1" ht="12.75" customHeight="1" x14ac:dyDescent="0.2">
      <c r="A453" s="236"/>
      <c r="B453" s="236"/>
      <c r="C453" s="236"/>
      <c r="D453" s="236"/>
      <c r="E453" s="653"/>
      <c r="F453" s="653"/>
      <c r="G453" s="653"/>
      <c r="H453" s="653"/>
      <c r="I453" s="653"/>
      <c r="J453" s="653"/>
      <c r="K453" s="653"/>
      <c r="L453" s="653"/>
      <c r="M453" s="653"/>
    </row>
    <row r="454" spans="1:13" s="329" customFormat="1" ht="13.5" customHeight="1" x14ac:dyDescent="0.2">
      <c r="A454" s="236"/>
      <c r="B454" s="236"/>
      <c r="C454" s="236"/>
      <c r="D454" s="236"/>
      <c r="E454" s="653"/>
      <c r="F454" s="653"/>
      <c r="G454" s="653"/>
      <c r="H454" s="653"/>
      <c r="I454" s="653"/>
      <c r="J454" s="653"/>
      <c r="K454" s="653"/>
      <c r="L454" s="653"/>
      <c r="M454" s="653"/>
    </row>
    <row r="455" spans="1:13" s="329" customFormat="1" ht="13.5" customHeight="1" x14ac:dyDescent="0.2">
      <c r="A455" s="236"/>
      <c r="B455" s="236"/>
      <c r="C455" s="236"/>
      <c r="D455" s="236"/>
      <c r="E455" s="653"/>
      <c r="F455" s="653"/>
      <c r="G455" s="653"/>
      <c r="H455" s="653"/>
      <c r="I455" s="653"/>
      <c r="J455" s="653"/>
      <c r="K455" s="653"/>
      <c r="L455" s="653"/>
      <c r="M455" s="653"/>
    </row>
    <row r="456" spans="1:13" s="329" customFormat="1" ht="12.75" customHeight="1" x14ac:dyDescent="0.2">
      <c r="A456" s="236"/>
      <c r="B456" s="236"/>
      <c r="C456" s="236"/>
      <c r="D456" s="236"/>
      <c r="E456" s="653"/>
      <c r="F456" s="653"/>
      <c r="G456" s="653"/>
      <c r="H456" s="653"/>
      <c r="I456" s="653"/>
      <c r="J456" s="653"/>
      <c r="K456" s="653"/>
      <c r="L456" s="653"/>
      <c r="M456" s="653"/>
    </row>
    <row r="457" spans="1:13" s="329" customFormat="1" ht="12.75" customHeight="1" x14ac:dyDescent="0.2">
      <c r="A457" s="236"/>
      <c r="B457" s="236"/>
      <c r="C457" s="236"/>
      <c r="D457" s="236"/>
      <c r="E457" s="653"/>
      <c r="F457" s="653"/>
      <c r="G457" s="653"/>
      <c r="H457" s="653"/>
      <c r="I457" s="653"/>
      <c r="J457" s="653"/>
      <c r="K457" s="653"/>
      <c r="L457" s="653"/>
      <c r="M457" s="653"/>
    </row>
    <row r="458" spans="1:13" s="329" customFormat="1" ht="12.75" customHeight="1" x14ac:dyDescent="0.2">
      <c r="A458" s="236"/>
      <c r="B458" s="236"/>
      <c r="C458" s="236"/>
      <c r="D458" s="236"/>
      <c r="E458" s="653"/>
      <c r="F458" s="653"/>
      <c r="G458" s="653"/>
      <c r="H458" s="653"/>
      <c r="I458" s="653"/>
      <c r="J458" s="653"/>
      <c r="K458" s="653"/>
      <c r="L458" s="653"/>
      <c r="M458" s="653"/>
    </row>
    <row r="459" spans="1:13" s="329" customFormat="1" ht="12.75" customHeight="1" x14ac:dyDescent="0.2">
      <c r="A459" s="236"/>
      <c r="B459" s="236"/>
      <c r="C459" s="236"/>
      <c r="D459" s="236"/>
      <c r="E459" s="653"/>
      <c r="F459" s="653"/>
      <c r="G459" s="653"/>
      <c r="H459" s="653"/>
      <c r="I459" s="653"/>
      <c r="J459" s="653"/>
      <c r="K459" s="653"/>
      <c r="L459" s="653"/>
      <c r="M459" s="653"/>
    </row>
    <row r="460" spans="1:13" s="329" customFormat="1" ht="12.75" customHeight="1" x14ac:dyDescent="0.2">
      <c r="A460" s="236"/>
      <c r="B460" s="236"/>
      <c r="C460" s="236"/>
      <c r="D460" s="236"/>
      <c r="E460" s="653"/>
      <c r="F460" s="653"/>
      <c r="G460" s="653"/>
      <c r="H460" s="653"/>
      <c r="I460" s="653"/>
      <c r="J460" s="653"/>
      <c r="K460" s="653"/>
      <c r="L460" s="653"/>
      <c r="M460" s="653"/>
    </row>
    <row r="461" spans="1:13" s="329" customFormat="1" ht="16.5" customHeight="1" x14ac:dyDescent="0.2">
      <c r="A461" s="236"/>
      <c r="B461" s="236"/>
      <c r="C461" s="236"/>
      <c r="D461" s="236"/>
      <c r="E461" s="653"/>
      <c r="F461" s="653"/>
      <c r="G461" s="653"/>
      <c r="H461" s="653"/>
      <c r="I461" s="653"/>
      <c r="J461" s="653"/>
      <c r="K461" s="653"/>
      <c r="L461" s="653"/>
      <c r="M461" s="653"/>
    </row>
    <row r="462" spans="1:13" s="329" customFormat="1" ht="16.5" customHeight="1" x14ac:dyDescent="0.2">
      <c r="A462" s="236"/>
      <c r="B462" s="236"/>
      <c r="C462" s="236"/>
      <c r="D462" s="236"/>
      <c r="E462" s="653"/>
      <c r="F462" s="653"/>
      <c r="G462" s="653"/>
      <c r="H462" s="653"/>
      <c r="I462" s="653"/>
      <c r="J462" s="653"/>
      <c r="K462" s="653"/>
      <c r="L462" s="653"/>
      <c r="M462" s="653"/>
    </row>
    <row r="463" spans="1:13" s="329" customFormat="1" x14ac:dyDescent="0.2">
      <c r="A463" s="236"/>
      <c r="B463" s="236"/>
      <c r="C463" s="236"/>
      <c r="D463" s="236"/>
      <c r="E463" s="653"/>
      <c r="F463" s="653"/>
      <c r="G463" s="653"/>
      <c r="H463" s="653"/>
      <c r="I463" s="653"/>
      <c r="J463" s="653"/>
      <c r="K463" s="653"/>
      <c r="L463" s="653"/>
      <c r="M463" s="653"/>
    </row>
    <row r="464" spans="1:13" s="329" customFormat="1" ht="51" customHeight="1" x14ac:dyDescent="0.2">
      <c r="A464" s="236"/>
      <c r="B464" s="236"/>
      <c r="C464" s="236"/>
      <c r="D464" s="236"/>
      <c r="E464" s="653"/>
      <c r="F464" s="653"/>
      <c r="G464" s="653"/>
      <c r="H464" s="653"/>
      <c r="I464" s="653"/>
      <c r="J464" s="653"/>
      <c r="K464" s="653"/>
      <c r="L464" s="653"/>
      <c r="M464" s="653"/>
    </row>
    <row r="465" spans="1:13" s="329" customFormat="1" ht="12.75" customHeight="1" x14ac:dyDescent="0.2">
      <c r="A465" s="236"/>
      <c r="B465" s="236"/>
      <c r="C465" s="236"/>
      <c r="D465" s="236"/>
      <c r="E465" s="653"/>
      <c r="F465" s="653"/>
      <c r="G465" s="653"/>
      <c r="H465" s="653"/>
      <c r="I465" s="653"/>
      <c r="J465" s="653"/>
      <c r="K465" s="653"/>
      <c r="L465" s="653"/>
      <c r="M465" s="653"/>
    </row>
    <row r="466" spans="1:13" s="329" customFormat="1" ht="12.75" customHeight="1" x14ac:dyDescent="0.2">
      <c r="A466" s="236"/>
      <c r="B466" s="236"/>
      <c r="C466" s="236"/>
      <c r="D466" s="236"/>
      <c r="E466" s="653"/>
      <c r="F466" s="653"/>
      <c r="G466" s="653"/>
      <c r="H466" s="653"/>
      <c r="I466" s="653"/>
      <c r="J466" s="653"/>
      <c r="K466" s="653"/>
      <c r="L466" s="653"/>
      <c r="M466" s="653"/>
    </row>
    <row r="467" spans="1:13" s="329" customFormat="1" ht="12.75" customHeight="1" x14ac:dyDescent="0.2">
      <c r="A467" s="236"/>
      <c r="B467" s="236"/>
      <c r="C467" s="236"/>
      <c r="D467" s="236"/>
      <c r="E467" s="653"/>
      <c r="F467" s="653"/>
      <c r="G467" s="653"/>
      <c r="H467" s="653"/>
      <c r="I467" s="653"/>
      <c r="J467" s="653"/>
      <c r="K467" s="653"/>
      <c r="L467" s="653"/>
      <c r="M467" s="653"/>
    </row>
    <row r="468" spans="1:13" s="329" customFormat="1" ht="12.75" customHeight="1" x14ac:dyDescent="0.2">
      <c r="A468" s="236"/>
      <c r="B468" s="236"/>
      <c r="C468" s="236"/>
      <c r="D468" s="236"/>
      <c r="E468" s="653"/>
      <c r="F468" s="653"/>
      <c r="G468" s="653"/>
      <c r="H468" s="653"/>
      <c r="I468" s="653"/>
      <c r="J468" s="653"/>
      <c r="K468" s="653"/>
      <c r="L468" s="653"/>
      <c r="M468" s="653"/>
    </row>
    <row r="469" spans="1:13" s="329" customFormat="1" ht="13.5" customHeight="1" x14ac:dyDescent="0.2">
      <c r="A469" s="236"/>
      <c r="B469" s="236"/>
      <c r="C469" s="236"/>
      <c r="D469" s="236"/>
      <c r="E469" s="653"/>
      <c r="F469" s="653"/>
      <c r="G469" s="653"/>
      <c r="H469" s="653"/>
      <c r="I469" s="653"/>
      <c r="J469" s="653"/>
      <c r="K469" s="653"/>
      <c r="L469" s="653"/>
      <c r="M469" s="653"/>
    </row>
    <row r="470" spans="1:13" ht="17.25" customHeight="1" x14ac:dyDescent="0.2"/>
    <row r="471" spans="1:13" ht="17.25" customHeight="1" x14ac:dyDescent="0.2"/>
    <row r="472" spans="1:13" ht="17.25" customHeight="1" x14ac:dyDescent="0.2"/>
    <row r="474" spans="1:13" ht="48" customHeight="1" x14ac:dyDescent="0.2"/>
    <row r="475" spans="1:13" ht="12.75" customHeight="1" x14ac:dyDescent="0.2"/>
    <row r="476" spans="1:13" ht="12.75" customHeight="1" x14ac:dyDescent="0.2"/>
    <row r="477" spans="1:13" ht="12.75" customHeight="1" x14ac:dyDescent="0.2"/>
    <row r="478" spans="1:13" ht="12.75" customHeight="1" x14ac:dyDescent="0.2"/>
    <row r="479" spans="1:13" ht="12.75" customHeight="1" x14ac:dyDescent="0.2"/>
    <row r="480" spans="1:13" ht="12.75" customHeight="1" x14ac:dyDescent="0.2"/>
    <row r="481" ht="12.75" customHeight="1" x14ac:dyDescent="0.2"/>
    <row r="482" ht="12.75" customHeight="1" x14ac:dyDescent="0.2"/>
    <row r="483" ht="12.75" customHeight="1" x14ac:dyDescent="0.2"/>
    <row r="484" ht="12.75" customHeight="1" x14ac:dyDescent="0.2"/>
    <row r="485" ht="12.75" customHeight="1" x14ac:dyDescent="0.2"/>
    <row r="486" ht="12.75" customHeight="1" x14ac:dyDescent="0.2"/>
    <row r="487" ht="12.75" customHeight="1" x14ac:dyDescent="0.2"/>
    <row r="488" ht="12.75" customHeight="1" x14ac:dyDescent="0.2"/>
    <row r="489" ht="12.75" customHeight="1" x14ac:dyDescent="0.2"/>
    <row r="490" ht="12.75" customHeight="1" x14ac:dyDescent="0.2"/>
    <row r="491" ht="12.75" customHeight="1" x14ac:dyDescent="0.2"/>
    <row r="492" ht="12.75" customHeight="1" x14ac:dyDescent="0.2"/>
    <row r="493" ht="12.75" customHeight="1" x14ac:dyDescent="0.2"/>
    <row r="494" ht="12.75" customHeight="1" x14ac:dyDescent="0.2"/>
    <row r="495" ht="12.75" customHeight="1" x14ac:dyDescent="0.2"/>
  </sheetData>
  <mergeCells count="10">
    <mergeCell ref="A9:B9"/>
    <mergeCell ref="A46:B46"/>
    <mergeCell ref="A111:B111"/>
    <mergeCell ref="A258:M258"/>
    <mergeCell ref="A2:M2"/>
    <mergeCell ref="A3:M3"/>
    <mergeCell ref="A4:M4"/>
    <mergeCell ref="A5:M5"/>
    <mergeCell ref="A7:B7"/>
    <mergeCell ref="A8:B8"/>
  </mergeCell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H247"/>
  <sheetViews>
    <sheetView workbookViewId="0">
      <selection activeCell="I6" sqref="I6"/>
    </sheetView>
  </sheetViews>
  <sheetFormatPr baseColWidth="10" defaultRowHeight="12.75" x14ac:dyDescent="0.2"/>
  <cols>
    <col min="1" max="1" width="5.5703125" style="236" bestFit="1" customWidth="1"/>
    <col min="2" max="2" width="54.28515625" style="236" customWidth="1"/>
    <col min="3" max="8" width="13.42578125" style="236" customWidth="1"/>
  </cols>
  <sheetData>
    <row r="1" spans="1:8" ht="43.5" customHeight="1" x14ac:dyDescent="0.2"/>
    <row r="2" spans="1:8" ht="15" x14ac:dyDescent="0.2">
      <c r="A2" s="578" t="s">
        <v>0</v>
      </c>
      <c r="B2" s="578"/>
      <c r="C2" s="578"/>
      <c r="D2" s="578"/>
      <c r="E2" s="578"/>
      <c r="F2" s="578"/>
      <c r="G2" s="579"/>
      <c r="H2" s="579"/>
    </row>
    <row r="3" spans="1:8" ht="15.75" customHeight="1" x14ac:dyDescent="0.2">
      <c r="A3" s="578" t="s">
        <v>942</v>
      </c>
      <c r="B3" s="578"/>
      <c r="C3" s="578"/>
      <c r="D3" s="578"/>
      <c r="E3" s="578"/>
      <c r="F3" s="578"/>
      <c r="G3" s="578"/>
      <c r="H3" s="578"/>
    </row>
    <row r="4" spans="1:8" ht="12.75" customHeight="1" x14ac:dyDescent="0.2">
      <c r="A4" s="578" t="s">
        <v>1245</v>
      </c>
      <c r="B4" s="578"/>
      <c r="C4" s="578"/>
      <c r="D4" s="578"/>
      <c r="E4" s="578"/>
      <c r="F4" s="578"/>
      <c r="G4" s="578"/>
      <c r="H4" s="578"/>
    </row>
    <row r="5" spans="1:8" ht="12.75" customHeight="1" x14ac:dyDescent="0.2">
      <c r="A5" s="578" t="s">
        <v>901</v>
      </c>
      <c r="B5" s="578"/>
      <c r="C5" s="578"/>
      <c r="D5" s="578"/>
      <c r="E5" s="578"/>
      <c r="F5" s="578"/>
      <c r="G5" s="579"/>
      <c r="H5" s="579"/>
    </row>
    <row r="6" spans="1:8" ht="12.75" customHeight="1" x14ac:dyDescent="0.2">
      <c r="A6" s="580" t="s">
        <v>1246</v>
      </c>
      <c r="B6" s="578"/>
      <c r="C6" s="578"/>
      <c r="D6" s="578"/>
      <c r="E6" s="578"/>
      <c r="F6" s="578"/>
      <c r="G6" s="579"/>
      <c r="H6" s="579"/>
    </row>
    <row r="7" spans="1:8" ht="12.75" customHeight="1" x14ac:dyDescent="0.2"/>
    <row r="8" spans="1:8" ht="12.75" customHeight="1" x14ac:dyDescent="0.2">
      <c r="A8" s="624" t="s">
        <v>390</v>
      </c>
      <c r="B8" s="625"/>
      <c r="C8" s="626" t="s">
        <v>945</v>
      </c>
      <c r="D8" s="627"/>
      <c r="E8" s="627"/>
      <c r="F8" s="627"/>
      <c r="G8" s="628"/>
      <c r="H8" s="583" t="s">
        <v>946</v>
      </c>
    </row>
    <row r="9" spans="1:8" ht="12.75" customHeight="1" x14ac:dyDescent="0.2">
      <c r="A9" s="629"/>
      <c r="B9" s="630"/>
      <c r="C9" s="631" t="s">
        <v>947</v>
      </c>
      <c r="D9" s="632" t="s">
        <v>948</v>
      </c>
      <c r="E9" s="632" t="s">
        <v>949</v>
      </c>
      <c r="F9" s="632" t="s">
        <v>187</v>
      </c>
      <c r="G9" s="633" t="s">
        <v>189</v>
      </c>
      <c r="H9" s="634"/>
    </row>
    <row r="10" spans="1:8" ht="12.75" customHeight="1" x14ac:dyDescent="0.2">
      <c r="A10" s="635"/>
      <c r="B10" s="636"/>
      <c r="C10" s="637">
        <v>1</v>
      </c>
      <c r="D10" s="638">
        <v>2</v>
      </c>
      <c r="E10" s="638" t="s">
        <v>950</v>
      </c>
      <c r="F10" s="638">
        <v>4</v>
      </c>
      <c r="G10" s="638">
        <v>5</v>
      </c>
      <c r="H10" s="638" t="s">
        <v>951</v>
      </c>
    </row>
    <row r="11" spans="1:8" ht="12.75" customHeight="1" x14ac:dyDescent="0.2">
      <c r="A11" s="682"/>
      <c r="B11" s="683"/>
      <c r="C11" s="684"/>
      <c r="D11" s="684"/>
      <c r="E11" s="684"/>
      <c r="F11" s="684"/>
      <c r="G11" s="684"/>
      <c r="H11" s="684"/>
    </row>
    <row r="12" spans="1:8" x14ac:dyDescent="0.2">
      <c r="A12" s="685"/>
      <c r="B12" s="686" t="s">
        <v>1247</v>
      </c>
      <c r="C12" s="687">
        <v>179576756.63999999</v>
      </c>
      <c r="D12" s="687">
        <v>15513683.939999999</v>
      </c>
      <c r="E12" s="688">
        <v>195090440.58000001</v>
      </c>
      <c r="F12" s="687">
        <v>113688173.16</v>
      </c>
      <c r="G12" s="687">
        <v>112311729.25</v>
      </c>
      <c r="H12" s="688">
        <v>81402267.420000002</v>
      </c>
    </row>
    <row r="13" spans="1:8" x14ac:dyDescent="0.2">
      <c r="A13" s="685"/>
      <c r="B13" s="689"/>
      <c r="C13" s="688"/>
      <c r="D13" s="688">
        <v>0</v>
      </c>
      <c r="E13" s="688">
        <v>0</v>
      </c>
      <c r="F13" s="688">
        <v>0</v>
      </c>
      <c r="G13" s="688"/>
      <c r="H13" s="688" t="s">
        <v>500</v>
      </c>
    </row>
    <row r="14" spans="1:8" x14ac:dyDescent="0.2">
      <c r="A14" s="685"/>
      <c r="B14" s="686" t="s">
        <v>1248</v>
      </c>
      <c r="C14" s="687">
        <v>0</v>
      </c>
      <c r="D14" s="687">
        <v>0</v>
      </c>
      <c r="E14" s="688">
        <v>0</v>
      </c>
      <c r="F14" s="687">
        <v>0</v>
      </c>
      <c r="G14" s="687">
        <v>0</v>
      </c>
      <c r="H14" s="688">
        <v>0</v>
      </c>
    </row>
    <row r="15" spans="1:8" x14ac:dyDescent="0.2">
      <c r="A15" s="685"/>
      <c r="B15" s="689"/>
      <c r="C15" s="688"/>
      <c r="D15" s="688"/>
      <c r="E15" s="688"/>
      <c r="F15" s="688"/>
      <c r="G15" s="688"/>
      <c r="H15" s="688"/>
    </row>
    <row r="16" spans="1:8" ht="15.75" customHeight="1" x14ac:dyDescent="0.2">
      <c r="A16" s="685"/>
      <c r="B16" s="686" t="s">
        <v>1249</v>
      </c>
      <c r="C16" s="687">
        <v>0</v>
      </c>
      <c r="D16" s="687">
        <v>0</v>
      </c>
      <c r="E16" s="688">
        <v>0</v>
      </c>
      <c r="F16" s="687">
        <v>0</v>
      </c>
      <c r="G16" s="687">
        <v>0</v>
      </c>
      <c r="H16" s="688">
        <v>0</v>
      </c>
    </row>
    <row r="17" spans="1:8" ht="12.75" customHeight="1" x14ac:dyDescent="0.2">
      <c r="A17" s="685"/>
      <c r="B17" s="686"/>
      <c r="C17" s="687"/>
      <c r="D17" s="687"/>
      <c r="E17" s="688"/>
      <c r="F17" s="687"/>
      <c r="G17" s="687"/>
      <c r="H17" s="688"/>
    </row>
    <row r="18" spans="1:8" ht="12.75" customHeight="1" x14ac:dyDescent="0.2">
      <c r="A18" s="685"/>
      <c r="B18" s="686" t="s">
        <v>314</v>
      </c>
      <c r="C18" s="687">
        <v>0</v>
      </c>
      <c r="D18" s="687">
        <v>0</v>
      </c>
      <c r="E18" s="688">
        <v>0</v>
      </c>
      <c r="F18" s="687">
        <v>0</v>
      </c>
      <c r="G18" s="687">
        <v>0</v>
      </c>
      <c r="H18" s="688">
        <v>0</v>
      </c>
    </row>
    <row r="19" spans="1:8" ht="12.75" customHeight="1" x14ac:dyDescent="0.2">
      <c r="A19" s="685"/>
      <c r="B19" s="686"/>
      <c r="C19" s="687"/>
      <c r="D19" s="687"/>
      <c r="E19" s="688"/>
      <c r="F19" s="687"/>
      <c r="G19" s="687"/>
      <c r="H19" s="688"/>
    </row>
    <row r="20" spans="1:8" ht="12.75" customHeight="1" x14ac:dyDescent="0.2">
      <c r="A20" s="685"/>
      <c r="B20" s="686" t="s">
        <v>319</v>
      </c>
      <c r="C20" s="687"/>
      <c r="D20" s="687"/>
      <c r="E20" s="688"/>
      <c r="F20" s="687"/>
      <c r="G20" s="687"/>
      <c r="H20" s="688"/>
    </row>
    <row r="21" spans="1:8" ht="12.75" customHeight="1" x14ac:dyDescent="0.2">
      <c r="A21" s="690"/>
      <c r="B21" s="691"/>
      <c r="C21" s="692"/>
      <c r="D21" s="692"/>
      <c r="E21" s="692"/>
      <c r="F21" s="692"/>
      <c r="G21" s="692"/>
      <c r="H21" s="692"/>
    </row>
    <row r="22" spans="1:8" ht="15.75" customHeight="1" x14ac:dyDescent="0.2">
      <c r="A22" s="693"/>
      <c r="B22" s="694" t="s">
        <v>1000</v>
      </c>
      <c r="C22" s="695">
        <f>SUM(C12:C18)</f>
        <v>179576756.63999999</v>
      </c>
      <c r="D22" s="695">
        <f t="shared" ref="D22:H22" si="0">SUM(D12:D18)</f>
        <v>15513683.939999999</v>
      </c>
      <c r="E22" s="695">
        <f t="shared" si="0"/>
        <v>195090440.58000001</v>
      </c>
      <c r="F22" s="695">
        <f t="shared" si="0"/>
        <v>113688173.16</v>
      </c>
      <c r="G22" s="695">
        <f t="shared" si="0"/>
        <v>112311729.25</v>
      </c>
      <c r="H22" s="695">
        <f t="shared" si="0"/>
        <v>81402267.420000002</v>
      </c>
    </row>
    <row r="23" spans="1:8" x14ac:dyDescent="0.2">
      <c r="A23" s="696"/>
      <c r="B23" s="697"/>
      <c r="C23" s="698"/>
      <c r="D23" s="698"/>
      <c r="E23" s="698"/>
      <c r="F23" s="698"/>
      <c r="G23" s="698"/>
      <c r="H23" s="698"/>
    </row>
    <row r="24" spans="1:8" ht="12.75" customHeight="1" x14ac:dyDescent="0.2">
      <c r="A24" s="696"/>
      <c r="B24" s="697"/>
      <c r="C24" s="698"/>
      <c r="D24" s="698"/>
      <c r="E24" s="698"/>
      <c r="F24" s="698"/>
      <c r="G24" s="698"/>
      <c r="H24" s="698"/>
    </row>
    <row r="25" spans="1:8" ht="12.75" customHeight="1" x14ac:dyDescent="0.2"/>
    <row r="26" spans="1:8" ht="12.75" customHeight="1" x14ac:dyDescent="0.2">
      <c r="A26" s="622" t="s">
        <v>940</v>
      </c>
      <c r="B26" s="622"/>
      <c r="C26" s="622"/>
      <c r="D26" s="622"/>
      <c r="E26" s="622"/>
      <c r="F26" s="622"/>
      <c r="G26" s="622"/>
      <c r="H26" s="622"/>
    </row>
    <row r="27" spans="1:8" ht="12.75" customHeight="1" x14ac:dyDescent="0.2">
      <c r="A27" s="623"/>
      <c r="B27" s="623"/>
      <c r="C27" s="623"/>
      <c r="D27" s="623"/>
      <c r="E27" s="623"/>
      <c r="F27" s="623"/>
      <c r="G27" s="623"/>
      <c r="H27" s="623"/>
    </row>
    <row r="28" spans="1:8" ht="12.75" customHeight="1" x14ac:dyDescent="0.2">
      <c r="A28" s="623"/>
      <c r="B28" s="623"/>
      <c r="C28" s="623"/>
      <c r="D28" s="623"/>
      <c r="E28" s="623"/>
      <c r="F28" s="623"/>
      <c r="G28" s="623"/>
      <c r="H28" s="623"/>
    </row>
    <row r="29" spans="1:8" ht="12.75" customHeight="1" x14ac:dyDescent="0.2">
      <c r="A29" s="623"/>
      <c r="B29" s="623"/>
      <c r="C29" s="623"/>
      <c r="D29" s="623"/>
      <c r="E29" s="623"/>
      <c r="F29" s="623"/>
      <c r="G29" s="623"/>
      <c r="H29" s="623"/>
    </row>
    <row r="30" spans="1:8" ht="12.75" customHeight="1" x14ac:dyDescent="0.2"/>
    <row r="31" spans="1:8" ht="12.75" customHeight="1" x14ac:dyDescent="0.2"/>
    <row r="32" spans="1:8" ht="15.75" customHeight="1" x14ac:dyDescent="0.2"/>
    <row r="33" ht="12.75" customHeight="1" x14ac:dyDescent="0.2"/>
    <row r="34" ht="12.75" customHeight="1" x14ac:dyDescent="0.2"/>
    <row r="35" ht="12.75" customHeight="1" x14ac:dyDescent="0.2"/>
    <row r="36" ht="12.75" customHeight="1" x14ac:dyDescent="0.2"/>
    <row r="37" ht="12.75" customHeight="1" x14ac:dyDescent="0.2"/>
    <row r="38" ht="12.75" customHeight="1" x14ac:dyDescent="0.2"/>
    <row r="39" ht="12.75" customHeight="1" x14ac:dyDescent="0.2"/>
    <row r="40" ht="12.75" customHeight="1" x14ac:dyDescent="0.2"/>
    <row r="41" ht="12.75" customHeight="1" x14ac:dyDescent="0.2"/>
    <row r="42" ht="12.75" customHeight="1" x14ac:dyDescent="0.2"/>
    <row r="44" ht="12.75" customHeight="1" x14ac:dyDescent="0.2"/>
    <row r="45" ht="12.75" customHeight="1" x14ac:dyDescent="0.2"/>
    <row r="46" ht="12.75" customHeight="1" x14ac:dyDescent="0.2"/>
    <row r="47" ht="12.7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5" ht="12.75" customHeight="1" x14ac:dyDescent="0.2"/>
    <row r="56" ht="12.75" customHeight="1" x14ac:dyDescent="0.2"/>
    <row r="57" ht="12.75" customHeight="1" x14ac:dyDescent="0.2"/>
    <row r="65" ht="15.75" customHeight="1" x14ac:dyDescent="0.2"/>
    <row r="66" ht="12.75" customHeight="1" x14ac:dyDescent="0.2"/>
    <row r="67" ht="12.75" customHeight="1" x14ac:dyDescent="0.2"/>
    <row r="68" ht="15.75" customHeight="1" x14ac:dyDescent="0.2"/>
    <row r="69" ht="12.75" customHeight="1" x14ac:dyDescent="0.2"/>
    <row r="70" ht="12.75" customHeight="1" x14ac:dyDescent="0.2"/>
    <row r="71" ht="12.75" customHeight="1" x14ac:dyDescent="0.2"/>
    <row r="72" ht="12.75" customHeight="1" x14ac:dyDescent="0.2"/>
    <row r="73" ht="12.75" customHeight="1" x14ac:dyDescent="0.2"/>
    <row r="74"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5.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6" ht="12.75" customHeight="1" x14ac:dyDescent="0.2"/>
    <row r="107"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2.75" customHeight="1" x14ac:dyDescent="0.2"/>
    <row r="118" ht="12.75" customHeight="1" x14ac:dyDescent="0.2"/>
    <row r="119" ht="12.75" customHeight="1" x14ac:dyDescent="0.2"/>
    <row r="120" ht="12.75" customHeight="1" x14ac:dyDescent="0.2"/>
    <row r="129" ht="15.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8" ht="15.75" customHeight="1" x14ac:dyDescent="0.2"/>
    <row r="139" ht="12.75" customHeight="1" x14ac:dyDescent="0.2"/>
    <row r="140" ht="12.75" customHeight="1" x14ac:dyDescent="0.2"/>
    <row r="141" ht="12.75" customHeight="1" x14ac:dyDescent="0.2"/>
    <row r="142" ht="15.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4" ht="12.75" customHeight="1" x14ac:dyDescent="0.2"/>
    <row r="155" ht="12.75" customHeight="1" x14ac:dyDescent="0.2"/>
    <row r="156" ht="12.75" customHeight="1" x14ac:dyDescent="0.2"/>
    <row r="157" ht="12.75" customHeight="1" x14ac:dyDescent="0.2"/>
    <row r="159" ht="12.75" customHeight="1" x14ac:dyDescent="0.2"/>
    <row r="160"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70" ht="12.75" customHeight="1" x14ac:dyDescent="0.2"/>
    <row r="171" ht="12.75" customHeight="1" x14ac:dyDescent="0.2"/>
    <row r="173" ht="12.75" customHeight="1" x14ac:dyDescent="0.2"/>
    <row r="174" ht="12.75" customHeight="1" x14ac:dyDescent="0.2"/>
    <row r="175"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4" ht="12.75" customHeight="1" x14ac:dyDescent="0.2"/>
    <row r="197" ht="15.75" customHeight="1" x14ac:dyDescent="0.2"/>
    <row r="198" ht="12.75" customHeight="1" x14ac:dyDescent="0.2"/>
    <row r="199" ht="12.75" customHeight="1" x14ac:dyDescent="0.2"/>
    <row r="200" ht="12.75" customHeight="1" x14ac:dyDescent="0.2"/>
    <row r="202"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9" ht="12.75" customHeight="1" x14ac:dyDescent="0.2"/>
    <row r="220" ht="12.75" customHeight="1" x14ac:dyDescent="0.2"/>
    <row r="222" ht="12.75" customHeight="1" x14ac:dyDescent="0.2"/>
    <row r="224" ht="12.75" customHeight="1" x14ac:dyDescent="0.2"/>
    <row r="225"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5" ht="12.75" customHeight="1" x14ac:dyDescent="0.2"/>
    <row r="236" ht="12.75" customHeight="1" x14ac:dyDescent="0.2"/>
    <row r="238" ht="12.75" customHeight="1" x14ac:dyDescent="0.2"/>
    <row r="239" ht="12.75" customHeight="1" x14ac:dyDescent="0.2"/>
    <row r="240" ht="12.75" customHeight="1" x14ac:dyDescent="0.2"/>
    <row r="242" ht="12.75" customHeight="1" x14ac:dyDescent="0.2"/>
    <row r="243" ht="12.75" customHeight="1" x14ac:dyDescent="0.2"/>
    <row r="247" ht="12.75" customHeight="1" x14ac:dyDescent="0.2"/>
  </sheetData>
  <mergeCells count="9">
    <mergeCell ref="A26:H26"/>
    <mergeCell ref="A2:H2"/>
    <mergeCell ref="A3:H3"/>
    <mergeCell ref="A4:H4"/>
    <mergeCell ref="A5:H5"/>
    <mergeCell ref="A6:H6"/>
    <mergeCell ref="A8:B10"/>
    <mergeCell ref="C8:G8"/>
    <mergeCell ref="H8:H9"/>
  </mergeCells>
  <pageMargins left="0.70866141732283472" right="0.70866141732283472" top="0.74803149606299213" bottom="0.74803149606299213" header="0.31496062992125984" footer="0.31496062992125984"/>
  <pageSetup scale="90"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91"/>
  <sheetViews>
    <sheetView topLeftCell="A40" workbookViewId="0">
      <selection activeCell="E71" sqref="E71"/>
    </sheetView>
  </sheetViews>
  <sheetFormatPr baseColWidth="10" defaultRowHeight="12.75" x14ac:dyDescent="0.2"/>
  <cols>
    <col min="1" max="1" width="11.140625" customWidth="1"/>
    <col min="2" max="2" width="11.42578125" style="4"/>
    <col min="3" max="3" width="21" customWidth="1"/>
    <col min="4" max="4" width="52.5703125" customWidth="1"/>
    <col min="5" max="6" width="16.7109375" customWidth="1"/>
    <col min="7" max="8" width="11.42578125" customWidth="1"/>
  </cols>
  <sheetData>
    <row r="1" spans="2:7" x14ac:dyDescent="0.2">
      <c r="B1" s="103"/>
      <c r="C1" s="97"/>
      <c r="D1" s="97"/>
      <c r="E1" s="97"/>
      <c r="F1" s="98"/>
    </row>
    <row r="2" spans="2:7" x14ac:dyDescent="0.2">
      <c r="B2" s="416"/>
      <c r="C2" s="412"/>
      <c r="D2" s="412"/>
      <c r="E2" s="412"/>
      <c r="F2" s="414"/>
    </row>
    <row r="3" spans="2:7" x14ac:dyDescent="0.2">
      <c r="B3" s="416"/>
      <c r="C3" s="412"/>
      <c r="D3" s="412"/>
      <c r="E3" s="412"/>
      <c r="F3" s="414"/>
    </row>
    <row r="4" spans="2:7" x14ac:dyDescent="0.2">
      <c r="B4" s="416"/>
      <c r="C4" s="412"/>
      <c r="D4" s="412"/>
      <c r="E4" s="412"/>
      <c r="F4" s="414"/>
    </row>
    <row r="5" spans="2:7" ht="15.75" x14ac:dyDescent="0.25">
      <c r="B5" s="452" t="s">
        <v>0</v>
      </c>
      <c r="C5" s="453"/>
      <c r="D5" s="453"/>
      <c r="E5" s="453"/>
      <c r="F5" s="454"/>
    </row>
    <row r="6" spans="2:7" ht="15.75" x14ac:dyDescent="0.25">
      <c r="B6" s="452" t="s">
        <v>23</v>
      </c>
      <c r="C6" s="453"/>
      <c r="D6" s="453"/>
      <c r="E6" s="453"/>
      <c r="F6" s="454"/>
    </row>
    <row r="7" spans="2:7" ht="15.75" x14ac:dyDescent="0.25">
      <c r="B7" s="452" t="s">
        <v>834</v>
      </c>
      <c r="C7" s="453"/>
      <c r="D7" s="453"/>
      <c r="E7" s="453"/>
      <c r="F7" s="454"/>
    </row>
    <row r="8" spans="2:7" ht="15.75" x14ac:dyDescent="0.25">
      <c r="B8" s="455">
        <v>2</v>
      </c>
      <c r="C8" s="456"/>
      <c r="D8" s="456"/>
      <c r="E8" s="456"/>
      <c r="F8" s="457"/>
    </row>
    <row r="9" spans="2:7" ht="15.75" x14ac:dyDescent="0.2">
      <c r="E9" s="7"/>
    </row>
    <row r="10" spans="2:7" x14ac:dyDescent="0.2">
      <c r="B10" s="103"/>
      <c r="C10" s="31"/>
      <c r="D10" s="31"/>
      <c r="E10" s="108">
        <v>45199</v>
      </c>
      <c r="F10" s="108">
        <v>44834</v>
      </c>
    </row>
    <row r="11" spans="2:7" x14ac:dyDescent="0.2">
      <c r="B11" s="104"/>
      <c r="C11" s="461" t="s">
        <v>287</v>
      </c>
      <c r="D11" s="461"/>
      <c r="E11" s="400"/>
      <c r="F11" s="109"/>
      <c r="G11" s="1"/>
    </row>
    <row r="12" spans="2:7" x14ac:dyDescent="0.2">
      <c r="B12" s="104"/>
      <c r="C12" s="458" t="s">
        <v>288</v>
      </c>
      <c r="D12" s="458"/>
      <c r="E12" s="289">
        <f>E13+E14+E15+E16+E17+E18+E19+E20</f>
        <v>0</v>
      </c>
      <c r="F12" s="289">
        <f>F13+F14+F15+F16+F17+F18+F19+F20</f>
        <v>0</v>
      </c>
      <c r="G12" s="1"/>
    </row>
    <row r="13" spans="2:7" x14ac:dyDescent="0.2">
      <c r="B13" s="104"/>
      <c r="C13" s="450" t="s">
        <v>289</v>
      </c>
      <c r="D13" s="450"/>
      <c r="E13" s="110">
        <v>0</v>
      </c>
      <c r="F13" s="110">
        <v>0</v>
      </c>
      <c r="G13" s="1"/>
    </row>
    <row r="14" spans="2:7" x14ac:dyDescent="0.2">
      <c r="B14" s="104"/>
      <c r="C14" s="450" t="s">
        <v>290</v>
      </c>
      <c r="D14" s="450"/>
      <c r="E14" s="111">
        <v>0</v>
      </c>
      <c r="F14" s="111">
        <v>0</v>
      </c>
      <c r="G14" s="1"/>
    </row>
    <row r="15" spans="2:7" x14ac:dyDescent="0.2">
      <c r="B15" s="104"/>
      <c r="C15" s="450" t="s">
        <v>291</v>
      </c>
      <c r="D15" s="450"/>
      <c r="E15" s="111">
        <v>0</v>
      </c>
      <c r="F15" s="111">
        <v>0</v>
      </c>
      <c r="G15" s="1"/>
    </row>
    <row r="16" spans="2:7" x14ac:dyDescent="0.2">
      <c r="B16" s="104"/>
      <c r="C16" s="450" t="s">
        <v>292</v>
      </c>
      <c r="D16" s="450"/>
      <c r="E16" s="110">
        <v>0</v>
      </c>
      <c r="F16" s="110">
        <v>0</v>
      </c>
      <c r="G16" s="1"/>
    </row>
    <row r="17" spans="2:7" x14ac:dyDescent="0.2">
      <c r="B17" s="104"/>
      <c r="C17" s="450" t="s">
        <v>293</v>
      </c>
      <c r="D17" s="450"/>
      <c r="E17" s="110">
        <v>0</v>
      </c>
      <c r="F17" s="110">
        <v>0</v>
      </c>
      <c r="G17" s="1"/>
    </row>
    <row r="18" spans="2:7" x14ac:dyDescent="0.2">
      <c r="B18" s="104"/>
      <c r="C18" s="450" t="s">
        <v>294</v>
      </c>
      <c r="D18" s="450"/>
      <c r="E18" s="110">
        <v>0</v>
      </c>
      <c r="F18" s="110">
        <v>0</v>
      </c>
      <c r="G18" s="1"/>
    </row>
    <row r="19" spans="2:7" x14ac:dyDescent="0.2">
      <c r="B19" s="104"/>
      <c r="C19" s="450" t="s">
        <v>295</v>
      </c>
      <c r="D19" s="450"/>
      <c r="E19" s="111">
        <v>0</v>
      </c>
      <c r="F19" s="111">
        <v>0</v>
      </c>
      <c r="G19" s="1"/>
    </row>
    <row r="20" spans="2:7" ht="25.5" customHeight="1" x14ac:dyDescent="0.2">
      <c r="B20" s="104"/>
      <c r="C20" s="450" t="s">
        <v>296</v>
      </c>
      <c r="D20" s="450"/>
      <c r="E20" s="110">
        <v>0</v>
      </c>
      <c r="F20" s="110">
        <v>0</v>
      </c>
      <c r="G20" s="1"/>
    </row>
    <row r="21" spans="2:7" x14ac:dyDescent="0.2">
      <c r="B21" s="104"/>
      <c r="C21" s="9"/>
      <c r="D21" s="1"/>
      <c r="E21" s="110"/>
      <c r="F21" s="110"/>
      <c r="G21" s="1"/>
    </row>
    <row r="22" spans="2:7" x14ac:dyDescent="0.2">
      <c r="B22" s="104"/>
      <c r="C22" s="458" t="s">
        <v>297</v>
      </c>
      <c r="D22" s="458"/>
      <c r="E22" s="289">
        <f>E23+E24</f>
        <v>134880192.32000002</v>
      </c>
      <c r="F22" s="289">
        <f>F23+F24</f>
        <v>115441290.81300001</v>
      </c>
      <c r="G22" s="1"/>
    </row>
    <row r="23" spans="2:7" x14ac:dyDescent="0.2">
      <c r="B23" s="104"/>
      <c r="C23" s="450" t="s">
        <v>298</v>
      </c>
      <c r="D23" s="450"/>
      <c r="E23" s="111">
        <f>'2.1'!P60</f>
        <v>0</v>
      </c>
      <c r="F23" s="111">
        <f>'[2]2'!$E$20</f>
        <v>0</v>
      </c>
      <c r="G23" s="1"/>
    </row>
    <row r="24" spans="2:7" x14ac:dyDescent="0.2">
      <c r="B24" s="104"/>
      <c r="C24" s="450" t="s">
        <v>299</v>
      </c>
      <c r="D24" s="450"/>
      <c r="E24" s="110">
        <f>'2.1'!P65</f>
        <v>134880192.32000002</v>
      </c>
      <c r="F24" s="111">
        <f>'[1]2'!$E$21</f>
        <v>115441290.81300001</v>
      </c>
      <c r="G24" s="1"/>
    </row>
    <row r="25" spans="2:7" x14ac:dyDescent="0.2">
      <c r="B25" s="104"/>
      <c r="C25" s="179"/>
      <c r="D25" s="179"/>
      <c r="E25" s="110"/>
      <c r="F25" s="110"/>
      <c r="G25" s="1"/>
    </row>
    <row r="26" spans="2:7" x14ac:dyDescent="0.2">
      <c r="B26" s="104"/>
      <c r="C26" s="458" t="s">
        <v>151</v>
      </c>
      <c r="D26" s="458"/>
      <c r="E26" s="112">
        <f>E27+E28+E29+E30+E31</f>
        <v>127127.12</v>
      </c>
      <c r="F26" s="112">
        <f>F27+F28+F29+F30+F31</f>
        <v>1668.2299999999996</v>
      </c>
      <c r="G26" s="1"/>
    </row>
    <row r="27" spans="2:7" x14ac:dyDescent="0.2">
      <c r="B27" s="104"/>
      <c r="C27" s="450" t="s">
        <v>300</v>
      </c>
      <c r="D27" s="450"/>
      <c r="E27" s="111">
        <f>'2.1'!P73</f>
        <v>82820.78</v>
      </c>
      <c r="F27" s="111">
        <f>'[1]2'!$E$24</f>
        <v>1461.2199999999998</v>
      </c>
      <c r="G27" s="1"/>
    </row>
    <row r="28" spans="2:7" x14ac:dyDescent="0.2">
      <c r="B28" s="104"/>
      <c r="C28" s="450" t="s">
        <v>301</v>
      </c>
      <c r="D28" s="450"/>
      <c r="E28" s="111">
        <v>0</v>
      </c>
      <c r="F28" s="111">
        <v>0</v>
      </c>
      <c r="G28" s="1"/>
    </row>
    <row r="29" spans="2:7" x14ac:dyDescent="0.2">
      <c r="B29" s="104"/>
      <c r="C29" s="450" t="s">
        <v>302</v>
      </c>
      <c r="D29" s="450"/>
      <c r="E29" s="111">
        <v>0</v>
      </c>
      <c r="F29" s="111">
        <v>0</v>
      </c>
      <c r="G29" s="1"/>
    </row>
    <row r="30" spans="2:7" x14ac:dyDescent="0.2">
      <c r="B30" s="104"/>
      <c r="C30" s="450" t="s">
        <v>303</v>
      </c>
      <c r="D30" s="450"/>
      <c r="E30" s="111">
        <v>0</v>
      </c>
      <c r="F30" s="111">
        <v>0</v>
      </c>
      <c r="G30" s="1"/>
    </row>
    <row r="31" spans="2:7" x14ac:dyDescent="0.2">
      <c r="B31" s="104"/>
      <c r="C31" s="450" t="s">
        <v>304</v>
      </c>
      <c r="D31" s="450"/>
      <c r="E31" s="110">
        <f>'2.1'!P86</f>
        <v>44306.340000000004</v>
      </c>
      <c r="F31" s="111">
        <f>'[1]2'!$E$28</f>
        <v>207.00999999999982</v>
      </c>
      <c r="G31" s="1"/>
    </row>
    <row r="32" spans="2:7" x14ac:dyDescent="0.2">
      <c r="B32" s="104"/>
      <c r="C32" s="172"/>
      <c r="D32" s="176"/>
      <c r="E32" s="110"/>
      <c r="F32" s="110"/>
      <c r="G32" s="1"/>
    </row>
    <row r="33" spans="2:7" x14ac:dyDescent="0.2">
      <c r="B33" s="104"/>
      <c r="C33" s="451" t="s">
        <v>305</v>
      </c>
      <c r="D33" s="451"/>
      <c r="E33" s="112">
        <f>E12+E22+E26</f>
        <v>135007319.44000003</v>
      </c>
      <c r="F33" s="112">
        <f>F12+F22+F26</f>
        <v>115442959.04300001</v>
      </c>
      <c r="G33" s="1"/>
    </row>
    <row r="34" spans="2:7" x14ac:dyDescent="0.2">
      <c r="B34" s="104"/>
      <c r="C34" s="9"/>
      <c r="D34" s="1"/>
      <c r="E34" s="110"/>
      <c r="F34" s="110"/>
      <c r="G34" s="1"/>
    </row>
    <row r="35" spans="2:7" x14ac:dyDescent="0.2">
      <c r="B35" s="104"/>
      <c r="C35" s="9"/>
      <c r="D35" s="1"/>
      <c r="E35" s="110"/>
      <c r="F35" s="110"/>
      <c r="G35" s="1"/>
    </row>
    <row r="36" spans="2:7" x14ac:dyDescent="0.2">
      <c r="B36" s="104"/>
      <c r="C36" s="461" t="s">
        <v>306</v>
      </c>
      <c r="D36" s="461"/>
      <c r="E36" s="110"/>
      <c r="F36" s="110"/>
      <c r="G36" s="1"/>
    </row>
    <row r="37" spans="2:7" x14ac:dyDescent="0.2">
      <c r="B37" s="104"/>
      <c r="C37" s="461" t="s">
        <v>307</v>
      </c>
      <c r="D37" s="461"/>
      <c r="E37" s="112">
        <f>E38+E39+E40</f>
        <v>100267406.07000001</v>
      </c>
      <c r="F37" s="112">
        <f>F38+F39+F40</f>
        <v>86371525.909999996</v>
      </c>
      <c r="G37" s="1"/>
    </row>
    <row r="38" spans="2:7" x14ac:dyDescent="0.2">
      <c r="B38" s="104"/>
      <c r="C38" s="450" t="s">
        <v>308</v>
      </c>
      <c r="D38" s="450"/>
      <c r="E38" s="111">
        <f>'2.1'!P99</f>
        <v>85203262.900000006</v>
      </c>
      <c r="F38" s="111">
        <f>'[1]2'!$E$35</f>
        <v>72552233.519999996</v>
      </c>
      <c r="G38" s="1"/>
    </row>
    <row r="39" spans="2:7" x14ac:dyDescent="0.2">
      <c r="B39" s="104"/>
      <c r="C39" s="450" t="s">
        <v>153</v>
      </c>
      <c r="D39" s="450"/>
      <c r="E39" s="110">
        <f>'2.1'!P106</f>
        <v>3755636.7700000005</v>
      </c>
      <c r="F39" s="111">
        <f>'[1]2'!$E$36</f>
        <v>5496237.2799999993</v>
      </c>
      <c r="G39" s="1"/>
    </row>
    <row r="40" spans="2:7" x14ac:dyDescent="0.2">
      <c r="B40" s="104"/>
      <c r="C40" s="450" t="s">
        <v>154</v>
      </c>
      <c r="D40" s="450"/>
      <c r="E40" s="110">
        <f>'2.1'!P116</f>
        <v>11308506.4</v>
      </c>
      <c r="F40" s="111">
        <f>'[1]2'!$E$37</f>
        <v>8323055.1100000003</v>
      </c>
      <c r="G40" s="1"/>
    </row>
    <row r="41" spans="2:7" x14ac:dyDescent="0.2">
      <c r="B41" s="104"/>
      <c r="C41" s="172"/>
      <c r="D41" s="169"/>
      <c r="E41" s="110"/>
      <c r="F41" s="110"/>
      <c r="G41" s="1"/>
    </row>
    <row r="42" spans="2:7" x14ac:dyDescent="0.2">
      <c r="B42" s="104"/>
      <c r="C42" s="461" t="s">
        <v>309</v>
      </c>
      <c r="D42" s="461"/>
      <c r="E42" s="112">
        <f>E43+E44+E45+E46+E47+E48+E49+E50+E51</f>
        <v>13420767</v>
      </c>
      <c r="F42" s="112">
        <f>F43+F44+F45+F46+F47+F48+F49+F50+F51</f>
        <v>15510987</v>
      </c>
      <c r="G42" s="1"/>
    </row>
    <row r="43" spans="2:7" x14ac:dyDescent="0.2">
      <c r="B43" s="104"/>
      <c r="C43" s="450" t="s">
        <v>310</v>
      </c>
      <c r="D43" s="450"/>
      <c r="E43" s="110">
        <f>'2.1'!P126</f>
        <v>13420767</v>
      </c>
      <c r="F43" s="111">
        <f>'[1]2'!$E$40</f>
        <v>15510987</v>
      </c>
      <c r="G43" s="1"/>
    </row>
    <row r="44" spans="2:7" x14ac:dyDescent="0.2">
      <c r="B44" s="104"/>
      <c r="C44" s="450" t="s">
        <v>311</v>
      </c>
      <c r="D44" s="450"/>
      <c r="E44" s="110">
        <v>0</v>
      </c>
      <c r="F44" s="110">
        <v>0</v>
      </c>
      <c r="G44" s="1"/>
    </row>
    <row r="45" spans="2:7" x14ac:dyDescent="0.2">
      <c r="B45" s="104"/>
      <c r="C45" s="450" t="s">
        <v>312</v>
      </c>
      <c r="D45" s="450"/>
      <c r="E45" s="110">
        <v>0</v>
      </c>
      <c r="F45" s="110">
        <v>0</v>
      </c>
      <c r="G45" s="1"/>
    </row>
    <row r="46" spans="2:7" x14ac:dyDescent="0.2">
      <c r="B46" s="104"/>
      <c r="C46" s="450" t="s">
        <v>313</v>
      </c>
      <c r="D46" s="450"/>
      <c r="E46" s="110">
        <v>0</v>
      </c>
      <c r="F46" s="110">
        <v>0</v>
      </c>
      <c r="G46" s="1"/>
    </row>
    <row r="47" spans="2:7" x14ac:dyDescent="0.2">
      <c r="B47" s="104"/>
      <c r="C47" s="450" t="s">
        <v>314</v>
      </c>
      <c r="D47" s="450"/>
      <c r="E47" s="111">
        <v>0</v>
      </c>
      <c r="F47" s="111">
        <v>0</v>
      </c>
      <c r="G47" s="1"/>
    </row>
    <row r="48" spans="2:7" x14ac:dyDescent="0.2">
      <c r="B48" s="104"/>
      <c r="C48" s="450" t="s">
        <v>315</v>
      </c>
      <c r="D48" s="450"/>
      <c r="E48" s="110">
        <v>0</v>
      </c>
      <c r="F48" s="110">
        <v>0</v>
      </c>
      <c r="G48" s="1"/>
    </row>
    <row r="49" spans="2:8" x14ac:dyDescent="0.2">
      <c r="B49" s="104"/>
      <c r="C49" s="450" t="s">
        <v>316</v>
      </c>
      <c r="D49" s="450"/>
      <c r="E49" s="110">
        <v>0</v>
      </c>
      <c r="F49" s="110">
        <v>0</v>
      </c>
      <c r="G49" s="1"/>
    </row>
    <row r="50" spans="2:8" x14ac:dyDescent="0.2">
      <c r="B50" s="104"/>
      <c r="C50" s="450" t="s">
        <v>317</v>
      </c>
      <c r="D50" s="450"/>
      <c r="E50" s="110">
        <v>0</v>
      </c>
      <c r="F50" s="110">
        <v>0</v>
      </c>
      <c r="G50" s="1"/>
    </row>
    <row r="51" spans="2:8" x14ac:dyDescent="0.2">
      <c r="B51" s="104"/>
      <c r="C51" s="450" t="s">
        <v>318</v>
      </c>
      <c r="D51" s="450"/>
      <c r="E51" s="110">
        <v>0</v>
      </c>
      <c r="F51" s="110">
        <v>0</v>
      </c>
      <c r="G51" s="1"/>
    </row>
    <row r="52" spans="2:8" x14ac:dyDescent="0.2">
      <c r="B52" s="104"/>
      <c r="C52" s="172"/>
      <c r="D52" s="169"/>
      <c r="E52" s="110"/>
      <c r="F52" s="110"/>
      <c r="G52" s="1"/>
    </row>
    <row r="53" spans="2:8" x14ac:dyDescent="0.2">
      <c r="B53" s="104"/>
      <c r="C53" s="458" t="s">
        <v>298</v>
      </c>
      <c r="D53" s="458"/>
      <c r="E53" s="112">
        <f>E54+E55+E56</f>
        <v>0</v>
      </c>
      <c r="F53" s="112">
        <f>F54+F55+F56</f>
        <v>0</v>
      </c>
      <c r="G53" s="1"/>
    </row>
    <row r="54" spans="2:8" x14ac:dyDescent="0.2">
      <c r="B54" s="104"/>
      <c r="C54" s="450" t="s">
        <v>319</v>
      </c>
      <c r="D54" s="450"/>
      <c r="E54" s="110">
        <v>0</v>
      </c>
      <c r="F54" s="110">
        <v>0</v>
      </c>
      <c r="G54" s="1"/>
    </row>
    <row r="55" spans="2:8" x14ac:dyDescent="0.2">
      <c r="B55" s="104"/>
      <c r="C55" s="450" t="s">
        <v>271</v>
      </c>
      <c r="D55" s="450"/>
      <c r="E55" s="110">
        <v>0</v>
      </c>
      <c r="F55" s="110">
        <v>0</v>
      </c>
      <c r="G55" s="1"/>
    </row>
    <row r="56" spans="2:8" x14ac:dyDescent="0.2">
      <c r="B56" s="104"/>
      <c r="C56" s="450" t="s">
        <v>320</v>
      </c>
      <c r="D56" s="450"/>
      <c r="E56" s="110">
        <f>'2.1'!P166</f>
        <v>0</v>
      </c>
      <c r="F56" s="111">
        <f>'[2]2'!$E$53</f>
        <v>0</v>
      </c>
      <c r="G56" s="1"/>
      <c r="H56" s="70"/>
    </row>
    <row r="57" spans="2:8" x14ac:dyDescent="0.2">
      <c r="B57" s="104"/>
      <c r="C57" s="172"/>
      <c r="D57" s="169"/>
      <c r="E57" s="110"/>
      <c r="F57" s="110"/>
      <c r="G57" s="1"/>
      <c r="H57" s="70"/>
    </row>
    <row r="58" spans="2:8" x14ac:dyDescent="0.2">
      <c r="B58" s="104"/>
      <c r="C58" s="461" t="s">
        <v>321</v>
      </c>
      <c r="D58" s="461"/>
      <c r="E58" s="289">
        <f>E59+E60+E61+E62+E63</f>
        <v>0</v>
      </c>
      <c r="F58" s="289">
        <f>F59+F60+F61+F62+F63</f>
        <v>0</v>
      </c>
      <c r="G58" s="1"/>
      <c r="H58" s="70"/>
    </row>
    <row r="59" spans="2:8" x14ac:dyDescent="0.2">
      <c r="B59" s="104"/>
      <c r="C59" s="450" t="s">
        <v>322</v>
      </c>
      <c r="D59" s="450"/>
      <c r="E59" s="111">
        <v>0</v>
      </c>
      <c r="F59" s="111">
        <v>0</v>
      </c>
      <c r="G59" s="1"/>
    </row>
    <row r="60" spans="2:8" x14ac:dyDescent="0.2">
      <c r="B60" s="104"/>
      <c r="C60" s="450" t="s">
        <v>323</v>
      </c>
      <c r="D60" s="450"/>
      <c r="E60" s="110">
        <v>0</v>
      </c>
      <c r="F60" s="110">
        <v>0</v>
      </c>
      <c r="G60" s="1"/>
    </row>
    <row r="61" spans="2:8" x14ac:dyDescent="0.2">
      <c r="B61" s="104"/>
      <c r="C61" s="450" t="s">
        <v>324</v>
      </c>
      <c r="D61" s="450"/>
      <c r="E61" s="110">
        <v>0</v>
      </c>
      <c r="F61" s="110">
        <v>0</v>
      </c>
      <c r="G61" s="1"/>
    </row>
    <row r="62" spans="2:8" x14ac:dyDescent="0.2">
      <c r="B62" s="104"/>
      <c r="C62" s="450" t="s">
        <v>325</v>
      </c>
      <c r="D62" s="450"/>
      <c r="E62" s="111">
        <v>0</v>
      </c>
      <c r="F62" s="111">
        <v>0</v>
      </c>
      <c r="G62" s="1"/>
    </row>
    <row r="63" spans="2:8" x14ac:dyDescent="0.2">
      <c r="B63" s="104"/>
      <c r="C63" s="450" t="s">
        <v>326</v>
      </c>
      <c r="D63" s="450"/>
      <c r="E63" s="111">
        <v>0</v>
      </c>
      <c r="F63" s="111">
        <v>0</v>
      </c>
      <c r="G63" s="1"/>
    </row>
    <row r="64" spans="2:8" x14ac:dyDescent="0.2">
      <c r="B64" s="104"/>
      <c r="C64" s="9"/>
      <c r="D64" s="1"/>
      <c r="E64" s="110"/>
      <c r="F64" s="110"/>
      <c r="G64" s="1"/>
    </row>
    <row r="65" spans="2:9" x14ac:dyDescent="0.2">
      <c r="B65" s="104"/>
      <c r="C65" s="458" t="s">
        <v>327</v>
      </c>
      <c r="D65" s="458"/>
      <c r="E65" s="112">
        <f>E66+E67+E68+E69+E70+E71</f>
        <v>23.919999999999998</v>
      </c>
      <c r="F65" s="112">
        <f>F66+F67+F68+F69+F70+F71</f>
        <v>58.85</v>
      </c>
      <c r="G65" s="1"/>
    </row>
    <row r="66" spans="2:9" x14ac:dyDescent="0.2">
      <c r="B66" s="104"/>
      <c r="C66" s="450" t="s">
        <v>328</v>
      </c>
      <c r="D66" s="450"/>
      <c r="E66" s="110">
        <f>'2.1'!P185</f>
        <v>0</v>
      </c>
      <c r="F66" s="110">
        <v>0</v>
      </c>
      <c r="G66" s="1"/>
    </row>
    <row r="67" spans="2:9" x14ac:dyDescent="0.2">
      <c r="B67" s="104"/>
      <c r="C67" s="450" t="s">
        <v>329</v>
      </c>
      <c r="D67" s="450"/>
      <c r="E67" s="110">
        <v>0</v>
      </c>
      <c r="F67" s="110">
        <v>0</v>
      </c>
      <c r="G67" s="1"/>
    </row>
    <row r="68" spans="2:9" x14ac:dyDescent="0.2">
      <c r="B68" s="104"/>
      <c r="C68" s="450" t="s">
        <v>330</v>
      </c>
      <c r="D68" s="450"/>
      <c r="E68" s="110">
        <v>0</v>
      </c>
      <c r="F68" s="110">
        <v>0</v>
      </c>
      <c r="G68" s="1"/>
    </row>
    <row r="69" spans="2:9" x14ac:dyDescent="0.2">
      <c r="B69" s="104"/>
      <c r="C69" s="450" t="s">
        <v>331</v>
      </c>
      <c r="D69" s="450"/>
      <c r="E69" s="110">
        <v>0</v>
      </c>
      <c r="F69" s="110">
        <v>0</v>
      </c>
      <c r="G69" s="1"/>
    </row>
    <row r="70" spans="2:9" x14ac:dyDescent="0.2">
      <c r="B70" s="104"/>
      <c r="C70" s="450" t="s">
        <v>332</v>
      </c>
      <c r="D70" s="450"/>
      <c r="E70" s="110">
        <v>0</v>
      </c>
      <c r="F70" s="110">
        <v>0</v>
      </c>
      <c r="G70" s="1"/>
    </row>
    <row r="71" spans="2:9" x14ac:dyDescent="0.2">
      <c r="B71" s="104"/>
      <c r="C71" s="450" t="s">
        <v>333</v>
      </c>
      <c r="D71" s="450"/>
      <c r="E71" s="110">
        <f>'2.1'!P207</f>
        <v>23.919999999999998</v>
      </c>
      <c r="F71" s="111">
        <f>'[1]2'!$E$68</f>
        <v>58.85</v>
      </c>
      <c r="G71" s="1"/>
    </row>
    <row r="72" spans="2:9" x14ac:dyDescent="0.2">
      <c r="B72" s="104"/>
      <c r="C72" s="179"/>
      <c r="D72" s="179"/>
      <c r="E72" s="110"/>
      <c r="F72" s="110"/>
      <c r="G72" s="1"/>
    </row>
    <row r="73" spans="2:9" x14ac:dyDescent="0.2">
      <c r="B73" s="104"/>
      <c r="C73" s="458" t="s">
        <v>334</v>
      </c>
      <c r="D73" s="458"/>
      <c r="E73" s="112">
        <f>E74</f>
        <v>0</v>
      </c>
      <c r="F73" s="112">
        <f>F74</f>
        <v>0</v>
      </c>
      <c r="G73" s="1"/>
    </row>
    <row r="74" spans="2:9" x14ac:dyDescent="0.2">
      <c r="B74" s="104"/>
      <c r="C74" s="450" t="s">
        <v>335</v>
      </c>
      <c r="D74" s="450"/>
      <c r="E74" s="110">
        <v>0</v>
      </c>
      <c r="F74" s="110">
        <v>0</v>
      </c>
      <c r="G74" s="1"/>
    </row>
    <row r="75" spans="2:9" x14ac:dyDescent="0.2">
      <c r="B75" s="104"/>
      <c r="C75" s="179"/>
      <c r="D75" s="179"/>
      <c r="E75" s="110"/>
      <c r="F75" s="110"/>
      <c r="G75" s="1"/>
      <c r="H75" s="70"/>
    </row>
    <row r="76" spans="2:9" x14ac:dyDescent="0.2">
      <c r="B76" s="104"/>
      <c r="C76" s="451" t="s">
        <v>336</v>
      </c>
      <c r="D76" s="451"/>
      <c r="E76" s="112">
        <f>E37+E42+E53+E58+E65+E73</f>
        <v>113688196.99000001</v>
      </c>
      <c r="F76" s="112">
        <f>F37+F42+F53+F58+F65+F73</f>
        <v>101882571.75999999</v>
      </c>
      <c r="G76" s="1"/>
      <c r="H76" s="70"/>
      <c r="I76" s="70"/>
    </row>
    <row r="77" spans="2:9" x14ac:dyDescent="0.2">
      <c r="B77" s="104"/>
      <c r="C77" s="175"/>
      <c r="D77" s="175"/>
      <c r="E77" s="110"/>
      <c r="F77" s="110"/>
      <c r="G77" s="1"/>
      <c r="H77" s="70"/>
    </row>
    <row r="78" spans="2:9" x14ac:dyDescent="0.2">
      <c r="B78" s="104"/>
      <c r="C78" s="460" t="s">
        <v>337</v>
      </c>
      <c r="D78" s="460"/>
      <c r="E78" s="289">
        <f>E33-E76</f>
        <v>21319122.450000018</v>
      </c>
      <c r="F78" s="289">
        <f>F33-F76</f>
        <v>13560387.283000022</v>
      </c>
      <c r="G78" s="1"/>
      <c r="H78" s="70"/>
      <c r="I78" s="70"/>
    </row>
    <row r="79" spans="2:9" x14ac:dyDescent="0.2">
      <c r="B79" s="107"/>
      <c r="C79" s="113"/>
      <c r="D79" s="32"/>
      <c r="E79" s="114"/>
      <c r="F79" s="114"/>
      <c r="G79" s="1"/>
      <c r="H79" s="70"/>
      <c r="I79" s="70"/>
    </row>
    <row r="80" spans="2:9" x14ac:dyDescent="0.2">
      <c r="B80" s="3"/>
      <c r="C80" s="1"/>
      <c r="D80" s="1"/>
      <c r="E80" s="8"/>
      <c r="F80" s="8"/>
      <c r="G80" s="1"/>
      <c r="H80" s="70"/>
      <c r="I80" s="70"/>
    </row>
    <row r="81" spans="1:7" x14ac:dyDescent="0.2">
      <c r="B81" s="3"/>
      <c r="C81" s="1"/>
      <c r="D81" s="1"/>
      <c r="E81" s="8"/>
      <c r="F81" s="8"/>
      <c r="G81" s="1"/>
    </row>
    <row r="82" spans="1:7" x14ac:dyDescent="0.2">
      <c r="A82" s="3"/>
      <c r="B82" s="3"/>
      <c r="C82" s="1"/>
      <c r="D82" s="1"/>
      <c r="E82" s="5"/>
      <c r="F82" s="5"/>
      <c r="G82" s="1"/>
    </row>
    <row r="83" spans="1:7" x14ac:dyDescent="0.2">
      <c r="A83" s="3"/>
      <c r="B83" s="1"/>
      <c r="C83" s="1"/>
      <c r="D83" s="1"/>
      <c r="E83" s="5"/>
      <c r="F83" s="5"/>
      <c r="G83" s="1"/>
    </row>
    <row r="84" spans="1:7" x14ac:dyDescent="0.2">
      <c r="A84" s="3"/>
      <c r="B84" s="1"/>
      <c r="C84" s="1"/>
      <c r="D84" s="1"/>
      <c r="E84" s="2"/>
      <c r="F84" s="1"/>
      <c r="G84" s="1"/>
    </row>
    <row r="85" spans="1:7" x14ac:dyDescent="0.2">
      <c r="A85" s="3"/>
      <c r="B85" s="1"/>
      <c r="C85" s="1"/>
      <c r="D85" s="1"/>
      <c r="E85" s="8"/>
      <c r="F85" s="8"/>
      <c r="G85" s="1"/>
    </row>
    <row r="86" spans="1:7" x14ac:dyDescent="0.2">
      <c r="A86" s="3"/>
      <c r="B86" s="1"/>
      <c r="C86" s="1"/>
      <c r="D86" s="1"/>
      <c r="E86" s="8"/>
      <c r="F86" s="8"/>
      <c r="G86" s="1"/>
    </row>
    <row r="87" spans="1:7" x14ac:dyDescent="0.2">
      <c r="A87" s="3"/>
      <c r="B87" s="1"/>
      <c r="C87" s="1"/>
      <c r="D87" s="1"/>
      <c r="E87" s="1"/>
      <c r="F87" s="1"/>
      <c r="G87" s="1"/>
    </row>
    <row r="88" spans="1:7" x14ac:dyDescent="0.2">
      <c r="A88" s="3"/>
      <c r="B88" s="1"/>
      <c r="C88" s="1"/>
      <c r="D88" s="1"/>
      <c r="E88" s="1"/>
      <c r="F88" s="1"/>
      <c r="G88" s="1"/>
    </row>
    <row r="89" spans="1:7" x14ac:dyDescent="0.2">
      <c r="A89" s="3"/>
      <c r="B89" s="1"/>
      <c r="C89" s="1"/>
      <c r="D89" s="1"/>
      <c r="E89" s="1"/>
      <c r="F89" s="1"/>
      <c r="G89" s="1"/>
    </row>
    <row r="90" spans="1:7" x14ac:dyDescent="0.2">
      <c r="A90" s="3"/>
      <c r="B90" s="1"/>
      <c r="C90" s="1"/>
      <c r="D90" s="1"/>
      <c r="E90" s="1"/>
      <c r="F90" s="1"/>
      <c r="G90" s="1"/>
    </row>
    <row r="91" spans="1:7" x14ac:dyDescent="0.2">
      <c r="A91" s="3"/>
      <c r="B91" s="1"/>
      <c r="C91" s="1"/>
      <c r="D91" s="1"/>
      <c r="E91" s="1"/>
      <c r="F91" s="1"/>
      <c r="G91" s="1"/>
    </row>
  </sheetData>
  <mergeCells count="60">
    <mergeCell ref="B5:F5"/>
    <mergeCell ref="B6:F6"/>
    <mergeCell ref="B7:F7"/>
    <mergeCell ref="B8:F8"/>
    <mergeCell ref="C11:D11"/>
    <mergeCell ref="C12:D12"/>
    <mergeCell ref="C13:D13"/>
    <mergeCell ref="C14:D14"/>
    <mergeCell ref="C15:D15"/>
    <mergeCell ref="C16:D16"/>
    <mergeCell ref="C17:D17"/>
    <mergeCell ref="C18:D18"/>
    <mergeCell ref="C19:D19"/>
    <mergeCell ref="C20:D20"/>
    <mergeCell ref="C22:D22"/>
    <mergeCell ref="C23:D23"/>
    <mergeCell ref="C24:D24"/>
    <mergeCell ref="C26:D26"/>
    <mergeCell ref="C27:D27"/>
    <mergeCell ref="C28:D28"/>
    <mergeCell ref="C29:D29"/>
    <mergeCell ref="C30:D30"/>
    <mergeCell ref="C31:D31"/>
    <mergeCell ref="C33:D33"/>
    <mergeCell ref="C36:D36"/>
    <mergeCell ref="C37:D37"/>
    <mergeCell ref="C38:D38"/>
    <mergeCell ref="C39:D39"/>
    <mergeCell ref="C40:D40"/>
    <mergeCell ref="C42:D42"/>
    <mergeCell ref="C43:D43"/>
    <mergeCell ref="C44:D44"/>
    <mergeCell ref="C45:D45"/>
    <mergeCell ref="C46:D46"/>
    <mergeCell ref="C47:D47"/>
    <mergeCell ref="C48:D48"/>
    <mergeCell ref="C49:D49"/>
    <mergeCell ref="C50:D50"/>
    <mergeCell ref="C51:D51"/>
    <mergeCell ref="C53:D53"/>
    <mergeCell ref="C54:D54"/>
    <mergeCell ref="C55:D55"/>
    <mergeCell ref="C56:D56"/>
    <mergeCell ref="C58:D58"/>
    <mergeCell ref="C59:D59"/>
    <mergeCell ref="C60:D60"/>
    <mergeCell ref="C61:D61"/>
    <mergeCell ref="C62:D62"/>
    <mergeCell ref="C63:D63"/>
    <mergeCell ref="C65:D65"/>
    <mergeCell ref="C66:D66"/>
    <mergeCell ref="C67:D67"/>
    <mergeCell ref="C68:D68"/>
    <mergeCell ref="C69:D69"/>
    <mergeCell ref="C70:D70"/>
    <mergeCell ref="C71:D71"/>
    <mergeCell ref="C73:D73"/>
    <mergeCell ref="C74:D74"/>
    <mergeCell ref="C76:D76"/>
    <mergeCell ref="C78:D78"/>
  </mergeCells>
  <pageMargins left="0.78740157480314965" right="0.19685039370078741" top="0.19685039370078741" bottom="0.19685039370078741" header="0.31496062992125984" footer="0.31496062992125984"/>
  <pageSetup scale="65"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H206"/>
  <sheetViews>
    <sheetView zoomScale="75" zoomScaleNormal="75" workbookViewId="0">
      <selection activeCell="J6" sqref="J6"/>
    </sheetView>
  </sheetViews>
  <sheetFormatPr baseColWidth="10" defaultRowHeight="12.75" x14ac:dyDescent="0.2"/>
  <cols>
    <col min="1" max="1" width="5.5703125" style="236" bestFit="1" customWidth="1"/>
    <col min="2" max="2" width="54.28515625" style="236" customWidth="1"/>
    <col min="3" max="8" width="13.42578125" style="236" customWidth="1"/>
  </cols>
  <sheetData>
    <row r="1" spans="1:8" ht="52.5" customHeight="1" x14ac:dyDescent="0.2"/>
    <row r="2" spans="1:8" ht="12.75" customHeight="1" x14ac:dyDescent="0.2">
      <c r="A2" s="699" t="s">
        <v>0</v>
      </c>
      <c r="B2" s="699"/>
      <c r="C2" s="699"/>
      <c r="D2" s="699"/>
      <c r="E2" s="699"/>
      <c r="F2" s="699"/>
      <c r="G2" s="700"/>
      <c r="H2" s="700"/>
    </row>
    <row r="3" spans="1:8" ht="12.75" customHeight="1" x14ac:dyDescent="0.2">
      <c r="A3" s="654" t="s">
        <v>942</v>
      </c>
      <c r="B3" s="654"/>
      <c r="C3" s="654"/>
      <c r="D3" s="654"/>
      <c r="E3" s="654"/>
      <c r="F3" s="654"/>
      <c r="G3" s="654"/>
      <c r="H3" s="654"/>
    </row>
    <row r="4" spans="1:8" ht="12.75" customHeight="1" x14ac:dyDescent="0.2">
      <c r="A4" s="654" t="s">
        <v>1250</v>
      </c>
      <c r="B4" s="654"/>
      <c r="C4" s="654"/>
      <c r="D4" s="654"/>
      <c r="E4" s="654"/>
      <c r="F4" s="654"/>
      <c r="G4" s="654"/>
      <c r="H4" s="654"/>
    </row>
    <row r="5" spans="1:8" ht="12.75" customHeight="1" x14ac:dyDescent="0.2">
      <c r="A5" s="654" t="s">
        <v>901</v>
      </c>
      <c r="B5" s="654"/>
      <c r="C5" s="654"/>
      <c r="D5" s="654"/>
      <c r="E5" s="654"/>
      <c r="F5" s="654"/>
      <c r="G5" s="655"/>
      <c r="H5" s="655"/>
    </row>
    <row r="6" spans="1:8" ht="15.75" x14ac:dyDescent="0.2">
      <c r="A6" s="701" t="s">
        <v>1251</v>
      </c>
      <c r="B6" s="699"/>
      <c r="C6" s="699"/>
      <c r="D6" s="699"/>
      <c r="E6" s="699"/>
      <c r="F6" s="699"/>
      <c r="G6" s="700"/>
      <c r="H6" s="700"/>
    </row>
    <row r="7" spans="1:8" ht="15" customHeight="1" x14ac:dyDescent="0.2"/>
    <row r="8" spans="1:8" ht="15" customHeight="1" x14ac:dyDescent="0.2">
      <c r="A8" s="624" t="s">
        <v>390</v>
      </c>
      <c r="B8" s="625"/>
      <c r="C8" s="626" t="s">
        <v>945</v>
      </c>
      <c r="D8" s="627"/>
      <c r="E8" s="627"/>
      <c r="F8" s="627"/>
      <c r="G8" s="628"/>
      <c r="H8" s="583" t="s">
        <v>946</v>
      </c>
    </row>
    <row r="9" spans="1:8" ht="23.25" customHeight="1" x14ac:dyDescent="0.2">
      <c r="A9" s="629"/>
      <c r="B9" s="630"/>
      <c r="C9" s="631" t="s">
        <v>947</v>
      </c>
      <c r="D9" s="632" t="s">
        <v>948</v>
      </c>
      <c r="E9" s="632" t="s">
        <v>949</v>
      </c>
      <c r="F9" s="632" t="s">
        <v>187</v>
      </c>
      <c r="G9" s="633" t="s">
        <v>189</v>
      </c>
      <c r="H9" s="634"/>
    </row>
    <row r="10" spans="1:8" ht="19.5" customHeight="1" x14ac:dyDescent="0.2">
      <c r="A10" s="635"/>
      <c r="B10" s="636"/>
      <c r="C10" s="637">
        <v>1</v>
      </c>
      <c r="D10" s="638">
        <v>2</v>
      </c>
      <c r="E10" s="702" t="s">
        <v>950</v>
      </c>
      <c r="F10" s="638">
        <v>4</v>
      </c>
      <c r="G10" s="638">
        <v>5</v>
      </c>
      <c r="H10" s="702" t="s">
        <v>951</v>
      </c>
    </row>
    <row r="11" spans="1:8" ht="15" customHeight="1" x14ac:dyDescent="0.2">
      <c r="A11" s="682"/>
      <c r="B11" s="703" t="s">
        <v>1252</v>
      </c>
      <c r="C11" s="684"/>
      <c r="D11" s="704"/>
      <c r="E11" s="684"/>
      <c r="F11" s="705"/>
      <c r="G11" s="704"/>
      <c r="H11" s="684"/>
    </row>
    <row r="12" spans="1:8" ht="15" customHeight="1" x14ac:dyDescent="0.2">
      <c r="A12" s="685"/>
      <c r="B12" s="706" t="s">
        <v>1253</v>
      </c>
      <c r="C12" s="687">
        <v>95508991</v>
      </c>
      <c r="D12" s="707">
        <v>1721399.05</v>
      </c>
      <c r="E12" s="688">
        <v>97230390.049999997</v>
      </c>
      <c r="F12" s="708">
        <v>56691257.829999998</v>
      </c>
      <c r="G12" s="707">
        <v>55549356.670000002</v>
      </c>
      <c r="H12" s="688">
        <v>40539132.219999999</v>
      </c>
    </row>
    <row r="13" spans="1:8" ht="15" customHeight="1" x14ac:dyDescent="0.2">
      <c r="A13" s="685"/>
      <c r="B13" s="706" t="s">
        <v>1254</v>
      </c>
      <c r="C13" s="688">
        <v>75645504.640000001</v>
      </c>
      <c r="D13" s="709">
        <v>13792284.890000001</v>
      </c>
      <c r="E13" s="688">
        <v>89437789.530000001</v>
      </c>
      <c r="F13" s="710">
        <v>53455764.329999998</v>
      </c>
      <c r="G13" s="709">
        <v>53221221.579999998</v>
      </c>
      <c r="H13" s="688">
        <v>35982025.200000003</v>
      </c>
    </row>
    <row r="14" spans="1:8" ht="15" customHeight="1" x14ac:dyDescent="0.2">
      <c r="A14" s="685"/>
      <c r="B14" s="706" t="s">
        <v>1255</v>
      </c>
      <c r="C14" s="687">
        <v>8422261</v>
      </c>
      <c r="D14" s="707">
        <v>0</v>
      </c>
      <c r="E14" s="688">
        <v>8422261</v>
      </c>
      <c r="F14" s="708">
        <v>3541151</v>
      </c>
      <c r="G14" s="707">
        <v>3541151</v>
      </c>
      <c r="H14" s="688">
        <v>4881110</v>
      </c>
    </row>
    <row r="15" spans="1:8" ht="15" customHeight="1" x14ac:dyDescent="0.2">
      <c r="A15" s="685"/>
      <c r="B15" s="706"/>
      <c r="C15" s="687"/>
      <c r="D15" s="707"/>
      <c r="E15" s="688">
        <f t="shared" ref="E15:E18" si="0">SUM(C15,D15)</f>
        <v>0</v>
      </c>
      <c r="F15" s="708"/>
      <c r="G15" s="707"/>
      <c r="H15" s="688">
        <f t="shared" ref="H15:H19" si="1">SUM(E15-F15)</f>
        <v>0</v>
      </c>
    </row>
    <row r="16" spans="1:8" ht="15" customHeight="1" x14ac:dyDescent="0.2">
      <c r="A16" s="685"/>
      <c r="B16" s="706"/>
      <c r="C16" s="688"/>
      <c r="D16" s="709"/>
      <c r="E16" s="688">
        <f t="shared" si="0"/>
        <v>0</v>
      </c>
      <c r="F16" s="710"/>
      <c r="G16" s="709"/>
      <c r="H16" s="688">
        <f t="shared" si="1"/>
        <v>0</v>
      </c>
    </row>
    <row r="17" spans="1:8" ht="15" customHeight="1" x14ac:dyDescent="0.2">
      <c r="A17" s="685"/>
      <c r="B17" s="706"/>
      <c r="C17" s="687"/>
      <c r="D17" s="707"/>
      <c r="E17" s="688">
        <f t="shared" si="0"/>
        <v>0</v>
      </c>
      <c r="F17" s="708"/>
      <c r="G17" s="707"/>
      <c r="H17" s="688">
        <f t="shared" si="1"/>
        <v>0</v>
      </c>
    </row>
    <row r="18" spans="1:8" ht="15" customHeight="1" x14ac:dyDescent="0.2">
      <c r="A18" s="690"/>
      <c r="B18" s="691"/>
      <c r="C18" s="692"/>
      <c r="D18" s="711"/>
      <c r="E18" s="692">
        <f t="shared" si="0"/>
        <v>0</v>
      </c>
      <c r="F18" s="712"/>
      <c r="G18" s="711"/>
      <c r="H18" s="692">
        <f t="shared" si="1"/>
        <v>0</v>
      </c>
    </row>
    <row r="19" spans="1:8" ht="15" customHeight="1" x14ac:dyDescent="0.2">
      <c r="A19" s="693"/>
      <c r="B19" s="694" t="s">
        <v>1000</v>
      </c>
      <c r="C19" s="695">
        <f>SUM(C12:C18)</f>
        <v>179576756.63999999</v>
      </c>
      <c r="D19" s="695">
        <f>SUM(D12:D18)</f>
        <v>15513683.940000001</v>
      </c>
      <c r="E19" s="713">
        <f>SUM(C19,D19)</f>
        <v>195090440.57999998</v>
      </c>
      <c r="F19" s="695">
        <f>SUM(F12:F18)</f>
        <v>113688173.16</v>
      </c>
      <c r="G19" s="695">
        <f>SUM(G12:G18)</f>
        <v>112311729.25</v>
      </c>
      <c r="H19" s="713">
        <f t="shared" si="1"/>
        <v>81402267.419999987</v>
      </c>
    </row>
    <row r="20" spans="1:8" ht="15" customHeight="1" x14ac:dyDescent="0.2">
      <c r="A20" s="696"/>
      <c r="B20" s="697"/>
      <c r="C20" s="698"/>
      <c r="D20" s="698"/>
      <c r="E20" s="698"/>
      <c r="F20" s="698"/>
      <c r="G20" s="698"/>
      <c r="H20" s="698"/>
    </row>
    <row r="21" spans="1:8" ht="15" customHeight="1" x14ac:dyDescent="0.2">
      <c r="A21" s="696"/>
      <c r="B21" s="697"/>
      <c r="C21" s="698"/>
      <c r="D21" s="698"/>
      <c r="E21" s="698"/>
      <c r="F21" s="698"/>
      <c r="G21" s="698"/>
      <c r="H21" s="698"/>
    </row>
    <row r="22" spans="1:8" ht="15" customHeight="1" x14ac:dyDescent="0.2"/>
    <row r="23" spans="1:8" ht="15" customHeight="1" x14ac:dyDescent="0.2">
      <c r="A23" s="622" t="s">
        <v>940</v>
      </c>
      <c r="B23" s="622"/>
      <c r="C23" s="622"/>
      <c r="D23" s="622"/>
      <c r="E23" s="622"/>
      <c r="F23" s="622"/>
      <c r="G23" s="622"/>
      <c r="H23" s="622"/>
    </row>
    <row r="24" spans="1:8" ht="15" customHeight="1" x14ac:dyDescent="0.2">
      <c r="A24" s="623"/>
      <c r="B24" s="623"/>
      <c r="C24" s="623"/>
      <c r="D24" s="623"/>
      <c r="E24" s="623"/>
      <c r="F24" s="623"/>
      <c r="G24" s="623"/>
      <c r="H24" s="623"/>
    </row>
    <row r="25" spans="1:8" ht="15" customHeight="1" x14ac:dyDescent="0.2">
      <c r="A25" s="623"/>
      <c r="B25" s="623"/>
      <c r="C25" s="623"/>
      <c r="D25" s="623"/>
      <c r="E25" s="623"/>
      <c r="F25" s="623"/>
      <c r="G25" s="623"/>
      <c r="H25" s="623"/>
    </row>
    <row r="26" spans="1:8" ht="15" customHeight="1" x14ac:dyDescent="0.2">
      <c r="A26" s="623"/>
      <c r="B26" s="623"/>
      <c r="C26" s="623"/>
      <c r="D26" s="623"/>
      <c r="E26" s="623"/>
      <c r="F26" s="623"/>
      <c r="G26" s="623"/>
      <c r="H26" s="623"/>
    </row>
    <row r="27" spans="1:8" ht="15" customHeight="1" x14ac:dyDescent="0.2"/>
    <row r="28" spans="1:8" ht="15" customHeight="1" x14ac:dyDescent="0.2"/>
    <row r="29" spans="1:8" ht="15" customHeight="1" x14ac:dyDescent="0.2"/>
    <row r="30" spans="1:8" ht="15" customHeight="1" x14ac:dyDescent="0.2"/>
    <row r="31" spans="1:8" ht="15" customHeight="1" x14ac:dyDescent="0.2"/>
    <row r="32" spans="1:8" ht="15" customHeight="1" x14ac:dyDescent="0.2"/>
    <row r="33" ht="15" customHeight="1" x14ac:dyDescent="0.2"/>
    <row r="34" ht="15" customHeight="1" x14ac:dyDescent="0.2"/>
    <row r="35" ht="15" customHeight="1" x14ac:dyDescent="0.2"/>
    <row r="36" ht="15" customHeight="1" x14ac:dyDescent="0.2"/>
    <row r="37" ht="15" customHeight="1" x14ac:dyDescent="0.2"/>
    <row r="38" ht="15" customHeight="1" x14ac:dyDescent="0.2"/>
    <row r="39" ht="15" customHeight="1" x14ac:dyDescent="0.2"/>
    <row r="40" ht="15" customHeight="1" x14ac:dyDescent="0.2"/>
    <row r="41" ht="15" customHeight="1" x14ac:dyDescent="0.2"/>
    <row r="42" ht="15" customHeight="1" x14ac:dyDescent="0.2"/>
    <row r="43" ht="15" customHeight="1" x14ac:dyDescent="0.2"/>
    <row r="44" ht="15" customHeight="1" x14ac:dyDescent="0.2"/>
    <row r="45" ht="15" customHeight="1" x14ac:dyDescent="0.2"/>
    <row r="46" ht="15" customHeight="1" x14ac:dyDescent="0.2"/>
    <row r="47" ht="15" customHeight="1" x14ac:dyDescent="0.2"/>
    <row r="48" ht="12.75" customHeight="1" x14ac:dyDescent="0.2"/>
    <row r="49" ht="12.75" customHeight="1" x14ac:dyDescent="0.2"/>
    <row r="50" ht="12.75" customHeight="1" x14ac:dyDescent="0.2"/>
    <row r="51" ht="12.75" customHeight="1" x14ac:dyDescent="0.2"/>
    <row r="52" ht="12.75" customHeight="1" x14ac:dyDescent="0.2"/>
    <row r="53" ht="12.75" customHeight="1" x14ac:dyDescent="0.2"/>
    <row r="54" ht="12.75" customHeight="1" x14ac:dyDescent="0.2"/>
    <row r="61" ht="12.75" customHeight="1" x14ac:dyDescent="0.2"/>
    <row r="63" ht="15.75" customHeight="1" x14ac:dyDescent="0.2"/>
    <row r="64" ht="12.75" customHeight="1" x14ac:dyDescent="0.2"/>
    <row r="65" ht="12.75" customHeight="1" x14ac:dyDescent="0.2"/>
    <row r="66" ht="12.75" customHeight="1" x14ac:dyDescent="0.2"/>
    <row r="67" ht="12.75" customHeight="1" x14ac:dyDescent="0.2"/>
    <row r="68" ht="12.75" customHeight="1" x14ac:dyDescent="0.2"/>
    <row r="69" ht="12.75" customHeight="1" x14ac:dyDescent="0.2"/>
    <row r="70" ht="12.75" customHeight="1" x14ac:dyDescent="0.2"/>
    <row r="71" ht="12.75" customHeight="1" x14ac:dyDescent="0.2"/>
    <row r="72" ht="15.75" customHeight="1" x14ac:dyDescent="0.2"/>
    <row r="73" ht="12.75" customHeight="1" x14ac:dyDescent="0.2"/>
    <row r="74" ht="12.75" customHeight="1" x14ac:dyDescent="0.2"/>
    <row r="75" ht="12.75" customHeight="1" x14ac:dyDescent="0.2"/>
    <row r="76" ht="12.75" customHeight="1" x14ac:dyDescent="0.2"/>
    <row r="79" ht="12.75" customHeight="1" x14ac:dyDescent="0.2"/>
    <row r="84" ht="15.75" customHeight="1" x14ac:dyDescent="0.2"/>
    <row r="85" ht="12.75" customHeight="1" x14ac:dyDescent="0.2"/>
    <row r="86" ht="12.75" customHeight="1" x14ac:dyDescent="0.2"/>
    <row r="87" ht="12.75" customHeight="1" x14ac:dyDescent="0.2"/>
    <row r="88" ht="12.75" customHeight="1" x14ac:dyDescent="0.2"/>
    <row r="89" ht="12.75" customHeight="1" x14ac:dyDescent="0.2"/>
    <row r="90" ht="15.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100" ht="12.75" customHeight="1" x14ac:dyDescent="0.2"/>
    <row r="104" ht="15.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5" ht="12.75" customHeight="1" x14ac:dyDescent="0.2"/>
    <row r="117" ht="12.75" customHeight="1" x14ac:dyDescent="0.2"/>
    <row r="118" ht="12.75" customHeight="1" x14ac:dyDescent="0.2"/>
    <row r="127" ht="15.75" customHeight="1" x14ac:dyDescent="0.2"/>
    <row r="128" ht="12.75" customHeight="1" x14ac:dyDescent="0.2"/>
    <row r="129" ht="12.75" customHeight="1" x14ac:dyDescent="0.2"/>
    <row r="130" ht="12.75" customHeight="1" x14ac:dyDescent="0.2"/>
    <row r="131" ht="12.75" customHeight="1" x14ac:dyDescent="0.2"/>
    <row r="132" ht="15.75" customHeight="1" x14ac:dyDescent="0.2"/>
    <row r="133" ht="12.75" customHeight="1" x14ac:dyDescent="0.2"/>
    <row r="134" ht="12.75" customHeight="1" x14ac:dyDescent="0.2"/>
    <row r="135" ht="12.75" customHeight="1" x14ac:dyDescent="0.2"/>
    <row r="136" ht="15.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5" ht="12.75" customHeight="1" x14ac:dyDescent="0.2"/>
    <row r="146" ht="12.75" customHeight="1" x14ac:dyDescent="0.2"/>
    <row r="152" ht="12.75" customHeight="1" x14ac:dyDescent="0.2"/>
    <row r="157" ht="12.75" customHeight="1" x14ac:dyDescent="0.2"/>
    <row r="159" ht="12.75" customHeight="1" x14ac:dyDescent="0.2"/>
    <row r="161" ht="12.75" customHeight="1" x14ac:dyDescent="0.2"/>
    <row r="162" ht="12.75" customHeight="1" x14ac:dyDescent="0.2"/>
    <row r="163" ht="12.75" customHeight="1" x14ac:dyDescent="0.2"/>
    <row r="164" ht="12.75" customHeight="1" x14ac:dyDescent="0.2"/>
    <row r="181" ht="15.75" customHeight="1" x14ac:dyDescent="0.2"/>
    <row r="182" ht="12.75" customHeight="1" x14ac:dyDescent="0.2"/>
    <row r="183" ht="12.75" customHeight="1" x14ac:dyDescent="0.2"/>
    <row r="184" ht="12.75" customHeight="1" x14ac:dyDescent="0.2"/>
    <row r="185" ht="12.75" customHeight="1" x14ac:dyDescent="0.2"/>
    <row r="206" ht="12.75" customHeight="1" x14ac:dyDescent="0.2"/>
  </sheetData>
  <mergeCells count="9">
    <mergeCell ref="A23:H23"/>
    <mergeCell ref="A2:H2"/>
    <mergeCell ref="A3:H3"/>
    <mergeCell ref="A4:H4"/>
    <mergeCell ref="A5:H5"/>
    <mergeCell ref="A6:H6"/>
    <mergeCell ref="A8:B10"/>
    <mergeCell ref="C8:G8"/>
    <mergeCell ref="H8:H9"/>
  </mergeCells>
  <pageMargins left="0.19685039370078741" right="0.19685039370078741" top="0.59055118110236227" bottom="0.59055118110236227" header="0.31496062992125984" footer="0.31496062992125984"/>
  <pageSetup scale="70" orientation="landscape" r:id="rId1"/>
  <headerFooter>
    <oddFooter>&amp;C"Bajo protesta declaramos que los Estados Financieros y sus notas, son razonablemente correctos y son responsabilidad del emisor"</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I2147"/>
  <sheetViews>
    <sheetView workbookViewId="0">
      <selection activeCell="A6" sqref="A6:H6"/>
    </sheetView>
  </sheetViews>
  <sheetFormatPr baseColWidth="10" defaultRowHeight="12.75" x14ac:dyDescent="0.2"/>
  <cols>
    <col min="1" max="1" width="5.5703125" style="236" bestFit="1" customWidth="1"/>
    <col min="2" max="2" width="40.5703125" style="236" customWidth="1"/>
    <col min="3" max="3" width="11.5703125" style="236" customWidth="1"/>
    <col min="4" max="4" width="13.42578125" style="236" customWidth="1"/>
    <col min="5" max="5" width="10.85546875" style="236" customWidth="1"/>
    <col min="6" max="6" width="12.5703125" style="236" bestFit="1" customWidth="1"/>
    <col min="7" max="7" width="10.42578125" style="236" customWidth="1"/>
    <col min="8" max="8" width="11.5703125" style="236" customWidth="1"/>
    <col min="9" max="9" width="11.42578125" style="236"/>
  </cols>
  <sheetData>
    <row r="1" spans="1:8" ht="46.5" customHeight="1" x14ac:dyDescent="0.2"/>
    <row r="2" spans="1:8" ht="12.75" customHeight="1" x14ac:dyDescent="0.2">
      <c r="A2" s="578" t="s">
        <v>941</v>
      </c>
      <c r="B2" s="578"/>
      <c r="C2" s="578"/>
      <c r="D2" s="578"/>
      <c r="E2" s="578"/>
      <c r="F2" s="578"/>
      <c r="G2" s="579"/>
      <c r="H2" s="579"/>
    </row>
    <row r="3" spans="1:8" ht="12.75" customHeight="1" x14ac:dyDescent="0.2">
      <c r="A3" s="578" t="s">
        <v>942</v>
      </c>
      <c r="B3" s="578"/>
      <c r="C3" s="578"/>
      <c r="D3" s="578"/>
      <c r="E3" s="578"/>
      <c r="F3" s="578"/>
      <c r="G3" s="578"/>
      <c r="H3" s="578"/>
    </row>
    <row r="4" spans="1:8" ht="12.75" customHeight="1" x14ac:dyDescent="0.2">
      <c r="A4" s="578" t="s">
        <v>1256</v>
      </c>
      <c r="B4" s="578"/>
      <c r="C4" s="578"/>
      <c r="D4" s="578"/>
      <c r="E4" s="578"/>
      <c r="F4" s="578"/>
      <c r="G4" s="578"/>
      <c r="H4" s="578"/>
    </row>
    <row r="5" spans="1:8" ht="12.75" customHeight="1" x14ac:dyDescent="0.2">
      <c r="A5" s="578" t="s">
        <v>901</v>
      </c>
      <c r="B5" s="578"/>
      <c r="C5" s="578"/>
      <c r="D5" s="578"/>
      <c r="E5" s="578"/>
      <c r="F5" s="578"/>
      <c r="G5" s="579"/>
      <c r="H5" s="579"/>
    </row>
    <row r="6" spans="1:8" ht="12.75" customHeight="1" x14ac:dyDescent="0.2">
      <c r="A6" s="580" t="s">
        <v>1257</v>
      </c>
      <c r="B6" s="578"/>
      <c r="C6" s="578"/>
      <c r="D6" s="578"/>
      <c r="E6" s="578"/>
      <c r="F6" s="578"/>
      <c r="G6" s="579"/>
      <c r="H6" s="579"/>
    </row>
    <row r="7" spans="1:8" ht="12.75" customHeight="1" x14ac:dyDescent="0.2"/>
    <row r="8" spans="1:8" ht="12.75" customHeight="1" x14ac:dyDescent="0.2">
      <c r="A8" s="624" t="s">
        <v>390</v>
      </c>
      <c r="B8" s="625"/>
      <c r="C8" s="626" t="s">
        <v>945</v>
      </c>
      <c r="D8" s="627"/>
      <c r="E8" s="627"/>
      <c r="F8" s="627"/>
      <c r="G8" s="628"/>
      <c r="H8" s="583" t="s">
        <v>946</v>
      </c>
    </row>
    <row r="9" spans="1:8" ht="12.75" customHeight="1" x14ac:dyDescent="0.2">
      <c r="A9" s="629"/>
      <c r="B9" s="630"/>
      <c r="C9" s="631" t="s">
        <v>947</v>
      </c>
      <c r="D9" s="632" t="s">
        <v>948</v>
      </c>
      <c r="E9" s="632" t="s">
        <v>949</v>
      </c>
      <c r="F9" s="632" t="s">
        <v>187</v>
      </c>
      <c r="G9" s="633" t="s">
        <v>189</v>
      </c>
      <c r="H9" s="634"/>
    </row>
    <row r="10" spans="1:8" x14ac:dyDescent="0.2">
      <c r="A10" s="635"/>
      <c r="B10" s="636"/>
      <c r="C10" s="637">
        <v>1</v>
      </c>
      <c r="D10" s="638">
        <v>2</v>
      </c>
      <c r="E10" s="638" t="s">
        <v>950</v>
      </c>
      <c r="F10" s="638">
        <v>4</v>
      </c>
      <c r="G10" s="638">
        <v>5</v>
      </c>
      <c r="H10" s="638" t="s">
        <v>951</v>
      </c>
    </row>
    <row r="11" spans="1:8" ht="12.75" customHeight="1" x14ac:dyDescent="0.2">
      <c r="A11" s="682"/>
      <c r="B11" s="714"/>
      <c r="C11" s="715"/>
      <c r="D11" s="715"/>
      <c r="E11" s="715"/>
      <c r="F11" s="715"/>
      <c r="G11" s="715"/>
      <c r="H11" s="715"/>
    </row>
    <row r="12" spans="1:8" ht="12.75" customHeight="1" x14ac:dyDescent="0.2">
      <c r="A12" s="716" t="s">
        <v>1258</v>
      </c>
      <c r="B12" s="717"/>
      <c r="C12" s="718">
        <v>0</v>
      </c>
      <c r="D12" s="718">
        <v>0</v>
      </c>
      <c r="E12" s="719">
        <v>0</v>
      </c>
      <c r="F12" s="718">
        <v>0</v>
      </c>
      <c r="G12" s="718">
        <v>0</v>
      </c>
      <c r="H12" s="719">
        <v>0</v>
      </c>
    </row>
    <row r="13" spans="1:8" ht="12.75" customHeight="1" x14ac:dyDescent="0.2">
      <c r="A13" s="720" t="s">
        <v>1259</v>
      </c>
      <c r="B13" s="721"/>
      <c r="C13" s="718">
        <v>0</v>
      </c>
      <c r="D13" s="718">
        <v>0</v>
      </c>
      <c r="E13" s="719">
        <v>0</v>
      </c>
      <c r="F13" s="718">
        <v>0</v>
      </c>
      <c r="G13" s="718">
        <v>0</v>
      </c>
      <c r="H13" s="719">
        <v>0</v>
      </c>
    </row>
    <row r="14" spans="1:8" ht="12.75" customHeight="1" x14ac:dyDescent="0.2">
      <c r="A14" s="720" t="s">
        <v>1260</v>
      </c>
      <c r="B14" s="721"/>
      <c r="C14" s="718">
        <v>0</v>
      </c>
      <c r="D14" s="718">
        <v>0</v>
      </c>
      <c r="E14" s="719">
        <v>0</v>
      </c>
      <c r="F14" s="718">
        <v>0</v>
      </c>
      <c r="G14" s="718">
        <v>0</v>
      </c>
      <c r="H14" s="719">
        <v>0</v>
      </c>
    </row>
    <row r="15" spans="1:8" ht="12.75" customHeight="1" x14ac:dyDescent="0.2">
      <c r="A15" s="720" t="s">
        <v>1261</v>
      </c>
      <c r="B15" s="721"/>
      <c r="C15" s="718">
        <v>0</v>
      </c>
      <c r="D15" s="718">
        <v>0</v>
      </c>
      <c r="E15" s="719">
        <v>0</v>
      </c>
      <c r="F15" s="718">
        <v>0</v>
      </c>
      <c r="G15" s="718">
        <v>0</v>
      </c>
      <c r="H15" s="719">
        <v>0</v>
      </c>
    </row>
    <row r="16" spans="1:8" ht="12.75" customHeight="1" x14ac:dyDescent="0.2">
      <c r="A16" s="720" t="s">
        <v>1262</v>
      </c>
      <c r="B16" s="721"/>
      <c r="C16" s="718">
        <v>0</v>
      </c>
      <c r="D16" s="718">
        <v>0</v>
      </c>
      <c r="E16" s="719">
        <v>0</v>
      </c>
      <c r="F16" s="718">
        <v>0</v>
      </c>
      <c r="G16" s="718">
        <v>0</v>
      </c>
      <c r="H16" s="719">
        <v>0</v>
      </c>
    </row>
    <row r="17" spans="1:8" ht="12.75" customHeight="1" x14ac:dyDescent="0.2">
      <c r="A17" s="720" t="s">
        <v>1263</v>
      </c>
      <c r="B17" s="721"/>
      <c r="C17" s="718">
        <v>0</v>
      </c>
      <c r="D17" s="718">
        <v>0</v>
      </c>
      <c r="E17" s="719">
        <v>0</v>
      </c>
      <c r="F17" s="718">
        <v>0</v>
      </c>
      <c r="G17" s="718">
        <v>0</v>
      </c>
      <c r="H17" s="719">
        <v>0</v>
      </c>
    </row>
    <row r="18" spans="1:8" ht="12.75" customHeight="1" x14ac:dyDescent="0.2">
      <c r="A18" s="720" t="s">
        <v>1264</v>
      </c>
      <c r="B18" s="721"/>
      <c r="C18" s="718">
        <v>0</v>
      </c>
      <c r="D18" s="718">
        <v>0</v>
      </c>
      <c r="E18" s="719">
        <v>0</v>
      </c>
      <c r="F18" s="718">
        <v>0</v>
      </c>
      <c r="G18" s="718">
        <v>0</v>
      </c>
      <c r="H18" s="719">
        <v>0</v>
      </c>
    </row>
    <row r="19" spans="1:8" ht="12.75" customHeight="1" x14ac:dyDescent="0.2">
      <c r="A19" s="720" t="s">
        <v>1265</v>
      </c>
      <c r="B19" s="721"/>
      <c r="C19" s="718">
        <v>0</v>
      </c>
      <c r="D19" s="718">
        <v>0</v>
      </c>
      <c r="E19" s="719">
        <v>0</v>
      </c>
      <c r="F19" s="718">
        <v>0</v>
      </c>
      <c r="G19" s="718">
        <v>0</v>
      </c>
      <c r="H19" s="719">
        <v>0</v>
      </c>
    </row>
    <row r="20" spans="1:8" ht="12.75" customHeight="1" x14ac:dyDescent="0.2">
      <c r="A20" s="720" t="s">
        <v>1266</v>
      </c>
      <c r="B20" s="721"/>
      <c r="C20" s="718">
        <v>0</v>
      </c>
      <c r="D20" s="718">
        <v>0</v>
      </c>
      <c r="E20" s="719">
        <v>0</v>
      </c>
      <c r="F20" s="718">
        <v>0</v>
      </c>
      <c r="G20" s="718">
        <v>0</v>
      </c>
      <c r="H20" s="719">
        <v>0</v>
      </c>
    </row>
    <row r="21" spans="1:8" ht="12.75" customHeight="1" x14ac:dyDescent="0.2">
      <c r="A21" s="722"/>
      <c r="B21" s="723"/>
      <c r="C21" s="718"/>
      <c r="D21" s="718"/>
      <c r="E21" s="719"/>
      <c r="F21" s="718"/>
      <c r="G21" s="718"/>
      <c r="H21" s="719"/>
    </row>
    <row r="22" spans="1:8" ht="12.75" customHeight="1" x14ac:dyDescent="0.2">
      <c r="A22" s="716" t="s">
        <v>1267</v>
      </c>
      <c r="B22" s="717"/>
      <c r="C22" s="724">
        <f>SUM(C23:C30)</f>
        <v>179576756.63999999</v>
      </c>
      <c r="D22" s="724">
        <f t="shared" ref="D22:H22" si="0">SUM(D23:D30)</f>
        <v>15513683.939999999</v>
      </c>
      <c r="E22" s="724">
        <f t="shared" si="0"/>
        <v>195090440.58000001</v>
      </c>
      <c r="F22" s="724">
        <f t="shared" si="0"/>
        <v>113688173.16</v>
      </c>
      <c r="G22" s="724">
        <f t="shared" si="0"/>
        <v>112311729.25</v>
      </c>
      <c r="H22" s="724">
        <f t="shared" si="0"/>
        <v>81402267.420000002</v>
      </c>
    </row>
    <row r="23" spans="1:8" ht="12.75" customHeight="1" x14ac:dyDescent="0.2">
      <c r="A23" s="720" t="s">
        <v>1268</v>
      </c>
      <c r="B23" s="721"/>
      <c r="C23" s="718">
        <v>0</v>
      </c>
      <c r="D23" s="718">
        <v>0</v>
      </c>
      <c r="E23" s="719">
        <v>0</v>
      </c>
      <c r="F23" s="718">
        <v>0</v>
      </c>
      <c r="G23" s="718">
        <v>0</v>
      </c>
      <c r="H23" s="719">
        <v>0</v>
      </c>
    </row>
    <row r="24" spans="1:8" ht="12.75" customHeight="1" x14ac:dyDescent="0.2">
      <c r="A24" s="720" t="s">
        <v>1269</v>
      </c>
      <c r="B24" s="721"/>
      <c r="C24" s="718">
        <v>0</v>
      </c>
      <c r="D24" s="718">
        <v>0</v>
      </c>
      <c r="E24" s="719">
        <v>0</v>
      </c>
      <c r="F24" s="718">
        <v>0</v>
      </c>
      <c r="G24" s="718">
        <v>0</v>
      </c>
      <c r="H24" s="719">
        <v>0</v>
      </c>
    </row>
    <row r="25" spans="1:8" ht="12.75" customHeight="1" x14ac:dyDescent="0.2">
      <c r="A25" s="720" t="s">
        <v>1270</v>
      </c>
      <c r="B25" s="721"/>
      <c r="C25" s="718">
        <v>0</v>
      </c>
      <c r="D25" s="718">
        <v>0</v>
      </c>
      <c r="E25" s="719">
        <v>0</v>
      </c>
      <c r="F25" s="718">
        <v>0</v>
      </c>
      <c r="G25" s="718">
        <v>0</v>
      </c>
      <c r="H25" s="719">
        <v>0</v>
      </c>
    </row>
    <row r="26" spans="1:8" ht="12.75" customHeight="1" x14ac:dyDescent="0.2">
      <c r="A26" s="720" t="s">
        <v>1271</v>
      </c>
      <c r="B26" s="721"/>
      <c r="C26" s="718">
        <v>0</v>
      </c>
      <c r="D26" s="718">
        <v>0</v>
      </c>
      <c r="E26" s="719">
        <v>0</v>
      </c>
      <c r="F26" s="718">
        <v>0</v>
      </c>
      <c r="G26" s="718">
        <v>0</v>
      </c>
      <c r="H26" s="719">
        <v>0</v>
      </c>
    </row>
    <row r="27" spans="1:8" ht="12.75" customHeight="1" x14ac:dyDescent="0.2">
      <c r="A27" s="720" t="s">
        <v>1272</v>
      </c>
      <c r="B27" s="721"/>
      <c r="C27" s="718">
        <v>179576756.63999999</v>
      </c>
      <c r="D27" s="718">
        <v>15513683.939999999</v>
      </c>
      <c r="E27" s="719">
        <v>195090440.58000001</v>
      </c>
      <c r="F27" s="718">
        <v>113688173.16</v>
      </c>
      <c r="G27" s="718">
        <v>112311729.25</v>
      </c>
      <c r="H27" s="719">
        <v>81402267.420000002</v>
      </c>
    </row>
    <row r="28" spans="1:8" ht="12.75" customHeight="1" x14ac:dyDescent="0.2">
      <c r="A28" s="720" t="s">
        <v>1273</v>
      </c>
      <c r="B28" s="721"/>
      <c r="C28" s="718">
        <v>0</v>
      </c>
      <c r="D28" s="718">
        <v>0</v>
      </c>
      <c r="E28" s="719">
        <v>0</v>
      </c>
      <c r="F28" s="718">
        <v>0</v>
      </c>
      <c r="G28" s="718">
        <v>0</v>
      </c>
      <c r="H28" s="719">
        <v>0</v>
      </c>
    </row>
    <row r="29" spans="1:8" ht="12.75" customHeight="1" x14ac:dyDescent="0.2">
      <c r="A29" s="720" t="s">
        <v>1274</v>
      </c>
      <c r="B29" s="721"/>
      <c r="C29" s="718">
        <v>0</v>
      </c>
      <c r="D29" s="718">
        <v>0</v>
      </c>
      <c r="E29" s="719">
        <v>0</v>
      </c>
      <c r="F29" s="718">
        <v>0</v>
      </c>
      <c r="G29" s="718">
        <v>0</v>
      </c>
      <c r="H29" s="719">
        <v>0</v>
      </c>
    </row>
    <row r="30" spans="1:8" ht="12.75" customHeight="1" x14ac:dyDescent="0.2">
      <c r="A30" s="722"/>
      <c r="B30" s="723"/>
      <c r="C30" s="718"/>
      <c r="D30" s="718"/>
      <c r="E30" s="719"/>
      <c r="F30" s="718"/>
      <c r="G30" s="718"/>
      <c r="H30" s="719"/>
    </row>
    <row r="31" spans="1:8" ht="12.75" customHeight="1" x14ac:dyDescent="0.2">
      <c r="A31" s="716" t="s">
        <v>1275</v>
      </c>
      <c r="B31" s="717"/>
      <c r="C31" s="718">
        <v>0</v>
      </c>
      <c r="D31" s="718">
        <v>0</v>
      </c>
      <c r="E31" s="719">
        <v>0</v>
      </c>
      <c r="F31" s="718">
        <v>0</v>
      </c>
      <c r="G31" s="718">
        <v>0</v>
      </c>
      <c r="H31" s="719">
        <v>0</v>
      </c>
    </row>
    <row r="32" spans="1:8" ht="12.75" customHeight="1" x14ac:dyDescent="0.2">
      <c r="A32" s="720" t="s">
        <v>1276</v>
      </c>
      <c r="B32" s="721"/>
      <c r="C32" s="718">
        <v>0</v>
      </c>
      <c r="D32" s="718">
        <v>0</v>
      </c>
      <c r="E32" s="719">
        <v>0</v>
      </c>
      <c r="F32" s="718">
        <v>0</v>
      </c>
      <c r="G32" s="718">
        <v>0</v>
      </c>
      <c r="H32" s="719">
        <v>0</v>
      </c>
    </row>
    <row r="33" spans="1:8" ht="12.75" customHeight="1" x14ac:dyDescent="0.2">
      <c r="A33" s="720" t="s">
        <v>1277</v>
      </c>
      <c r="B33" s="721"/>
      <c r="C33" s="718">
        <v>0</v>
      </c>
      <c r="D33" s="718">
        <v>0</v>
      </c>
      <c r="E33" s="719">
        <v>0</v>
      </c>
      <c r="F33" s="718">
        <v>0</v>
      </c>
      <c r="G33" s="718">
        <v>0</v>
      </c>
      <c r="H33" s="719">
        <v>0</v>
      </c>
    </row>
    <row r="34" spans="1:8" ht="12.75" customHeight="1" x14ac:dyDescent="0.2">
      <c r="A34" s="720" t="s">
        <v>1278</v>
      </c>
      <c r="B34" s="721"/>
      <c r="C34" s="718">
        <v>0</v>
      </c>
      <c r="D34" s="718">
        <v>0</v>
      </c>
      <c r="E34" s="719">
        <v>0</v>
      </c>
      <c r="F34" s="718">
        <v>0</v>
      </c>
      <c r="G34" s="718">
        <v>0</v>
      </c>
      <c r="H34" s="719">
        <v>0</v>
      </c>
    </row>
    <row r="35" spans="1:8" ht="12.75" customHeight="1" x14ac:dyDescent="0.2">
      <c r="A35" s="720" t="s">
        <v>1279</v>
      </c>
      <c r="B35" s="721"/>
      <c r="C35" s="718">
        <v>0</v>
      </c>
      <c r="D35" s="718">
        <v>0</v>
      </c>
      <c r="E35" s="719">
        <v>0</v>
      </c>
      <c r="F35" s="718">
        <v>0</v>
      </c>
      <c r="G35" s="718">
        <v>0</v>
      </c>
      <c r="H35" s="719">
        <v>0</v>
      </c>
    </row>
    <row r="36" spans="1:8" ht="12.75" customHeight="1" x14ac:dyDescent="0.2">
      <c r="A36" s="720" t="s">
        <v>1280</v>
      </c>
      <c r="B36" s="721"/>
      <c r="C36" s="718">
        <v>0</v>
      </c>
      <c r="D36" s="718">
        <v>0</v>
      </c>
      <c r="E36" s="719">
        <v>0</v>
      </c>
      <c r="F36" s="718">
        <v>0</v>
      </c>
      <c r="G36" s="718">
        <v>0</v>
      </c>
      <c r="H36" s="719">
        <v>0</v>
      </c>
    </row>
    <row r="37" spans="1:8" ht="12.75" customHeight="1" x14ac:dyDescent="0.2">
      <c r="A37" s="720" t="s">
        <v>1281</v>
      </c>
      <c r="B37" s="721"/>
      <c r="C37" s="718">
        <v>0</v>
      </c>
      <c r="D37" s="718">
        <v>0</v>
      </c>
      <c r="E37" s="719">
        <v>0</v>
      </c>
      <c r="F37" s="718">
        <v>0</v>
      </c>
      <c r="G37" s="718">
        <v>0</v>
      </c>
      <c r="H37" s="719">
        <v>0</v>
      </c>
    </row>
    <row r="38" spans="1:8" ht="12.75" customHeight="1" x14ac:dyDescent="0.2">
      <c r="A38" s="720" t="s">
        <v>1282</v>
      </c>
      <c r="B38" s="721"/>
      <c r="C38" s="718">
        <v>0</v>
      </c>
      <c r="D38" s="718">
        <v>0</v>
      </c>
      <c r="E38" s="719">
        <v>0</v>
      </c>
      <c r="F38" s="718">
        <v>0</v>
      </c>
      <c r="G38" s="718">
        <v>0</v>
      </c>
      <c r="H38" s="719">
        <v>0</v>
      </c>
    </row>
    <row r="39" spans="1:8" ht="12.75" customHeight="1" x14ac:dyDescent="0.2">
      <c r="A39" s="720" t="s">
        <v>1283</v>
      </c>
      <c r="B39" s="721"/>
      <c r="C39" s="718">
        <v>0</v>
      </c>
      <c r="D39" s="718">
        <v>0</v>
      </c>
      <c r="E39" s="719">
        <v>0</v>
      </c>
      <c r="F39" s="718">
        <v>0</v>
      </c>
      <c r="G39" s="718">
        <v>0</v>
      </c>
      <c r="H39" s="719">
        <v>0</v>
      </c>
    </row>
    <row r="40" spans="1:8" ht="12.75" customHeight="1" x14ac:dyDescent="0.2">
      <c r="A40" s="720" t="s">
        <v>1284</v>
      </c>
      <c r="B40" s="721"/>
      <c r="C40" s="718">
        <v>0</v>
      </c>
      <c r="D40" s="718">
        <v>0</v>
      </c>
      <c r="E40" s="719">
        <v>0</v>
      </c>
      <c r="F40" s="718">
        <v>0</v>
      </c>
      <c r="G40" s="718">
        <v>0</v>
      </c>
      <c r="H40" s="719">
        <v>0</v>
      </c>
    </row>
    <row r="41" spans="1:8" ht="12.75" customHeight="1" x14ac:dyDescent="0.2">
      <c r="A41" s="722"/>
      <c r="B41" s="723"/>
      <c r="C41" s="719"/>
      <c r="D41" s="719"/>
      <c r="E41" s="719"/>
      <c r="F41" s="719"/>
      <c r="G41" s="719"/>
      <c r="H41" s="719"/>
    </row>
    <row r="42" spans="1:8" ht="12.75" customHeight="1" x14ac:dyDescent="0.2">
      <c r="A42" s="716" t="s">
        <v>1285</v>
      </c>
      <c r="B42" s="717"/>
      <c r="C42" s="718">
        <v>0</v>
      </c>
      <c r="D42" s="718">
        <v>0</v>
      </c>
      <c r="E42" s="719">
        <v>0</v>
      </c>
      <c r="F42" s="718">
        <v>0</v>
      </c>
      <c r="G42" s="718">
        <v>0</v>
      </c>
      <c r="H42" s="719">
        <v>0</v>
      </c>
    </row>
    <row r="43" spans="1:8" ht="12.75" customHeight="1" x14ac:dyDescent="0.2">
      <c r="A43" s="720" t="s">
        <v>1286</v>
      </c>
      <c r="B43" s="721"/>
      <c r="C43" s="718">
        <v>0</v>
      </c>
      <c r="D43" s="718">
        <v>0</v>
      </c>
      <c r="E43" s="719">
        <v>0</v>
      </c>
      <c r="F43" s="718">
        <v>0</v>
      </c>
      <c r="G43" s="718">
        <v>0</v>
      </c>
      <c r="H43" s="719">
        <v>0</v>
      </c>
    </row>
    <row r="44" spans="1:8" ht="12.75" customHeight="1" x14ac:dyDescent="0.2">
      <c r="A44" s="720" t="s">
        <v>1287</v>
      </c>
      <c r="B44" s="721"/>
      <c r="C44" s="719">
        <v>0</v>
      </c>
      <c r="D44" s="719">
        <v>0</v>
      </c>
      <c r="E44" s="719">
        <v>0</v>
      </c>
      <c r="F44" s="719">
        <v>0</v>
      </c>
      <c r="G44" s="719">
        <v>0</v>
      </c>
      <c r="H44" s="719">
        <v>0</v>
      </c>
    </row>
    <row r="45" spans="1:8" ht="12.75" customHeight="1" x14ac:dyDescent="0.2">
      <c r="A45" s="722"/>
      <c r="B45" s="725" t="s">
        <v>1288</v>
      </c>
      <c r="C45" s="719">
        <v>0</v>
      </c>
      <c r="D45" s="719">
        <v>0</v>
      </c>
      <c r="E45" s="719">
        <v>0</v>
      </c>
      <c r="F45" s="719">
        <v>0</v>
      </c>
      <c r="G45" s="719">
        <v>0</v>
      </c>
      <c r="H45" s="719">
        <v>0</v>
      </c>
    </row>
    <row r="46" spans="1:8" ht="12.75" customHeight="1" x14ac:dyDescent="0.2">
      <c r="A46" s="720" t="s">
        <v>1289</v>
      </c>
      <c r="B46" s="721"/>
      <c r="C46" s="718">
        <v>0</v>
      </c>
      <c r="D46" s="718">
        <v>0</v>
      </c>
      <c r="E46" s="719">
        <v>0</v>
      </c>
      <c r="F46" s="718">
        <v>0</v>
      </c>
      <c r="G46" s="718">
        <v>0</v>
      </c>
      <c r="H46" s="719">
        <v>0</v>
      </c>
    </row>
    <row r="47" spans="1:8" ht="12.75" customHeight="1" x14ac:dyDescent="0.2">
      <c r="A47" s="720" t="s">
        <v>1290</v>
      </c>
      <c r="B47" s="721"/>
      <c r="C47" s="718">
        <v>0</v>
      </c>
      <c r="D47" s="718">
        <v>0</v>
      </c>
      <c r="E47" s="719">
        <v>0</v>
      </c>
      <c r="F47" s="718">
        <v>0</v>
      </c>
      <c r="G47" s="718">
        <v>0</v>
      </c>
      <c r="H47" s="719">
        <v>0</v>
      </c>
    </row>
    <row r="48" spans="1:8" ht="12.75" customHeight="1" x14ac:dyDescent="0.2">
      <c r="A48" s="690"/>
      <c r="B48" s="726"/>
      <c r="C48" s="727"/>
      <c r="D48" s="727"/>
      <c r="E48" s="727"/>
      <c r="F48" s="727"/>
      <c r="G48" s="727"/>
      <c r="H48" s="727"/>
    </row>
    <row r="49" spans="1:8" x14ac:dyDescent="0.2">
      <c r="A49" s="693"/>
      <c r="B49" s="728" t="s">
        <v>1000</v>
      </c>
      <c r="C49" s="695">
        <f>SUM(C42,C31,C22,C12)</f>
        <v>179576756.63999999</v>
      </c>
      <c r="D49" s="695">
        <f>SUM(D42,D31,D22,D12)</f>
        <v>15513683.939999999</v>
      </c>
      <c r="E49" s="695">
        <f>SUM(E42,E31,E22,E11,E12,E11)</f>
        <v>195090440.58000001</v>
      </c>
      <c r="F49" s="695">
        <f>SUM(F42,F31,F22,F12)</f>
        <v>113688173.16</v>
      </c>
      <c r="G49" s="695">
        <f>SUM(G42,G31,G22,G12)</f>
        <v>112311729.25</v>
      </c>
      <c r="H49" s="695">
        <f>SUM(H42,H31,H22,H12)</f>
        <v>81402267.420000002</v>
      </c>
    </row>
    <row r="50" spans="1:8" ht="12.75" customHeight="1" x14ac:dyDescent="0.2">
      <c r="A50" s="696"/>
      <c r="B50" s="697"/>
      <c r="C50" s="698"/>
      <c r="D50" s="698"/>
      <c r="E50" s="698"/>
      <c r="F50" s="698"/>
      <c r="G50" s="698"/>
      <c r="H50" s="698"/>
    </row>
    <row r="51" spans="1:8" ht="12.75" customHeight="1" x14ac:dyDescent="0.2">
      <c r="A51" s="622" t="s">
        <v>940</v>
      </c>
      <c r="B51" s="622"/>
      <c r="C51" s="622"/>
      <c r="D51" s="622"/>
      <c r="E51" s="622"/>
      <c r="F51" s="622"/>
      <c r="G51" s="622"/>
      <c r="H51" s="622"/>
    </row>
    <row r="52" spans="1:8" ht="12.75" customHeight="1" x14ac:dyDescent="0.2">
      <c r="A52" s="623"/>
      <c r="B52" s="623"/>
      <c r="C52" s="623"/>
      <c r="D52" s="623"/>
      <c r="E52" s="623"/>
      <c r="F52" s="623"/>
      <c r="G52" s="623"/>
      <c r="H52" s="623"/>
    </row>
    <row r="53" spans="1:8" x14ac:dyDescent="0.2">
      <c r="A53" s="623"/>
      <c r="B53" s="623"/>
      <c r="C53" s="623"/>
      <c r="D53" s="623"/>
      <c r="E53" s="623"/>
      <c r="F53" s="623"/>
      <c r="G53" s="623"/>
      <c r="H53" s="623"/>
    </row>
    <row r="54" spans="1:8" x14ac:dyDescent="0.2">
      <c r="A54" s="623"/>
      <c r="B54" s="623"/>
      <c r="C54" s="623"/>
      <c r="D54" s="623"/>
      <c r="E54" s="623"/>
      <c r="F54" s="623"/>
      <c r="G54" s="623"/>
      <c r="H54" s="623"/>
    </row>
    <row r="63" spans="1:8" ht="15.75" customHeight="1" x14ac:dyDescent="0.2"/>
    <row r="64" spans="1:8" ht="15.75" customHeight="1" x14ac:dyDescent="0.2"/>
    <row r="65" ht="12.75" customHeight="1" x14ac:dyDescent="0.2"/>
    <row r="66" ht="15.75" customHeight="1" x14ac:dyDescent="0.2"/>
    <row r="67" ht="12.75" customHeight="1" x14ac:dyDescent="0.2"/>
    <row r="68" ht="12.75" customHeight="1" x14ac:dyDescent="0.2"/>
    <row r="69" ht="12.75" customHeight="1" x14ac:dyDescent="0.2"/>
    <row r="70" ht="12.75" customHeight="1" x14ac:dyDescent="0.2"/>
    <row r="71" ht="12.75" customHeight="1" x14ac:dyDescent="0.2"/>
    <row r="73" ht="12.75" customHeight="1" x14ac:dyDescent="0.2"/>
    <row r="74" ht="12.75" customHeight="1" x14ac:dyDescent="0.2"/>
    <row r="75" ht="12.75" customHeight="1" x14ac:dyDescent="0.2"/>
    <row r="76" ht="12.75" customHeight="1" x14ac:dyDescent="0.2"/>
    <row r="77" ht="12.75" customHeight="1" x14ac:dyDescent="0.2"/>
    <row r="78" ht="12.75" customHeight="1" x14ac:dyDescent="0.2"/>
    <row r="79" ht="12.75" customHeight="1" x14ac:dyDescent="0.2"/>
    <row r="80" ht="12.75" customHeight="1" x14ac:dyDescent="0.2"/>
    <row r="81" ht="12.75" customHeight="1" x14ac:dyDescent="0.2"/>
    <row r="82" ht="12.75" customHeight="1" x14ac:dyDescent="0.2"/>
    <row r="83" ht="12.75" customHeight="1" x14ac:dyDescent="0.2"/>
    <row r="84" ht="12.75" customHeight="1" x14ac:dyDescent="0.2"/>
    <row r="85" ht="12.75" customHeight="1" x14ac:dyDescent="0.2"/>
    <row r="86" ht="12.75" customHeight="1" x14ac:dyDescent="0.2"/>
    <row r="87" ht="12.75" customHeight="1" x14ac:dyDescent="0.2"/>
    <row r="88" ht="12.75" customHeight="1" x14ac:dyDescent="0.2"/>
    <row r="89" ht="12.75" customHeight="1" x14ac:dyDescent="0.2"/>
    <row r="90" ht="12.75" customHeight="1" x14ac:dyDescent="0.2"/>
    <row r="91" ht="12.75" customHeight="1" x14ac:dyDescent="0.2"/>
    <row r="92" ht="12.75" customHeight="1" x14ac:dyDescent="0.2"/>
    <row r="93" ht="12.75" customHeight="1" x14ac:dyDescent="0.2"/>
    <row r="94" ht="12.75" customHeight="1" x14ac:dyDescent="0.2"/>
    <row r="95" ht="12.75" customHeight="1" x14ac:dyDescent="0.2"/>
    <row r="96" ht="12.75" customHeight="1" x14ac:dyDescent="0.2"/>
    <row r="97" ht="12.75" customHeight="1" x14ac:dyDescent="0.2"/>
    <row r="98" ht="12.75" customHeight="1" x14ac:dyDescent="0.2"/>
    <row r="99" ht="12.75" customHeight="1" x14ac:dyDescent="0.2"/>
    <row r="100" ht="12.75" customHeight="1" x14ac:dyDescent="0.2"/>
    <row r="101" ht="12.75" customHeight="1" x14ac:dyDescent="0.2"/>
    <row r="102" ht="12.75" customHeight="1" x14ac:dyDescent="0.2"/>
    <row r="103" ht="12.75" customHeight="1" x14ac:dyDescent="0.2"/>
    <row r="104" ht="12.75" customHeight="1" x14ac:dyDescent="0.2"/>
    <row r="105" ht="12.75" customHeight="1" x14ac:dyDescent="0.2"/>
    <row r="106" ht="12.75" customHeight="1" x14ac:dyDescent="0.2"/>
    <row r="107" ht="12.75" customHeight="1" x14ac:dyDescent="0.2"/>
    <row r="108" ht="12.75" customHeight="1" x14ac:dyDescent="0.2"/>
    <row r="109" ht="12.75" customHeight="1" x14ac:dyDescent="0.2"/>
    <row r="110" ht="12.75" customHeight="1" x14ac:dyDescent="0.2"/>
    <row r="111" ht="12.75" customHeight="1" x14ac:dyDescent="0.2"/>
    <row r="112" ht="12.75" customHeight="1" x14ac:dyDescent="0.2"/>
    <row r="113" ht="12.75" customHeight="1" x14ac:dyDescent="0.2"/>
    <row r="114" ht="12.75" customHeight="1" x14ac:dyDescent="0.2"/>
    <row r="116" ht="12.75" customHeight="1" x14ac:dyDescent="0.2"/>
    <row r="117" ht="15.75" customHeight="1" x14ac:dyDescent="0.2"/>
    <row r="118" ht="12.75" customHeight="1" x14ac:dyDescent="0.2"/>
    <row r="119" ht="12.75" customHeight="1" x14ac:dyDescent="0.2"/>
    <row r="120" ht="12.75" customHeight="1" x14ac:dyDescent="0.2"/>
    <row r="121" ht="12.75" customHeight="1" x14ac:dyDescent="0.2"/>
    <row r="124" ht="12.75" customHeight="1" x14ac:dyDescent="0.2"/>
    <row r="127" ht="15.75" customHeight="1" x14ac:dyDescent="0.2"/>
    <row r="128" ht="15.75" customHeight="1" x14ac:dyDescent="0.2"/>
    <row r="129" ht="15.75" customHeight="1" x14ac:dyDescent="0.2"/>
    <row r="130" ht="15.75" customHeight="1" x14ac:dyDescent="0.2"/>
    <row r="131" ht="15.75" customHeight="1" x14ac:dyDescent="0.2"/>
    <row r="132" ht="12.75" customHeight="1" x14ac:dyDescent="0.2"/>
    <row r="133" ht="12.75" customHeight="1" x14ac:dyDescent="0.2"/>
    <row r="134" ht="12.75" customHeight="1" x14ac:dyDescent="0.2"/>
    <row r="135" ht="12.75" customHeight="1" x14ac:dyDescent="0.2"/>
    <row r="136" ht="12.75" customHeight="1" x14ac:dyDescent="0.2"/>
    <row r="137" ht="12.75" customHeight="1" x14ac:dyDescent="0.2"/>
    <row r="138" ht="12.75" customHeight="1" x14ac:dyDescent="0.2"/>
    <row r="139" ht="12.75" customHeight="1" x14ac:dyDescent="0.2"/>
    <row r="140" ht="12.75" customHeight="1" x14ac:dyDescent="0.2"/>
    <row r="141" ht="12.75" customHeight="1" x14ac:dyDescent="0.2"/>
    <row r="142" ht="12.75" customHeight="1" x14ac:dyDescent="0.2"/>
    <row r="143" ht="12.75" customHeight="1" x14ac:dyDescent="0.2"/>
    <row r="144" ht="12.75" customHeight="1" x14ac:dyDescent="0.2"/>
    <row r="145" ht="12.75" customHeight="1" x14ac:dyDescent="0.2"/>
    <row r="146" ht="12.75" customHeight="1" x14ac:dyDescent="0.2"/>
    <row r="147" ht="12.75" customHeight="1" x14ac:dyDescent="0.2"/>
    <row r="148" ht="12.75" customHeight="1" x14ac:dyDescent="0.2"/>
    <row r="149" ht="12.75" customHeight="1" x14ac:dyDescent="0.2"/>
    <row r="150" ht="12.75" customHeight="1" x14ac:dyDescent="0.2"/>
    <row r="151" ht="12.75" customHeight="1" x14ac:dyDescent="0.2"/>
    <row r="152" ht="12.75" customHeight="1" x14ac:dyDescent="0.2"/>
    <row r="153" ht="12.75" customHeight="1" x14ac:dyDescent="0.2"/>
    <row r="154" ht="12.75" customHeight="1" x14ac:dyDescent="0.2"/>
    <row r="155" ht="12.75" customHeight="1" x14ac:dyDescent="0.2"/>
    <row r="156" ht="12.75" customHeight="1" x14ac:dyDescent="0.2"/>
    <row r="157" ht="12.75" customHeight="1" x14ac:dyDescent="0.2"/>
    <row r="158" ht="12.75" customHeight="1" x14ac:dyDescent="0.2"/>
    <row r="159" ht="12.75" customHeight="1" x14ac:dyDescent="0.2"/>
    <row r="160" ht="12.75" customHeight="1" x14ac:dyDescent="0.2"/>
    <row r="161" ht="12.75" customHeight="1" x14ac:dyDescent="0.2"/>
    <row r="162" ht="12.75" customHeight="1" x14ac:dyDescent="0.2"/>
    <row r="163" ht="12.75" customHeight="1" x14ac:dyDescent="0.2"/>
    <row r="164" ht="12.75" customHeight="1" x14ac:dyDescent="0.2"/>
    <row r="165" ht="12.75" customHeight="1" x14ac:dyDescent="0.2"/>
    <row r="166" ht="12.75" customHeight="1" x14ac:dyDescent="0.2"/>
    <row r="167" ht="12.75" customHeight="1" x14ac:dyDescent="0.2"/>
    <row r="168" ht="12.75" customHeight="1" x14ac:dyDescent="0.2"/>
    <row r="169" ht="12.75" customHeight="1" x14ac:dyDescent="0.2"/>
    <row r="170" ht="12.75" customHeight="1" x14ac:dyDescent="0.2"/>
    <row r="171" ht="12.75" customHeight="1" x14ac:dyDescent="0.2"/>
    <row r="172" ht="12.75" customHeight="1" x14ac:dyDescent="0.2"/>
    <row r="173" ht="12.75" customHeight="1" x14ac:dyDescent="0.2"/>
    <row r="174" ht="12.75" customHeight="1" x14ac:dyDescent="0.2"/>
    <row r="175" ht="12.75" customHeight="1" x14ac:dyDescent="0.2"/>
    <row r="176" ht="12.75" customHeight="1" x14ac:dyDescent="0.2"/>
    <row r="177" ht="12.75" customHeight="1" x14ac:dyDescent="0.2"/>
    <row r="178" ht="12.75" customHeight="1" x14ac:dyDescent="0.2"/>
    <row r="179" ht="12.75" customHeight="1" x14ac:dyDescent="0.2"/>
    <row r="180" ht="12.75" customHeight="1" x14ac:dyDescent="0.2"/>
    <row r="181" ht="12.75" customHeight="1" x14ac:dyDescent="0.2"/>
    <row r="182" ht="12.75" customHeight="1" x14ac:dyDescent="0.2"/>
    <row r="183" ht="12.75" customHeight="1" x14ac:dyDescent="0.2"/>
    <row r="184" ht="12.75" customHeight="1" x14ac:dyDescent="0.2"/>
    <row r="185" ht="12.75" customHeight="1" x14ac:dyDescent="0.2"/>
    <row r="186" ht="12.75" customHeight="1" x14ac:dyDescent="0.2"/>
    <row r="187" ht="12.75" customHeight="1" x14ac:dyDescent="0.2"/>
    <row r="188" ht="12.75" customHeight="1" x14ac:dyDescent="0.2"/>
    <row r="189" ht="12.75" customHeight="1" x14ac:dyDescent="0.2"/>
    <row r="190" ht="12.75" customHeight="1" x14ac:dyDescent="0.2"/>
    <row r="192" ht="15.75" customHeight="1" x14ac:dyDescent="0.2"/>
    <row r="193" ht="15.75" customHeight="1" x14ac:dyDescent="0.2"/>
    <row r="194" ht="15.75" customHeight="1" x14ac:dyDescent="0.2"/>
    <row r="195" ht="15.75" customHeight="1" x14ac:dyDescent="0.2"/>
    <row r="196" ht="12.75" customHeight="1" x14ac:dyDescent="0.2"/>
    <row r="197" ht="12.75" customHeight="1" x14ac:dyDescent="0.2"/>
    <row r="198" ht="12.75" customHeight="1" x14ac:dyDescent="0.2"/>
    <row r="199" ht="12.75" customHeight="1" x14ac:dyDescent="0.2"/>
    <row r="200" ht="12.75" customHeight="1" x14ac:dyDescent="0.2"/>
    <row r="201" ht="12.75" customHeight="1" x14ac:dyDescent="0.2"/>
    <row r="202" ht="12.75" customHeight="1" x14ac:dyDescent="0.2"/>
    <row r="203" ht="12.75" customHeight="1" x14ac:dyDescent="0.2"/>
    <row r="204" ht="12.75" customHeight="1" x14ac:dyDescent="0.2"/>
    <row r="205" ht="12.75" customHeight="1" x14ac:dyDescent="0.2"/>
    <row r="206" ht="12.75" customHeight="1" x14ac:dyDescent="0.2"/>
    <row r="207" ht="12.75" customHeight="1" x14ac:dyDescent="0.2"/>
    <row r="208" ht="12.75" customHeight="1" x14ac:dyDescent="0.2"/>
    <row r="209" ht="12.75" customHeight="1" x14ac:dyDescent="0.2"/>
    <row r="210" ht="12.75" customHeight="1" x14ac:dyDescent="0.2"/>
    <row r="211" ht="12.75" customHeight="1" x14ac:dyDescent="0.2"/>
    <row r="212" ht="12.75" customHeight="1" x14ac:dyDescent="0.2"/>
    <row r="213" ht="12.75" customHeight="1" x14ac:dyDescent="0.2"/>
    <row r="214" ht="12.75" customHeight="1" x14ac:dyDescent="0.2"/>
    <row r="215" ht="12.75" customHeight="1" x14ac:dyDescent="0.2"/>
    <row r="216" ht="12.75" customHeight="1" x14ac:dyDescent="0.2"/>
    <row r="217" ht="12.75" customHeight="1" x14ac:dyDescent="0.2"/>
    <row r="218" ht="12.75" customHeight="1" x14ac:dyDescent="0.2"/>
    <row r="219" ht="12.75" customHeight="1" x14ac:dyDescent="0.2"/>
    <row r="220" ht="12.75" customHeight="1" x14ac:dyDescent="0.2"/>
    <row r="221" ht="12.75" customHeight="1" x14ac:dyDescent="0.2"/>
    <row r="222" ht="12.75" customHeight="1" x14ac:dyDescent="0.2"/>
    <row r="223" ht="12.75" customHeight="1" x14ac:dyDescent="0.2"/>
    <row r="224" ht="12.75" customHeight="1" x14ac:dyDescent="0.2"/>
    <row r="225" ht="12.75" customHeight="1" x14ac:dyDescent="0.2"/>
    <row r="226" ht="12.75" customHeight="1" x14ac:dyDescent="0.2"/>
    <row r="227" ht="12.75" customHeight="1" x14ac:dyDescent="0.2"/>
    <row r="228" ht="12.75" customHeight="1" x14ac:dyDescent="0.2"/>
    <row r="229" ht="12.75" customHeight="1" x14ac:dyDescent="0.2"/>
    <row r="230" ht="12.75" customHeight="1" x14ac:dyDescent="0.2"/>
    <row r="231" ht="12.75" customHeight="1" x14ac:dyDescent="0.2"/>
    <row r="232" ht="12.75" customHeight="1" x14ac:dyDescent="0.2"/>
    <row r="233" ht="12.75" customHeight="1" x14ac:dyDescent="0.2"/>
    <row r="234" ht="12.75" customHeight="1" x14ac:dyDescent="0.2"/>
    <row r="235" ht="12.75" customHeight="1" x14ac:dyDescent="0.2"/>
    <row r="236" ht="12.75" customHeight="1" x14ac:dyDescent="0.2"/>
    <row r="237" ht="12.75" customHeight="1" x14ac:dyDescent="0.2"/>
    <row r="238" ht="12.75" customHeight="1" x14ac:dyDescent="0.2"/>
    <row r="239" ht="12.75" customHeight="1" x14ac:dyDescent="0.2"/>
    <row r="240" ht="12.75" customHeight="1" x14ac:dyDescent="0.2"/>
    <row r="241" ht="12.75" customHeight="1" x14ac:dyDescent="0.2"/>
    <row r="242" ht="12.75" customHeight="1" x14ac:dyDescent="0.2"/>
    <row r="243" ht="12.75" customHeight="1" x14ac:dyDescent="0.2"/>
    <row r="244" ht="12.75" customHeight="1" x14ac:dyDescent="0.2"/>
    <row r="245" ht="12.75" customHeight="1" x14ac:dyDescent="0.2"/>
    <row r="246" ht="12.75" customHeight="1" x14ac:dyDescent="0.2"/>
    <row r="257" ht="12.75" customHeight="1" x14ac:dyDescent="0.2"/>
    <row r="258" ht="12.75" customHeight="1" x14ac:dyDescent="0.2"/>
    <row r="259" ht="12.75" customHeight="1" x14ac:dyDescent="0.2"/>
    <row r="260" ht="12.75" customHeight="1" x14ac:dyDescent="0.2"/>
    <row r="261" ht="12.75" customHeight="1" x14ac:dyDescent="0.2"/>
    <row r="264" ht="12.75" customHeight="1" x14ac:dyDescent="0.2"/>
    <row r="268" ht="12.75" customHeight="1" x14ac:dyDescent="0.2"/>
    <row r="269" ht="12.75" customHeight="1" x14ac:dyDescent="0.2"/>
    <row r="270" ht="12.75" customHeight="1" x14ac:dyDescent="0.2"/>
    <row r="271" ht="12.75" customHeight="1" x14ac:dyDescent="0.2"/>
    <row r="272" ht="12.75" customHeight="1" x14ac:dyDescent="0.2"/>
    <row r="273" ht="12.75" customHeight="1" x14ac:dyDescent="0.2"/>
    <row r="274" ht="12.75" customHeight="1" x14ac:dyDescent="0.2"/>
    <row r="275" ht="12.75" customHeight="1" x14ac:dyDescent="0.2"/>
    <row r="276" ht="12.75" customHeight="1" x14ac:dyDescent="0.2"/>
    <row r="278" ht="12.75" customHeight="1" x14ac:dyDescent="0.2"/>
    <row r="279" ht="12.75" customHeight="1" x14ac:dyDescent="0.2"/>
    <row r="280" ht="12.75" customHeight="1" x14ac:dyDescent="0.2"/>
    <row r="281" ht="12.75" customHeight="1" x14ac:dyDescent="0.2"/>
    <row r="282" ht="12.75" customHeight="1" x14ac:dyDescent="0.2"/>
    <row r="283" ht="12.75" customHeight="1" x14ac:dyDescent="0.2"/>
    <row r="284" ht="12.75" customHeight="1" x14ac:dyDescent="0.2"/>
    <row r="285" ht="12.75" customHeight="1" x14ac:dyDescent="0.2"/>
    <row r="287" ht="12.75" customHeight="1" x14ac:dyDescent="0.2"/>
    <row r="288" ht="12.75" customHeight="1" x14ac:dyDescent="0.2"/>
    <row r="289" ht="12.75" customHeight="1" x14ac:dyDescent="0.2"/>
    <row r="290" ht="12.75" customHeight="1" x14ac:dyDescent="0.2"/>
    <row r="291" ht="12.75" customHeight="1" x14ac:dyDescent="0.2"/>
    <row r="292" ht="12.75" customHeight="1" x14ac:dyDescent="0.2"/>
    <row r="293" ht="12.75" customHeight="1" x14ac:dyDescent="0.2"/>
    <row r="294" ht="12.75" customHeight="1" x14ac:dyDescent="0.2"/>
    <row r="295" ht="12.75" customHeight="1" x14ac:dyDescent="0.2"/>
    <row r="296" ht="12.75" customHeight="1" x14ac:dyDescent="0.2"/>
    <row r="298" ht="12.75" customHeight="1" x14ac:dyDescent="0.2"/>
    <row r="299" ht="12.75" customHeight="1" x14ac:dyDescent="0.2"/>
    <row r="300" ht="12.75" customHeight="1" x14ac:dyDescent="0.2"/>
    <row r="302" ht="12.75" customHeight="1" x14ac:dyDescent="0.2"/>
    <row r="303" ht="12.75" customHeight="1" x14ac:dyDescent="0.2"/>
    <row r="307" ht="12.75" customHeight="1" x14ac:dyDescent="0.2"/>
    <row r="318" ht="12.75" customHeight="1" x14ac:dyDescent="0.2"/>
    <row r="379" ht="12.75" customHeight="1" x14ac:dyDescent="0.2"/>
    <row r="440" ht="12.75" customHeight="1" x14ac:dyDescent="0.2"/>
    <row r="501" ht="12.75" customHeight="1" x14ac:dyDescent="0.2"/>
    <row r="562" ht="12.75" customHeight="1" x14ac:dyDescent="0.2"/>
    <row r="623" ht="12.75" customHeight="1" x14ac:dyDescent="0.2"/>
    <row r="684" ht="12.75" customHeight="1" x14ac:dyDescent="0.2"/>
    <row r="745" ht="12.75" customHeight="1" x14ac:dyDescent="0.2"/>
    <row r="806" ht="12.75" customHeight="1" x14ac:dyDescent="0.2"/>
    <row r="865" ht="12.75" customHeight="1" x14ac:dyDescent="0.2"/>
    <row r="866" ht="12.75" customHeight="1" x14ac:dyDescent="0.2"/>
    <row r="867" ht="12.75" customHeight="1" x14ac:dyDescent="0.2"/>
    <row r="926" ht="12.75" customHeight="1" x14ac:dyDescent="0.2"/>
    <row r="927" ht="12.75" customHeight="1" x14ac:dyDescent="0.2"/>
    <row r="928" ht="12.75" customHeight="1" x14ac:dyDescent="0.2"/>
    <row r="987" ht="12.75" customHeight="1" x14ac:dyDescent="0.2"/>
    <row r="988" ht="12.75" customHeight="1" x14ac:dyDescent="0.2"/>
    <row r="989" ht="12.75" customHeight="1" x14ac:dyDescent="0.2"/>
    <row r="1048" ht="12.75" customHeight="1" x14ac:dyDescent="0.2"/>
    <row r="1049" ht="12.75" customHeight="1" x14ac:dyDescent="0.2"/>
    <row r="1109" ht="12.75" customHeight="1" x14ac:dyDescent="0.2"/>
    <row r="1110" ht="12.75" customHeight="1" x14ac:dyDescent="0.2"/>
    <row r="1170" ht="12.75" customHeight="1" x14ac:dyDescent="0.2"/>
    <row r="1171" ht="12.75" customHeight="1" x14ac:dyDescent="0.2"/>
    <row r="1231" ht="12.75" customHeight="1" x14ac:dyDescent="0.2"/>
    <row r="1232" ht="12.75" customHeight="1" x14ac:dyDescent="0.2"/>
    <row r="1292" ht="12.75" customHeight="1" x14ac:dyDescent="0.2"/>
    <row r="1293" ht="12.75" customHeight="1" x14ac:dyDescent="0.2"/>
    <row r="1353" ht="12.75" customHeight="1" x14ac:dyDescent="0.2"/>
    <row r="1354" ht="12.75" customHeight="1" x14ac:dyDescent="0.2"/>
    <row r="1414" ht="12.75" customHeight="1" x14ac:dyDescent="0.2"/>
    <row r="1415" ht="12.75" customHeight="1" x14ac:dyDescent="0.2"/>
    <row r="1475" ht="12.75" customHeight="1" x14ac:dyDescent="0.2"/>
    <row r="1476" ht="12.75" customHeight="1" x14ac:dyDescent="0.2"/>
    <row r="1536" ht="12.75" customHeight="1" x14ac:dyDescent="0.2"/>
    <row r="1537" ht="12.75" customHeight="1" x14ac:dyDescent="0.2"/>
    <row r="1597" ht="12.75" customHeight="1" x14ac:dyDescent="0.2"/>
    <row r="1598" ht="12.75" customHeight="1" x14ac:dyDescent="0.2"/>
    <row r="1658" ht="12.75" customHeight="1" x14ac:dyDescent="0.2"/>
    <row r="1659" ht="12.75" customHeight="1" x14ac:dyDescent="0.2"/>
    <row r="1719" ht="12.75" customHeight="1" x14ac:dyDescent="0.2"/>
    <row r="1720" ht="12.75" customHeight="1" x14ac:dyDescent="0.2"/>
    <row r="1771" ht="12.75" customHeight="1" x14ac:dyDescent="0.2"/>
    <row r="1772" ht="12.75" customHeight="1" x14ac:dyDescent="0.2"/>
    <row r="1780" ht="12.75" customHeight="1" x14ac:dyDescent="0.2"/>
    <row r="1781" ht="12.75" customHeight="1" x14ac:dyDescent="0.2"/>
    <row r="1841" ht="12.75" customHeight="1" x14ac:dyDescent="0.2"/>
    <row r="1842" ht="12.75" customHeight="1" x14ac:dyDescent="0.2"/>
    <row r="1902" ht="12.75" customHeight="1" x14ac:dyDescent="0.2"/>
    <row r="1903" ht="12.75" customHeight="1" x14ac:dyDescent="0.2"/>
    <row r="1955" ht="12.75" customHeight="1" x14ac:dyDescent="0.2"/>
    <row r="1963" ht="12.75" customHeight="1" x14ac:dyDescent="0.2"/>
    <row r="1964" ht="12.75" customHeight="1" x14ac:dyDescent="0.2"/>
    <row r="2025" ht="12.75" customHeight="1" x14ac:dyDescent="0.2"/>
    <row r="2086" ht="12.75" customHeight="1" x14ac:dyDescent="0.2"/>
    <row r="2147" ht="12.75" customHeight="1" x14ac:dyDescent="0.2"/>
  </sheetData>
  <mergeCells count="41">
    <mergeCell ref="A46:B46"/>
    <mergeCell ref="A47:B47"/>
    <mergeCell ref="A51:H51"/>
    <mergeCell ref="A38:B38"/>
    <mergeCell ref="A39:B39"/>
    <mergeCell ref="A40:B40"/>
    <mergeCell ref="A42:B42"/>
    <mergeCell ref="A43:B43"/>
    <mergeCell ref="A44:B44"/>
    <mergeCell ref="A32:B32"/>
    <mergeCell ref="A33:B33"/>
    <mergeCell ref="A34:B34"/>
    <mergeCell ref="A35:B35"/>
    <mergeCell ref="A36:B36"/>
    <mergeCell ref="A37:B37"/>
    <mergeCell ref="A25:B25"/>
    <mergeCell ref="A26:B26"/>
    <mergeCell ref="A27:B27"/>
    <mergeCell ref="A28:B28"/>
    <mergeCell ref="A29:B29"/>
    <mergeCell ref="A31:B31"/>
    <mergeCell ref="A18:B18"/>
    <mergeCell ref="A19:B19"/>
    <mergeCell ref="A20:B20"/>
    <mergeCell ref="A22:B22"/>
    <mergeCell ref="A23:B23"/>
    <mergeCell ref="A24:B24"/>
    <mergeCell ref="A12:B12"/>
    <mergeCell ref="A13:B13"/>
    <mergeCell ref="A14:B14"/>
    <mergeCell ref="A15:B15"/>
    <mergeCell ref="A16:B16"/>
    <mergeCell ref="A17:B17"/>
    <mergeCell ref="A2:H2"/>
    <mergeCell ref="A3:H3"/>
    <mergeCell ref="A4:H4"/>
    <mergeCell ref="A5:H5"/>
    <mergeCell ref="A6:H6"/>
    <mergeCell ref="A8:B10"/>
    <mergeCell ref="C8:G8"/>
    <mergeCell ref="H8:H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D55"/>
  <sheetViews>
    <sheetView workbookViewId="0">
      <selection activeCell="F7" sqref="F7"/>
    </sheetView>
  </sheetViews>
  <sheetFormatPr baseColWidth="10" defaultRowHeight="12.75" x14ac:dyDescent="0.2"/>
  <cols>
    <col min="1" max="1" width="37.42578125" style="236" customWidth="1"/>
    <col min="2" max="2" width="22" style="236" bestFit="1" customWidth="1"/>
    <col min="3" max="3" width="18.85546875" style="236" customWidth="1"/>
    <col min="4" max="4" width="31.140625" style="236" customWidth="1"/>
  </cols>
  <sheetData>
    <row r="1" spans="1:4" ht="45" customHeight="1" x14ac:dyDescent="0.2"/>
    <row r="2" spans="1:4" ht="15.75" customHeight="1" x14ac:dyDescent="0.2">
      <c r="A2" s="729" t="s">
        <v>0</v>
      </c>
      <c r="B2" s="729"/>
      <c r="C2" s="729"/>
      <c r="D2" s="729"/>
    </row>
    <row r="3" spans="1:4" ht="12.75" customHeight="1" x14ac:dyDescent="0.2">
      <c r="A3" s="729" t="s">
        <v>1291</v>
      </c>
      <c r="B3" s="729"/>
      <c r="C3" s="729"/>
      <c r="D3" s="729"/>
    </row>
    <row r="4" spans="1:4" ht="12.75" customHeight="1" x14ac:dyDescent="0.2">
      <c r="A4" s="729" t="s">
        <v>1292</v>
      </c>
      <c r="B4" s="729"/>
      <c r="C4" s="729"/>
      <c r="D4" s="729"/>
    </row>
    <row r="5" spans="1:4" ht="15" x14ac:dyDescent="0.2">
      <c r="A5" s="730" t="s">
        <v>1293</v>
      </c>
      <c r="B5" s="729"/>
      <c r="C5" s="729"/>
      <c r="D5" s="729"/>
    </row>
    <row r="7" spans="1:4" ht="12.75" customHeight="1" x14ac:dyDescent="0.2">
      <c r="A7" s="731" t="s">
        <v>1294</v>
      </c>
      <c r="B7" s="732" t="s">
        <v>1295</v>
      </c>
      <c r="C7" s="732" t="s">
        <v>1296</v>
      </c>
      <c r="D7" s="732" t="s">
        <v>419</v>
      </c>
    </row>
    <row r="8" spans="1:4" ht="28.5" customHeight="1" x14ac:dyDescent="0.2">
      <c r="A8" s="731"/>
      <c r="B8" s="732" t="s">
        <v>90</v>
      </c>
      <c r="C8" s="732" t="s">
        <v>1297</v>
      </c>
      <c r="D8" s="732" t="s">
        <v>1298</v>
      </c>
    </row>
    <row r="9" spans="1:4" x14ac:dyDescent="0.2">
      <c r="A9" s="731" t="s">
        <v>1299</v>
      </c>
      <c r="B9" s="731"/>
      <c r="C9" s="731"/>
      <c r="D9" s="731"/>
    </row>
    <row r="10" spans="1:4" x14ac:dyDescent="0.2">
      <c r="A10" s="733"/>
      <c r="B10" s="733"/>
      <c r="C10" s="733"/>
      <c r="D10" s="733"/>
    </row>
    <row r="11" spans="1:4" x14ac:dyDescent="0.2">
      <c r="A11" s="733"/>
      <c r="B11" s="733"/>
      <c r="C11" s="733"/>
      <c r="D11" s="733"/>
    </row>
    <row r="12" spans="1:4" x14ac:dyDescent="0.2">
      <c r="A12" s="733"/>
      <c r="B12" s="733"/>
      <c r="C12" s="733"/>
      <c r="D12" s="733"/>
    </row>
    <row r="13" spans="1:4" x14ac:dyDescent="0.2">
      <c r="A13" s="733"/>
      <c r="B13" s="733"/>
      <c r="C13" s="733"/>
      <c r="D13" s="733"/>
    </row>
    <row r="14" spans="1:4" x14ac:dyDescent="0.2">
      <c r="A14" s="733"/>
      <c r="B14" s="733"/>
      <c r="C14" s="733"/>
      <c r="D14" s="733"/>
    </row>
    <row r="15" spans="1:4" x14ac:dyDescent="0.2">
      <c r="A15" s="733"/>
      <c r="B15" s="733"/>
      <c r="C15" s="733"/>
      <c r="D15" s="733"/>
    </row>
    <row r="16" spans="1:4" x14ac:dyDescent="0.2">
      <c r="A16" s="733"/>
      <c r="B16" s="733"/>
      <c r="C16" s="733"/>
      <c r="D16" s="733"/>
    </row>
    <row r="17" spans="1:4" x14ac:dyDescent="0.2">
      <c r="A17" s="734" t="s">
        <v>1300</v>
      </c>
      <c r="B17" s="733"/>
      <c r="C17" s="733"/>
      <c r="D17" s="733"/>
    </row>
    <row r="18" spans="1:4" x14ac:dyDescent="0.2">
      <c r="A18" s="735" t="s">
        <v>1301</v>
      </c>
      <c r="B18" s="736"/>
      <c r="C18" s="736"/>
      <c r="D18" s="737"/>
    </row>
    <row r="19" spans="1:4" x14ac:dyDescent="0.2">
      <c r="A19" s="731" t="s">
        <v>1302</v>
      </c>
      <c r="B19" s="731"/>
      <c r="C19" s="731"/>
      <c r="D19" s="731"/>
    </row>
    <row r="20" spans="1:4" x14ac:dyDescent="0.2">
      <c r="A20" s="733"/>
      <c r="B20" s="733"/>
      <c r="C20" s="733"/>
      <c r="D20" s="733"/>
    </row>
    <row r="21" spans="1:4" x14ac:dyDescent="0.2">
      <c r="A21" s="733"/>
      <c r="B21" s="733"/>
      <c r="C21" s="733"/>
      <c r="D21" s="733"/>
    </row>
    <row r="22" spans="1:4" x14ac:dyDescent="0.2">
      <c r="A22" s="733"/>
      <c r="B22" s="733"/>
      <c r="C22" s="733"/>
      <c r="D22" s="733"/>
    </row>
    <row r="23" spans="1:4" x14ac:dyDescent="0.2">
      <c r="A23" s="733"/>
      <c r="B23" s="733"/>
      <c r="C23" s="733"/>
      <c r="D23" s="733"/>
    </row>
    <row r="24" spans="1:4" x14ac:dyDescent="0.2">
      <c r="A24" s="733"/>
      <c r="B24" s="733"/>
      <c r="C24" s="733"/>
      <c r="D24" s="733"/>
    </row>
    <row r="25" spans="1:4" x14ac:dyDescent="0.2">
      <c r="A25" s="733"/>
      <c r="B25" s="733"/>
      <c r="C25" s="733"/>
      <c r="D25" s="733"/>
    </row>
    <row r="26" spans="1:4" x14ac:dyDescent="0.2">
      <c r="A26" s="733"/>
      <c r="B26" s="733"/>
      <c r="C26" s="733"/>
      <c r="D26" s="733"/>
    </row>
    <row r="27" spans="1:4" x14ac:dyDescent="0.2">
      <c r="A27" s="734" t="s">
        <v>1303</v>
      </c>
      <c r="B27" s="734"/>
      <c r="C27" s="734"/>
      <c r="D27" s="734"/>
    </row>
    <row r="28" spans="1:4" x14ac:dyDescent="0.2">
      <c r="A28" s="734"/>
      <c r="B28" s="734"/>
      <c r="C28" s="734"/>
      <c r="D28" s="734"/>
    </row>
    <row r="29" spans="1:4" x14ac:dyDescent="0.2">
      <c r="A29" s="734" t="s">
        <v>54</v>
      </c>
      <c r="B29" s="734"/>
      <c r="C29" s="734"/>
      <c r="D29" s="734"/>
    </row>
    <row r="35" spans="1:4" x14ac:dyDescent="0.2">
      <c r="A35" s="622" t="s">
        <v>940</v>
      </c>
      <c r="B35" s="622"/>
      <c r="C35" s="622"/>
      <c r="D35" s="622"/>
    </row>
    <row r="36" spans="1:4" ht="12.75" customHeight="1" x14ac:dyDescent="0.2"/>
    <row r="37" spans="1:4" ht="12.75" customHeight="1" x14ac:dyDescent="0.2"/>
    <row r="55" spans="1:4" x14ac:dyDescent="0.2">
      <c r="A55" s="680"/>
      <c r="B55" s="680"/>
      <c r="C55" s="680"/>
      <c r="D55" s="680"/>
    </row>
  </sheetData>
  <mergeCells count="9">
    <mergeCell ref="A18:D18"/>
    <mergeCell ref="A19:D19"/>
    <mergeCell ref="A35:D35"/>
    <mergeCell ref="A2:D2"/>
    <mergeCell ref="A3:D3"/>
    <mergeCell ref="A4:D4"/>
    <mergeCell ref="A5:D5"/>
    <mergeCell ref="A7:A8"/>
    <mergeCell ref="A9:D9"/>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emisor2</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C54"/>
  <sheetViews>
    <sheetView workbookViewId="0">
      <selection activeCell="E8" sqref="E8"/>
    </sheetView>
  </sheetViews>
  <sheetFormatPr baseColWidth="10" defaultRowHeight="12.75" x14ac:dyDescent="0.2"/>
  <cols>
    <col min="1" max="1" width="42.140625" style="236" customWidth="1"/>
    <col min="2" max="2" width="18.85546875" style="236" customWidth="1"/>
    <col min="3" max="3" width="31.140625" style="236" customWidth="1"/>
  </cols>
  <sheetData>
    <row r="1" spans="1:3" ht="42.75" customHeight="1" x14ac:dyDescent="0.2"/>
    <row r="2" spans="1:3" ht="15.75" customHeight="1" x14ac:dyDescent="0.2">
      <c r="A2" s="738" t="s">
        <v>0</v>
      </c>
      <c r="B2" s="738"/>
      <c r="C2" s="738"/>
    </row>
    <row r="3" spans="1:3" ht="12.75" customHeight="1" x14ac:dyDescent="0.2">
      <c r="A3" s="738" t="s">
        <v>1304</v>
      </c>
      <c r="B3" s="738"/>
      <c r="C3" s="738"/>
    </row>
    <row r="4" spans="1:3" x14ac:dyDescent="0.2">
      <c r="A4" s="738" t="s">
        <v>901</v>
      </c>
      <c r="B4" s="738"/>
      <c r="C4" s="738"/>
    </row>
    <row r="5" spans="1:3" x14ac:dyDescent="0.2">
      <c r="A5" s="739" t="s">
        <v>1305</v>
      </c>
      <c r="B5" s="738"/>
      <c r="C5" s="738"/>
    </row>
    <row r="7" spans="1:3" x14ac:dyDescent="0.2">
      <c r="A7" s="732" t="s">
        <v>1294</v>
      </c>
      <c r="B7" s="732" t="s">
        <v>187</v>
      </c>
      <c r="C7" s="732" t="s">
        <v>189</v>
      </c>
    </row>
    <row r="8" spans="1:3" x14ac:dyDescent="0.2">
      <c r="A8" s="731" t="s">
        <v>1299</v>
      </c>
      <c r="B8" s="731"/>
      <c r="C8" s="731"/>
    </row>
    <row r="9" spans="1:3" x14ac:dyDescent="0.2">
      <c r="A9" s="733"/>
      <c r="B9" s="733"/>
      <c r="C9" s="733"/>
    </row>
    <row r="10" spans="1:3" x14ac:dyDescent="0.2">
      <c r="A10" s="733"/>
      <c r="B10" s="733"/>
      <c r="C10" s="733"/>
    </row>
    <row r="11" spans="1:3" x14ac:dyDescent="0.2">
      <c r="A11" s="733"/>
      <c r="B11" s="733"/>
      <c r="C11" s="733"/>
    </row>
    <row r="12" spans="1:3" x14ac:dyDescent="0.2">
      <c r="A12" s="733"/>
      <c r="B12" s="733"/>
      <c r="C12" s="733"/>
    </row>
    <row r="13" spans="1:3" x14ac:dyDescent="0.2">
      <c r="A13" s="733"/>
      <c r="B13" s="733"/>
      <c r="C13" s="733"/>
    </row>
    <row r="14" spans="1:3" x14ac:dyDescent="0.2">
      <c r="A14" s="733"/>
      <c r="B14" s="733"/>
      <c r="C14" s="733"/>
    </row>
    <row r="15" spans="1:3" x14ac:dyDescent="0.2">
      <c r="A15" s="733"/>
      <c r="B15" s="733"/>
      <c r="C15" s="733"/>
    </row>
    <row r="16" spans="1:3" x14ac:dyDescent="0.2">
      <c r="A16" s="734" t="s">
        <v>1306</v>
      </c>
      <c r="B16" s="733"/>
      <c r="C16" s="733"/>
    </row>
    <row r="17" spans="1:3" x14ac:dyDescent="0.2">
      <c r="A17" s="735" t="s">
        <v>1301</v>
      </c>
      <c r="B17" s="736"/>
      <c r="C17" s="737"/>
    </row>
    <row r="18" spans="1:3" x14ac:dyDescent="0.2">
      <c r="A18" s="731" t="s">
        <v>1302</v>
      </c>
      <c r="B18" s="731"/>
      <c r="C18" s="731"/>
    </row>
    <row r="19" spans="1:3" x14ac:dyDescent="0.2">
      <c r="A19" s="733"/>
      <c r="B19" s="733"/>
      <c r="C19" s="733"/>
    </row>
    <row r="20" spans="1:3" x14ac:dyDescent="0.2">
      <c r="A20" s="733"/>
      <c r="B20" s="733"/>
      <c r="C20" s="733"/>
    </row>
    <row r="21" spans="1:3" x14ac:dyDescent="0.2">
      <c r="A21" s="733"/>
      <c r="B21" s="733"/>
      <c r="C21" s="733"/>
    </row>
    <row r="22" spans="1:3" x14ac:dyDescent="0.2">
      <c r="A22" s="733"/>
      <c r="B22" s="733"/>
      <c r="C22" s="733"/>
    </row>
    <row r="23" spans="1:3" x14ac:dyDescent="0.2">
      <c r="A23" s="733"/>
      <c r="B23" s="733"/>
      <c r="C23" s="733"/>
    </row>
    <row r="24" spans="1:3" x14ac:dyDescent="0.2">
      <c r="A24" s="733"/>
      <c r="B24" s="733"/>
      <c r="C24" s="733"/>
    </row>
    <row r="25" spans="1:3" x14ac:dyDescent="0.2">
      <c r="A25" s="733"/>
      <c r="B25" s="733"/>
      <c r="C25" s="733"/>
    </row>
    <row r="26" spans="1:3" x14ac:dyDescent="0.2">
      <c r="A26" s="734" t="s">
        <v>1307</v>
      </c>
      <c r="B26" s="734"/>
      <c r="C26" s="734"/>
    </row>
    <row r="27" spans="1:3" x14ac:dyDescent="0.2">
      <c r="A27" s="734"/>
      <c r="B27" s="734"/>
      <c r="C27" s="734"/>
    </row>
    <row r="28" spans="1:3" x14ac:dyDescent="0.2">
      <c r="A28" s="734" t="s">
        <v>54</v>
      </c>
      <c r="B28" s="734"/>
      <c r="C28" s="734"/>
    </row>
    <row r="34" spans="1:3" x14ac:dyDescent="0.2">
      <c r="A34" s="622" t="s">
        <v>940</v>
      </c>
      <c r="B34" s="622"/>
      <c r="C34" s="622"/>
    </row>
    <row r="35" spans="1:3" ht="12.75" customHeight="1" x14ac:dyDescent="0.2"/>
    <row r="36" spans="1:3" ht="12.75" customHeight="1" x14ac:dyDescent="0.2"/>
    <row r="54" spans="1:3" x14ac:dyDescent="0.2">
      <c r="A54" s="680"/>
      <c r="B54" s="680"/>
      <c r="C54" s="680"/>
    </row>
  </sheetData>
  <mergeCells count="8">
    <mergeCell ref="A18:C18"/>
    <mergeCell ref="A34:C34"/>
    <mergeCell ref="A2:C2"/>
    <mergeCell ref="A3:C3"/>
    <mergeCell ref="A4:C4"/>
    <mergeCell ref="A5:C5"/>
    <mergeCell ref="A8:C8"/>
    <mergeCell ref="A17:C17"/>
  </mergeCells>
  <pageMargins left="0.39370078740157483" right="0.19685039370078741" top="0.74803149606299213" bottom="0.74803149606299213" header="0.31496062992125984" footer="0.31496062992125984"/>
  <pageSetup paperSize="9" scale="80" orientation="landscape"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G29"/>
  <sheetViews>
    <sheetView workbookViewId="0">
      <selection activeCell="J8" sqref="J8"/>
    </sheetView>
  </sheetViews>
  <sheetFormatPr baseColWidth="10" defaultRowHeight="12.75" x14ac:dyDescent="0.2"/>
  <cols>
    <col min="1" max="1" width="11.5703125" style="236" bestFit="1" customWidth="1"/>
    <col min="2" max="2" width="23" style="236" customWidth="1"/>
    <col min="3" max="4" width="21.42578125" style="236" customWidth="1"/>
    <col min="5" max="5" width="15.5703125" style="236" customWidth="1"/>
    <col min="6" max="6" width="17.28515625" style="236" customWidth="1"/>
    <col min="7" max="7" width="15.28515625" style="236" customWidth="1"/>
  </cols>
  <sheetData>
    <row r="1" spans="1:7" ht="46.5" customHeight="1" x14ac:dyDescent="0.2"/>
    <row r="2" spans="1:7" x14ac:dyDescent="0.2">
      <c r="A2" s="740" t="s">
        <v>58</v>
      </c>
      <c r="B2" s="740"/>
      <c r="C2" s="740"/>
      <c r="D2" s="740"/>
      <c r="E2" s="740"/>
      <c r="F2" s="740"/>
      <c r="G2" s="740"/>
    </row>
    <row r="3" spans="1:7" x14ac:dyDescent="0.2">
      <c r="A3" s="740" t="s">
        <v>442</v>
      </c>
      <c r="B3" s="740"/>
      <c r="C3" s="740"/>
      <c r="D3" s="740"/>
      <c r="E3" s="740"/>
      <c r="F3" s="740"/>
      <c r="G3" s="740"/>
    </row>
    <row r="4" spans="1:7" x14ac:dyDescent="0.2">
      <c r="A4" s="740" t="s">
        <v>901</v>
      </c>
      <c r="B4" s="740"/>
      <c r="C4" s="740"/>
      <c r="D4" s="740"/>
      <c r="E4" s="740"/>
      <c r="F4" s="740"/>
      <c r="G4" s="740"/>
    </row>
    <row r="5" spans="1:7" x14ac:dyDescent="0.2">
      <c r="A5" s="741">
        <v>17</v>
      </c>
      <c r="B5" s="740"/>
      <c r="C5" s="740"/>
      <c r="D5" s="740"/>
      <c r="E5" s="740"/>
      <c r="F5" s="740"/>
      <c r="G5" s="740"/>
    </row>
    <row r="7" spans="1:7" ht="26.25" customHeight="1" x14ac:dyDescent="0.2">
      <c r="A7" s="732" t="s">
        <v>1308</v>
      </c>
      <c r="B7" s="732" t="s">
        <v>1309</v>
      </c>
      <c r="C7" s="742" t="s">
        <v>1310</v>
      </c>
      <c r="D7" s="742" t="s">
        <v>1311</v>
      </c>
      <c r="E7" s="742" t="s">
        <v>1312</v>
      </c>
      <c r="F7" s="732" t="s">
        <v>1313</v>
      </c>
      <c r="G7" s="732" t="s">
        <v>1314</v>
      </c>
    </row>
    <row r="8" spans="1:7" ht="45" customHeight="1" x14ac:dyDescent="0.2">
      <c r="A8" s="743"/>
      <c r="B8" s="743"/>
      <c r="C8" s="743"/>
      <c r="D8" s="743"/>
      <c r="E8" s="743"/>
      <c r="F8" s="744"/>
      <c r="G8" s="744"/>
    </row>
    <row r="9" spans="1:7" ht="99" customHeight="1" x14ac:dyDescent="0.2">
      <c r="A9" s="743"/>
      <c r="B9" s="743"/>
      <c r="C9" s="743"/>
      <c r="D9" s="743"/>
      <c r="E9" s="743"/>
      <c r="F9" s="744"/>
      <c r="G9" s="744"/>
    </row>
    <row r="10" spans="1:7" x14ac:dyDescent="0.2">
      <c r="A10" s="743"/>
      <c r="B10" s="743"/>
      <c r="C10" s="743"/>
      <c r="D10" s="743"/>
      <c r="E10" s="743"/>
      <c r="F10" s="744"/>
      <c r="G10" s="744"/>
    </row>
    <row r="11" spans="1:7" x14ac:dyDescent="0.2">
      <c r="A11" s="743"/>
      <c r="B11" s="743"/>
      <c r="C11" s="743"/>
      <c r="D11" s="743"/>
      <c r="E11" s="743"/>
      <c r="F11" s="744"/>
      <c r="G11" s="744"/>
    </row>
    <row r="12" spans="1:7" x14ac:dyDescent="0.2">
      <c r="A12" s="743"/>
      <c r="B12" s="743"/>
      <c r="C12" s="743"/>
      <c r="D12" s="743"/>
      <c r="E12" s="743"/>
      <c r="F12" s="744"/>
      <c r="G12" s="744"/>
    </row>
    <row r="13" spans="1:7" x14ac:dyDescent="0.2">
      <c r="A13" s="743"/>
      <c r="B13" s="743"/>
      <c r="C13" s="743"/>
      <c r="D13" s="743"/>
      <c r="E13" s="743"/>
      <c r="F13" s="744"/>
      <c r="G13" s="744"/>
    </row>
    <row r="14" spans="1:7" x14ac:dyDescent="0.2">
      <c r="A14" s="743"/>
      <c r="B14" s="745" t="s">
        <v>1301</v>
      </c>
      <c r="C14" s="746"/>
      <c r="D14" s="746"/>
      <c r="E14" s="747"/>
      <c r="F14" s="744"/>
      <c r="G14" s="744"/>
    </row>
    <row r="15" spans="1:7" x14ac:dyDescent="0.2">
      <c r="A15" s="743"/>
      <c r="B15" s="743"/>
      <c r="C15" s="743"/>
      <c r="D15" s="743"/>
      <c r="E15" s="743"/>
      <c r="F15" s="744"/>
      <c r="G15" s="744"/>
    </row>
    <row r="16" spans="1:7" x14ac:dyDescent="0.2">
      <c r="A16" s="743"/>
      <c r="B16" s="743"/>
      <c r="C16" s="743"/>
      <c r="D16" s="743"/>
      <c r="E16" s="743"/>
      <c r="F16" s="744"/>
      <c r="G16" s="744"/>
    </row>
    <row r="17" spans="1:7" x14ac:dyDescent="0.2">
      <c r="A17" s="743"/>
      <c r="B17" s="743"/>
      <c r="C17" s="743"/>
      <c r="D17" s="743"/>
      <c r="E17" s="743"/>
      <c r="F17" s="744"/>
      <c r="G17" s="744"/>
    </row>
    <row r="18" spans="1:7" x14ac:dyDescent="0.2">
      <c r="A18" s="743"/>
      <c r="B18" s="743"/>
      <c r="C18" s="743"/>
      <c r="D18" s="743"/>
      <c r="E18" s="743"/>
      <c r="F18" s="744"/>
      <c r="G18" s="744"/>
    </row>
    <row r="19" spans="1:7" x14ac:dyDescent="0.2">
      <c r="A19" s="743"/>
      <c r="B19" s="743"/>
      <c r="C19" s="743"/>
      <c r="D19" s="743"/>
      <c r="E19" s="748" t="s">
        <v>1315</v>
      </c>
      <c r="F19" s="744"/>
      <c r="G19" s="744"/>
    </row>
    <row r="20" spans="1:7" ht="12.75" customHeight="1" x14ac:dyDescent="0.2"/>
    <row r="21" spans="1:7" x14ac:dyDescent="0.2">
      <c r="A21" s="622" t="s">
        <v>940</v>
      </c>
      <c r="B21" s="622"/>
      <c r="C21" s="622"/>
      <c r="D21" s="622"/>
      <c r="E21" s="622"/>
      <c r="F21" s="622"/>
      <c r="G21" s="622"/>
    </row>
    <row r="22" spans="1:7" x14ac:dyDescent="0.2">
      <c r="A22" s="623"/>
      <c r="B22" s="623"/>
      <c r="C22" s="623"/>
      <c r="D22" s="623"/>
      <c r="E22" s="623"/>
      <c r="F22" s="623"/>
      <c r="G22" s="623"/>
    </row>
    <row r="23" spans="1:7" x14ac:dyDescent="0.2">
      <c r="A23" s="623"/>
      <c r="B23" s="623"/>
      <c r="C23" s="623"/>
      <c r="D23" s="623"/>
      <c r="E23" s="623"/>
      <c r="F23" s="623"/>
      <c r="G23" s="623"/>
    </row>
    <row r="24" spans="1:7" x14ac:dyDescent="0.2">
      <c r="A24" s="749"/>
      <c r="B24" s="749"/>
      <c r="C24" s="749"/>
      <c r="D24" s="749"/>
      <c r="E24" s="749"/>
      <c r="F24" s="749"/>
      <c r="G24" s="749"/>
    </row>
    <row r="25" spans="1:7" x14ac:dyDescent="0.2">
      <c r="A25" s="749"/>
      <c r="B25" s="749"/>
      <c r="C25" s="749"/>
      <c r="D25" s="749"/>
      <c r="E25" s="749"/>
      <c r="F25" s="749"/>
      <c r="G25" s="749"/>
    </row>
    <row r="26" spans="1:7" x14ac:dyDescent="0.2">
      <c r="A26" s="749"/>
      <c r="B26" s="749"/>
      <c r="C26" s="749"/>
      <c r="D26" s="749"/>
      <c r="E26" s="749"/>
      <c r="F26" s="749"/>
      <c r="G26" s="749"/>
    </row>
    <row r="27" spans="1:7" x14ac:dyDescent="0.2">
      <c r="A27" s="749"/>
      <c r="B27" s="749"/>
      <c r="C27" s="749"/>
      <c r="D27" s="749"/>
      <c r="E27" s="749"/>
      <c r="F27" s="749"/>
      <c r="G27" s="749"/>
    </row>
    <row r="28" spans="1:7" x14ac:dyDescent="0.2">
      <c r="A28" s="749"/>
      <c r="B28" s="749"/>
      <c r="C28" s="749"/>
      <c r="D28" s="749"/>
      <c r="E28" s="749"/>
      <c r="F28" s="749"/>
      <c r="G28" s="749"/>
    </row>
    <row r="29" spans="1:7" x14ac:dyDescent="0.2">
      <c r="A29" s="749"/>
      <c r="B29" s="749"/>
      <c r="C29" s="749"/>
      <c r="D29" s="749"/>
      <c r="E29" s="749"/>
      <c r="F29" s="749"/>
      <c r="G29" s="749"/>
    </row>
  </sheetData>
  <mergeCells count="6">
    <mergeCell ref="A2:G2"/>
    <mergeCell ref="A3:G3"/>
    <mergeCell ref="A4:G4"/>
    <mergeCell ref="A5:G5"/>
    <mergeCell ref="B14:E14"/>
    <mergeCell ref="A21:G21"/>
  </mergeCells>
  <pageMargins left="0.70866141732283472" right="0.70866141732283472" top="0.74803149606299213" bottom="0.74803149606299213" header="0.31496062992125984" footer="0.31496062992125984"/>
  <pageSetup paperSize="5" scale="70" orientation="landscape" r:id="rId1"/>
  <headerFooter>
    <oddFooter>&amp;C"Bajo protesta de decir verdad declaramos que los Estados Financieros y sus notas, son razonablemente correctos y son responsasbilidad del emisor"</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I43"/>
  <sheetViews>
    <sheetView workbookViewId="0">
      <selection activeCell="A3" sqref="A3:I3"/>
    </sheetView>
  </sheetViews>
  <sheetFormatPr baseColWidth="10" defaultRowHeight="12.75" x14ac:dyDescent="0.2"/>
  <cols>
    <col min="1" max="1" width="1.42578125" customWidth="1"/>
    <col min="2" max="2" width="1.85546875" customWidth="1"/>
    <col min="3" max="3" width="35" customWidth="1"/>
    <col min="4" max="4" width="14.28515625" bestFit="1" customWidth="1"/>
    <col min="5" max="5" width="13.28515625" customWidth="1"/>
    <col min="6" max="9" width="14.28515625" bestFit="1" customWidth="1"/>
  </cols>
  <sheetData>
    <row r="1" spans="1:9" ht="57.75" customHeight="1" x14ac:dyDescent="0.2"/>
    <row r="2" spans="1:9" x14ac:dyDescent="0.2">
      <c r="A2" s="750" t="s">
        <v>0</v>
      </c>
      <c r="B2" s="750"/>
      <c r="C2" s="750"/>
      <c r="D2" s="750"/>
      <c r="E2" s="750"/>
      <c r="F2" s="750"/>
      <c r="G2" s="750"/>
      <c r="H2" s="750"/>
      <c r="I2" s="750"/>
    </row>
    <row r="3" spans="1:9" x14ac:dyDescent="0.2">
      <c r="A3" s="750" t="s">
        <v>1316</v>
      </c>
      <c r="B3" s="750"/>
      <c r="C3" s="750"/>
      <c r="D3" s="750"/>
      <c r="E3" s="750"/>
      <c r="F3" s="750"/>
      <c r="G3" s="750"/>
      <c r="H3" s="750"/>
      <c r="I3" s="750"/>
    </row>
    <row r="4" spans="1:9" x14ac:dyDescent="0.2">
      <c r="A4" s="750" t="s">
        <v>1317</v>
      </c>
      <c r="B4" s="750"/>
      <c r="C4" s="750"/>
      <c r="D4" s="750"/>
      <c r="E4" s="750"/>
      <c r="F4" s="750"/>
      <c r="G4" s="750"/>
      <c r="H4" s="750"/>
      <c r="I4" s="750"/>
    </row>
    <row r="5" spans="1:9" x14ac:dyDescent="0.2">
      <c r="A5" s="751">
        <v>18</v>
      </c>
      <c r="B5" s="751"/>
      <c r="C5" s="751"/>
      <c r="D5" s="751"/>
      <c r="E5" s="751"/>
      <c r="F5" s="751"/>
      <c r="G5" s="751"/>
      <c r="H5" s="751"/>
      <c r="I5" s="751"/>
    </row>
    <row r="6" spans="1:9" ht="12.75" customHeight="1" x14ac:dyDescent="0.25">
      <c r="A6" s="752"/>
      <c r="B6" s="753"/>
      <c r="C6" s="753"/>
      <c r="D6" s="753"/>
      <c r="E6" s="753"/>
      <c r="F6" s="753"/>
      <c r="G6" s="753"/>
      <c r="H6" s="753"/>
      <c r="I6" s="753"/>
    </row>
    <row r="7" spans="1:9" ht="19.5" customHeight="1" x14ac:dyDescent="0.2">
      <c r="A7" s="754" t="s">
        <v>390</v>
      </c>
      <c r="B7" s="754"/>
      <c r="C7" s="754"/>
      <c r="D7" s="754" t="s">
        <v>945</v>
      </c>
      <c r="E7" s="754"/>
      <c r="F7" s="754"/>
      <c r="G7" s="754"/>
      <c r="H7" s="754"/>
      <c r="I7" s="754" t="s">
        <v>946</v>
      </c>
    </row>
    <row r="8" spans="1:9" ht="19.5" customHeight="1" x14ac:dyDescent="0.2">
      <c r="A8" s="754"/>
      <c r="B8" s="754"/>
      <c r="C8" s="754"/>
      <c r="D8" s="755" t="s">
        <v>947</v>
      </c>
      <c r="E8" s="755" t="s">
        <v>1318</v>
      </c>
      <c r="F8" s="755" t="s">
        <v>949</v>
      </c>
      <c r="G8" s="755" t="s">
        <v>187</v>
      </c>
      <c r="H8" s="755" t="s">
        <v>189</v>
      </c>
      <c r="I8" s="756"/>
    </row>
    <row r="9" spans="1:9" x14ac:dyDescent="0.2">
      <c r="A9" s="754"/>
      <c r="B9" s="754"/>
      <c r="C9" s="754"/>
      <c r="D9" s="757">
        <v>1</v>
      </c>
      <c r="E9" s="757">
        <v>2</v>
      </c>
      <c r="F9" s="757" t="s">
        <v>1319</v>
      </c>
      <c r="G9" s="757">
        <v>4</v>
      </c>
      <c r="H9" s="757">
        <v>5</v>
      </c>
      <c r="I9" s="757" t="s">
        <v>1320</v>
      </c>
    </row>
    <row r="10" spans="1:9" ht="12.75" customHeight="1" x14ac:dyDescent="0.2">
      <c r="A10" s="758"/>
      <c r="B10" s="759"/>
      <c r="C10" s="760"/>
      <c r="D10" s="761"/>
      <c r="E10" s="762"/>
      <c r="F10" s="762"/>
      <c r="G10" s="762"/>
      <c r="H10" s="762"/>
      <c r="I10" s="762"/>
    </row>
    <row r="11" spans="1:9" ht="12.75" customHeight="1" x14ac:dyDescent="0.2">
      <c r="A11" s="763" t="s">
        <v>1321</v>
      </c>
      <c r="B11" s="764"/>
      <c r="C11" s="765"/>
      <c r="D11" s="766"/>
      <c r="E11" s="766"/>
      <c r="F11" s="766"/>
      <c r="G11" s="766"/>
      <c r="H11" s="766"/>
      <c r="I11" s="766"/>
    </row>
    <row r="12" spans="1:9" ht="12.75" customHeight="1" x14ac:dyDescent="0.2">
      <c r="A12" s="134"/>
      <c r="B12" s="767" t="s">
        <v>1322</v>
      </c>
      <c r="C12" s="765"/>
      <c r="D12" s="768">
        <f>SUM(D13:D14)</f>
        <v>179576756.63999999</v>
      </c>
      <c r="E12" s="768">
        <f t="shared" ref="E12:H12" si="0">SUM(E13:E14)</f>
        <v>15513683.940000001</v>
      </c>
      <c r="F12" s="768">
        <f t="shared" si="0"/>
        <v>195090440.57999998</v>
      </c>
      <c r="G12" s="768">
        <f t="shared" si="0"/>
        <v>113688173.16</v>
      </c>
      <c r="H12" s="768">
        <f t="shared" si="0"/>
        <v>112311729.25</v>
      </c>
      <c r="I12" s="768">
        <f>SUM(I13:I14)</f>
        <v>81402267.420000002</v>
      </c>
    </row>
    <row r="13" spans="1:9" ht="12.75" customHeight="1" x14ac:dyDescent="0.2">
      <c r="A13" s="134"/>
      <c r="B13" s="236"/>
      <c r="C13" s="769" t="s">
        <v>1323</v>
      </c>
      <c r="D13" s="770">
        <v>103931252</v>
      </c>
      <c r="E13" s="770">
        <v>1721399.05</v>
      </c>
      <c r="F13" s="770">
        <v>105652651.05</v>
      </c>
      <c r="G13" s="771">
        <v>60232408.829999998</v>
      </c>
      <c r="H13" s="770">
        <v>59090507.670000002</v>
      </c>
      <c r="I13" s="770">
        <v>45420242.219999999</v>
      </c>
    </row>
    <row r="14" spans="1:9" ht="12.75" customHeight="1" x14ac:dyDescent="0.2">
      <c r="A14" s="134"/>
      <c r="B14" s="236"/>
      <c r="C14" s="769" t="s">
        <v>1324</v>
      </c>
      <c r="D14" s="770">
        <v>75645504.640000001</v>
      </c>
      <c r="E14" s="770">
        <v>13792284.890000001</v>
      </c>
      <c r="F14" s="770">
        <v>89437789.530000001</v>
      </c>
      <c r="G14" s="771">
        <v>53455764.329999998</v>
      </c>
      <c r="H14" s="770">
        <v>53221221.579999998</v>
      </c>
      <c r="I14" s="770">
        <v>35982025.200000003</v>
      </c>
    </row>
    <row r="15" spans="1:9" x14ac:dyDescent="0.2">
      <c r="A15" s="134"/>
      <c r="B15" s="767" t="s">
        <v>1325</v>
      </c>
      <c r="C15" s="765"/>
      <c r="D15" s="766"/>
      <c r="E15" s="772"/>
      <c r="F15" s="766"/>
      <c r="G15" s="773"/>
      <c r="H15" s="766"/>
      <c r="I15" s="766"/>
    </row>
    <row r="16" spans="1:9" ht="12.75" customHeight="1" x14ac:dyDescent="0.2">
      <c r="A16" s="134"/>
      <c r="B16" s="236"/>
      <c r="C16" s="769" t="s">
        <v>1326</v>
      </c>
      <c r="D16" s="766"/>
      <c r="E16" s="766"/>
      <c r="F16" s="766"/>
      <c r="G16" s="766"/>
      <c r="H16" s="766"/>
      <c r="I16" s="766"/>
    </row>
    <row r="17" spans="1:9" x14ac:dyDescent="0.2">
      <c r="A17" s="134"/>
      <c r="B17" s="236"/>
      <c r="C17" s="769" t="s">
        <v>1327</v>
      </c>
      <c r="D17" s="766"/>
      <c r="E17" s="766"/>
      <c r="F17" s="766"/>
      <c r="G17" s="766"/>
      <c r="H17" s="766"/>
      <c r="I17" s="766"/>
    </row>
    <row r="18" spans="1:9" ht="25.5" x14ac:dyDescent="0.2">
      <c r="A18" s="134"/>
      <c r="B18" s="236"/>
      <c r="C18" s="769" t="s">
        <v>1328</v>
      </c>
      <c r="D18" s="766"/>
      <c r="E18" s="766"/>
      <c r="F18" s="766"/>
      <c r="G18" s="766"/>
      <c r="H18" s="766"/>
      <c r="I18" s="766"/>
    </row>
    <row r="19" spans="1:9" x14ac:dyDescent="0.2">
      <c r="A19" s="134"/>
      <c r="B19" s="236"/>
      <c r="C19" s="769" t="s">
        <v>1329</v>
      </c>
      <c r="D19" s="766"/>
      <c r="E19" s="766"/>
      <c r="F19" s="766"/>
      <c r="G19" s="766"/>
      <c r="H19" s="766"/>
      <c r="I19" s="766"/>
    </row>
    <row r="20" spans="1:9" x14ac:dyDescent="0.2">
      <c r="A20" s="134"/>
      <c r="B20" s="236"/>
      <c r="C20" s="769" t="s">
        <v>1330</v>
      </c>
      <c r="D20" s="766"/>
      <c r="E20" s="766"/>
      <c r="F20" s="766"/>
      <c r="G20" s="766"/>
      <c r="H20" s="766"/>
      <c r="I20" s="766"/>
    </row>
    <row r="21" spans="1:9" ht="25.5" x14ac:dyDescent="0.2">
      <c r="A21" s="134"/>
      <c r="B21" s="236"/>
      <c r="C21" s="769" t="s">
        <v>1331</v>
      </c>
      <c r="D21" s="766"/>
      <c r="E21" s="766"/>
      <c r="F21" s="766"/>
      <c r="G21" s="766"/>
      <c r="H21" s="766"/>
      <c r="I21" s="766"/>
    </row>
    <row r="22" spans="1:9" x14ac:dyDescent="0.2">
      <c r="A22" s="134"/>
      <c r="B22" s="236"/>
      <c r="C22" s="769" t="s">
        <v>1332</v>
      </c>
      <c r="D22" s="766"/>
      <c r="E22" s="766"/>
      <c r="F22" s="766"/>
      <c r="G22" s="766"/>
      <c r="H22" s="766"/>
      <c r="I22" s="766"/>
    </row>
    <row r="23" spans="1:9" x14ac:dyDescent="0.2">
      <c r="A23" s="134"/>
      <c r="B23" s="236"/>
      <c r="C23" s="769" t="s">
        <v>1333</v>
      </c>
      <c r="D23" s="766"/>
      <c r="E23" s="766"/>
      <c r="F23" s="766"/>
      <c r="G23" s="766"/>
      <c r="H23" s="766"/>
      <c r="I23" s="766"/>
    </row>
    <row r="24" spans="1:9" x14ac:dyDescent="0.2">
      <c r="A24" s="134"/>
      <c r="B24" s="236" t="s">
        <v>1334</v>
      </c>
      <c r="C24" s="774"/>
      <c r="D24" s="766"/>
      <c r="E24" s="766"/>
      <c r="F24" s="766"/>
      <c r="G24" s="766"/>
      <c r="H24" s="766"/>
      <c r="I24" s="766"/>
    </row>
    <row r="25" spans="1:9" ht="25.5" x14ac:dyDescent="0.2">
      <c r="A25" s="134"/>
      <c r="B25" s="236"/>
      <c r="C25" s="769" t="s">
        <v>1335</v>
      </c>
      <c r="D25" s="766"/>
      <c r="E25" s="766"/>
      <c r="F25" s="766"/>
      <c r="G25" s="766"/>
      <c r="H25" s="766"/>
      <c r="I25" s="766"/>
    </row>
    <row r="26" spans="1:9" ht="25.5" x14ac:dyDescent="0.2">
      <c r="A26" s="134"/>
      <c r="B26" s="236"/>
      <c r="C26" s="769" t="s">
        <v>1336</v>
      </c>
      <c r="D26" s="766"/>
      <c r="E26" s="766"/>
      <c r="F26" s="766"/>
      <c r="G26" s="766"/>
      <c r="H26" s="766"/>
      <c r="I26" s="766"/>
    </row>
    <row r="27" spans="1:9" x14ac:dyDescent="0.2">
      <c r="A27" s="134"/>
      <c r="B27" s="236"/>
      <c r="C27" s="769" t="s">
        <v>1337</v>
      </c>
      <c r="D27" s="766"/>
      <c r="E27" s="766"/>
      <c r="F27" s="766"/>
      <c r="G27" s="766"/>
      <c r="H27" s="766"/>
      <c r="I27" s="766"/>
    </row>
    <row r="28" spans="1:9" x14ac:dyDescent="0.2">
      <c r="A28" s="134"/>
      <c r="B28" s="236" t="s">
        <v>1338</v>
      </c>
      <c r="C28" s="774"/>
      <c r="D28" s="766"/>
      <c r="E28" s="766"/>
      <c r="F28" s="766"/>
      <c r="G28" s="766"/>
      <c r="H28" s="766"/>
      <c r="I28" s="766"/>
    </row>
    <row r="29" spans="1:9" ht="25.5" x14ac:dyDescent="0.2">
      <c r="A29" s="134"/>
      <c r="B29" s="236"/>
      <c r="C29" s="769" t="s">
        <v>1339</v>
      </c>
      <c r="D29" s="766"/>
      <c r="E29" s="766"/>
      <c r="F29" s="766"/>
      <c r="G29" s="766"/>
      <c r="H29" s="766"/>
      <c r="I29" s="766"/>
    </row>
    <row r="30" spans="1:9" x14ac:dyDescent="0.2">
      <c r="A30" s="134"/>
      <c r="B30" s="236"/>
      <c r="C30" s="769" t="s">
        <v>1340</v>
      </c>
      <c r="D30" s="766"/>
      <c r="E30" s="766"/>
      <c r="F30" s="766"/>
      <c r="G30" s="766"/>
      <c r="H30" s="766"/>
      <c r="I30" s="766"/>
    </row>
    <row r="31" spans="1:9" x14ac:dyDescent="0.2">
      <c r="A31" s="134"/>
      <c r="B31" s="236" t="s">
        <v>1341</v>
      </c>
      <c r="C31" s="774"/>
      <c r="D31" s="766"/>
      <c r="E31" s="766"/>
      <c r="F31" s="766"/>
      <c r="G31" s="766"/>
      <c r="H31" s="766"/>
      <c r="I31" s="766"/>
    </row>
    <row r="32" spans="1:9" x14ac:dyDescent="0.2">
      <c r="A32" s="134"/>
      <c r="B32" s="236"/>
      <c r="C32" s="769" t="s">
        <v>1342</v>
      </c>
      <c r="D32" s="766"/>
      <c r="E32" s="766"/>
      <c r="F32" s="766"/>
      <c r="G32" s="766"/>
      <c r="H32" s="766"/>
      <c r="I32" s="766"/>
    </row>
    <row r="33" spans="1:9" x14ac:dyDescent="0.2">
      <c r="A33" s="134"/>
      <c r="B33" s="236"/>
      <c r="C33" s="769" t="s">
        <v>1343</v>
      </c>
      <c r="D33" s="766"/>
      <c r="E33" s="766"/>
      <c r="F33" s="766"/>
      <c r="G33" s="766"/>
      <c r="H33" s="766"/>
      <c r="I33" s="766"/>
    </row>
    <row r="34" spans="1:9" x14ac:dyDescent="0.2">
      <c r="A34" s="134"/>
      <c r="B34" s="236"/>
      <c r="C34" s="769" t="s">
        <v>1344</v>
      </c>
      <c r="D34" s="766"/>
      <c r="E34" s="766"/>
      <c r="F34" s="766"/>
      <c r="G34" s="766"/>
      <c r="H34" s="766"/>
      <c r="I34" s="766"/>
    </row>
    <row r="35" spans="1:9" ht="12.75" customHeight="1" x14ac:dyDescent="0.2">
      <c r="A35" s="134"/>
      <c r="B35" s="236"/>
      <c r="C35" s="769" t="s">
        <v>1345</v>
      </c>
      <c r="D35" s="766"/>
      <c r="E35" s="766"/>
      <c r="F35" s="766"/>
      <c r="G35" s="766"/>
      <c r="H35" s="766"/>
      <c r="I35" s="766"/>
    </row>
    <row r="36" spans="1:9" x14ac:dyDescent="0.2">
      <c r="A36" s="134"/>
      <c r="B36" s="767" t="s">
        <v>1346</v>
      </c>
      <c r="C36" s="765"/>
      <c r="D36" s="766"/>
      <c r="E36" s="766"/>
      <c r="F36" s="766"/>
      <c r="G36" s="766"/>
      <c r="H36" s="766"/>
      <c r="I36" s="766"/>
    </row>
    <row r="37" spans="1:9" ht="12.75" customHeight="1" x14ac:dyDescent="0.2">
      <c r="A37" s="134"/>
      <c r="B37" s="236"/>
      <c r="C37" s="769" t="s">
        <v>1347</v>
      </c>
      <c r="D37" s="766"/>
      <c r="E37" s="766"/>
      <c r="F37" s="766"/>
      <c r="G37" s="766"/>
      <c r="H37" s="766"/>
      <c r="I37" s="766"/>
    </row>
    <row r="38" spans="1:9" ht="12.75" customHeight="1" x14ac:dyDescent="0.2">
      <c r="A38" s="763" t="s">
        <v>1348</v>
      </c>
      <c r="B38" s="764"/>
      <c r="C38" s="765"/>
      <c r="D38" s="766"/>
      <c r="E38" s="766"/>
      <c r="F38" s="766"/>
      <c r="G38" s="766"/>
      <c r="H38" s="766"/>
      <c r="I38" s="766"/>
    </row>
    <row r="39" spans="1:9" ht="12.75" customHeight="1" x14ac:dyDescent="0.2">
      <c r="A39" s="763" t="s">
        <v>1349</v>
      </c>
      <c r="B39" s="764"/>
      <c r="C39" s="765"/>
      <c r="D39" s="766"/>
      <c r="E39" s="766"/>
      <c r="F39" s="766"/>
      <c r="G39" s="766"/>
      <c r="H39" s="766"/>
      <c r="I39" s="766"/>
    </row>
    <row r="40" spans="1:9" ht="12.75" customHeight="1" x14ac:dyDescent="0.2">
      <c r="A40" s="763" t="s">
        <v>1350</v>
      </c>
      <c r="B40" s="764"/>
      <c r="C40" s="765"/>
      <c r="D40" s="766"/>
      <c r="E40" s="766"/>
      <c r="F40" s="766"/>
      <c r="G40" s="766"/>
      <c r="H40" s="766"/>
      <c r="I40" s="766"/>
    </row>
    <row r="41" spans="1:9" ht="12.75" customHeight="1" x14ac:dyDescent="0.2">
      <c r="A41" s="134"/>
      <c r="B41" s="236"/>
      <c r="C41" s="774"/>
      <c r="D41" s="766"/>
      <c r="E41" s="766"/>
      <c r="F41" s="766"/>
      <c r="G41" s="766"/>
      <c r="H41" s="766"/>
      <c r="I41" s="766"/>
    </row>
    <row r="42" spans="1:9" x14ac:dyDescent="0.2">
      <c r="A42" s="678"/>
      <c r="B42" s="775" t="s">
        <v>1000</v>
      </c>
      <c r="C42" s="776"/>
      <c r="D42" s="777">
        <f>SUM(D12)</f>
        <v>179576756.63999999</v>
      </c>
      <c r="E42" s="777">
        <f>SUM(E12)</f>
        <v>15513683.940000001</v>
      </c>
      <c r="F42" s="777">
        <f>SUM(E42,D42)</f>
        <v>195090440.57999998</v>
      </c>
      <c r="G42" s="777">
        <f>SUM(G12)</f>
        <v>113688173.16</v>
      </c>
      <c r="H42" s="777">
        <f>SUM(H12)</f>
        <v>112311729.25</v>
      </c>
      <c r="I42" s="777">
        <f>SUM(I12)</f>
        <v>81402267.420000002</v>
      </c>
    </row>
    <row r="43" spans="1:9" x14ac:dyDescent="0.2">
      <c r="A43" s="622" t="s">
        <v>940</v>
      </c>
      <c r="B43" s="622"/>
      <c r="C43" s="622"/>
      <c r="D43" s="622"/>
      <c r="E43" s="622"/>
      <c r="F43" s="622"/>
      <c r="G43" s="622"/>
      <c r="H43" s="622"/>
      <c r="I43" s="622"/>
    </row>
  </sheetData>
  <mergeCells count="15">
    <mergeCell ref="A40:C40"/>
    <mergeCell ref="A43:I43"/>
    <mergeCell ref="A11:C11"/>
    <mergeCell ref="B12:C12"/>
    <mergeCell ref="B15:C15"/>
    <mergeCell ref="B36:C36"/>
    <mergeCell ref="A38:C38"/>
    <mergeCell ref="A39:C39"/>
    <mergeCell ref="A2:I2"/>
    <mergeCell ref="A3:I3"/>
    <mergeCell ref="A4:I4"/>
    <mergeCell ref="A5:I5"/>
    <mergeCell ref="A7:C9"/>
    <mergeCell ref="D7:H7"/>
    <mergeCell ref="I7:I8"/>
  </mergeCells>
  <pageMargins left="0.59055118110236227" right="0.19685039370078741" top="0.59055118110236227" bottom="0.59055118110236227" header="0.31496062992125984" footer="0.31496062992125984"/>
  <pageSetup scale="8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I45"/>
  <sheetViews>
    <sheetView workbookViewId="0">
      <selection sqref="A1:I1048576"/>
    </sheetView>
  </sheetViews>
  <sheetFormatPr baseColWidth="10" defaultRowHeight="12.75" x14ac:dyDescent="0.2"/>
  <cols>
    <col min="1" max="1" width="1.42578125" customWidth="1"/>
    <col min="2" max="2" width="1.85546875" customWidth="1"/>
    <col min="3" max="3" width="35" customWidth="1"/>
    <col min="4" max="4" width="10" customWidth="1"/>
    <col min="5" max="5" width="11.85546875" customWidth="1"/>
    <col min="6" max="6" width="11.28515625" customWidth="1"/>
    <col min="7" max="9" width="10" customWidth="1"/>
  </cols>
  <sheetData>
    <row r="1" spans="1:9" ht="64.5" customHeight="1" x14ac:dyDescent="0.2"/>
    <row r="2" spans="1:9" x14ac:dyDescent="0.2">
      <c r="A2" s="750" t="s">
        <v>0</v>
      </c>
      <c r="B2" s="750"/>
      <c r="C2" s="750"/>
      <c r="D2" s="750"/>
      <c r="E2" s="750"/>
      <c r="F2" s="750"/>
      <c r="G2" s="750"/>
      <c r="H2" s="750"/>
      <c r="I2" s="750"/>
    </row>
    <row r="3" spans="1:9" x14ac:dyDescent="0.2">
      <c r="A3" s="750" t="s">
        <v>1351</v>
      </c>
      <c r="B3" s="750"/>
      <c r="C3" s="750"/>
      <c r="D3" s="750"/>
      <c r="E3" s="750"/>
      <c r="F3" s="750"/>
      <c r="G3" s="750"/>
      <c r="H3" s="750"/>
      <c r="I3" s="750"/>
    </row>
    <row r="4" spans="1:9" x14ac:dyDescent="0.2">
      <c r="A4" s="750" t="s">
        <v>901</v>
      </c>
      <c r="B4" s="750"/>
      <c r="C4" s="750"/>
      <c r="D4" s="750"/>
      <c r="E4" s="750"/>
      <c r="F4" s="750"/>
      <c r="G4" s="750"/>
      <c r="H4" s="750"/>
      <c r="I4" s="750"/>
    </row>
    <row r="5" spans="1:9" x14ac:dyDescent="0.2">
      <c r="A5" s="751">
        <v>19</v>
      </c>
      <c r="B5" s="751"/>
      <c r="C5" s="751"/>
      <c r="D5" s="751"/>
      <c r="E5" s="751"/>
      <c r="F5" s="751"/>
      <c r="G5" s="751"/>
      <c r="H5" s="751"/>
      <c r="I5" s="751"/>
    </row>
    <row r="6" spans="1:9" ht="12.75" customHeight="1" x14ac:dyDescent="0.25">
      <c r="A6" s="752"/>
      <c r="B6" s="753"/>
      <c r="C6" s="753"/>
      <c r="D6" s="753"/>
      <c r="E6" s="753"/>
      <c r="F6" s="753"/>
      <c r="G6" s="753"/>
      <c r="H6" s="753"/>
      <c r="I6" s="753"/>
    </row>
    <row r="7" spans="1:9" ht="22.5" customHeight="1" x14ac:dyDescent="0.2">
      <c r="A7" s="754" t="s">
        <v>390</v>
      </c>
      <c r="B7" s="754"/>
      <c r="C7" s="754"/>
      <c r="D7" s="754" t="s">
        <v>945</v>
      </c>
      <c r="E7" s="754"/>
      <c r="F7" s="754"/>
      <c r="G7" s="754"/>
      <c r="H7" s="754"/>
      <c r="I7" s="754" t="s">
        <v>946</v>
      </c>
    </row>
    <row r="8" spans="1:9" ht="26.25" customHeight="1" x14ac:dyDescent="0.2">
      <c r="A8" s="754"/>
      <c r="B8" s="754"/>
      <c r="C8" s="754"/>
      <c r="D8" s="755" t="s">
        <v>947</v>
      </c>
      <c r="E8" s="755" t="s">
        <v>1318</v>
      </c>
      <c r="F8" s="755" t="s">
        <v>949</v>
      </c>
      <c r="G8" s="755" t="s">
        <v>187</v>
      </c>
      <c r="H8" s="755" t="s">
        <v>189</v>
      </c>
      <c r="I8" s="756"/>
    </row>
    <row r="9" spans="1:9" ht="12.75" customHeight="1" x14ac:dyDescent="0.2">
      <c r="A9" s="754"/>
      <c r="B9" s="754"/>
      <c r="C9" s="754"/>
      <c r="D9" s="757">
        <v>1</v>
      </c>
      <c r="E9" s="757">
        <v>2</v>
      </c>
      <c r="F9" s="757" t="s">
        <v>1319</v>
      </c>
      <c r="G9" s="757">
        <v>4</v>
      </c>
      <c r="H9" s="757">
        <v>5</v>
      </c>
      <c r="I9" s="757" t="s">
        <v>1320</v>
      </c>
    </row>
    <row r="10" spans="1:9" ht="12.75" customHeight="1" x14ac:dyDescent="0.2">
      <c r="A10" s="758"/>
      <c r="B10" s="759"/>
      <c r="C10" s="760"/>
      <c r="D10" s="778"/>
      <c r="E10" s="778"/>
      <c r="F10" s="778"/>
      <c r="G10" s="778"/>
      <c r="H10" s="778"/>
      <c r="I10" s="778"/>
    </row>
    <row r="11" spans="1:9" ht="12.75" customHeight="1" x14ac:dyDescent="0.2">
      <c r="A11" s="763"/>
      <c r="B11" s="764"/>
      <c r="C11" s="765"/>
      <c r="D11" s="616"/>
      <c r="E11" s="616"/>
      <c r="F11" s="616"/>
      <c r="G11" s="616"/>
      <c r="H11" s="616"/>
      <c r="I11" s="616"/>
    </row>
    <row r="12" spans="1:9" x14ac:dyDescent="0.2">
      <c r="A12" s="134"/>
      <c r="B12" s="767"/>
      <c r="C12" s="765"/>
      <c r="D12" s="616"/>
      <c r="E12" s="616"/>
      <c r="F12" s="616"/>
      <c r="G12" s="616"/>
      <c r="H12" s="616"/>
      <c r="I12" s="616"/>
    </row>
    <row r="13" spans="1:9" x14ac:dyDescent="0.2">
      <c r="A13" s="134"/>
      <c r="B13" s="236"/>
      <c r="C13" s="769"/>
      <c r="D13" s="616"/>
      <c r="E13" s="616"/>
      <c r="F13" s="616"/>
      <c r="G13" s="616"/>
      <c r="H13" s="616"/>
      <c r="I13" s="616"/>
    </row>
    <row r="14" spans="1:9" ht="12.75" customHeight="1" x14ac:dyDescent="0.2">
      <c r="A14" s="134"/>
      <c r="B14" s="236"/>
      <c r="C14" s="769"/>
      <c r="D14" s="616"/>
      <c r="E14" s="616"/>
      <c r="F14" s="616"/>
      <c r="G14" s="616"/>
      <c r="H14" s="616"/>
      <c r="I14" s="616"/>
    </row>
    <row r="15" spans="1:9" x14ac:dyDescent="0.2">
      <c r="A15" s="134"/>
      <c r="B15" s="767"/>
      <c r="C15" s="765"/>
      <c r="D15" s="616"/>
      <c r="E15" s="616"/>
      <c r="F15" s="616"/>
      <c r="G15" s="616"/>
      <c r="H15" s="616"/>
      <c r="I15" s="616"/>
    </row>
    <row r="16" spans="1:9" x14ac:dyDescent="0.2">
      <c r="A16" s="134"/>
      <c r="B16" s="236"/>
      <c r="C16" s="769"/>
      <c r="D16" s="616"/>
      <c r="E16" s="616"/>
      <c r="F16" s="616"/>
      <c r="G16" s="616"/>
      <c r="H16" s="616"/>
      <c r="I16" s="616"/>
    </row>
    <row r="17" spans="1:9" ht="27.75" customHeight="1" x14ac:dyDescent="0.2">
      <c r="A17" s="134"/>
      <c r="B17" s="236"/>
      <c r="C17" s="769"/>
      <c r="D17" s="616"/>
      <c r="E17" s="616"/>
      <c r="F17" s="616"/>
      <c r="G17" s="616"/>
      <c r="H17" s="616"/>
      <c r="I17" s="616"/>
    </row>
    <row r="18" spans="1:9" x14ac:dyDescent="0.2">
      <c r="A18" s="134"/>
      <c r="B18" s="236"/>
      <c r="C18" s="769"/>
      <c r="D18" s="616"/>
      <c r="E18" s="616"/>
      <c r="F18" s="616"/>
      <c r="G18" s="616"/>
      <c r="H18" s="616"/>
      <c r="I18" s="616"/>
    </row>
    <row r="19" spans="1:9" ht="21" x14ac:dyDescent="0.35">
      <c r="A19" s="134"/>
      <c r="B19" s="236"/>
      <c r="C19" s="774"/>
      <c r="D19" s="779" t="s">
        <v>1301</v>
      </c>
      <c r="E19" s="780"/>
      <c r="F19" s="780"/>
      <c r="G19" s="781"/>
      <c r="H19" s="616"/>
      <c r="I19" s="616"/>
    </row>
    <row r="20" spans="1:9" x14ac:dyDescent="0.2">
      <c r="A20" s="134"/>
      <c r="B20" s="236"/>
      <c r="C20" s="769"/>
      <c r="D20" s="616"/>
      <c r="E20" s="616"/>
      <c r="F20" s="616"/>
      <c r="G20" s="616"/>
      <c r="H20" s="616"/>
      <c r="I20" s="616"/>
    </row>
    <row r="21" spans="1:9" x14ac:dyDescent="0.2">
      <c r="A21" s="134"/>
      <c r="B21" s="236"/>
      <c r="C21" s="769"/>
      <c r="D21" s="616"/>
      <c r="E21" s="616"/>
      <c r="F21" s="616"/>
      <c r="G21" s="616"/>
      <c r="H21" s="616"/>
      <c r="I21" s="616"/>
    </row>
    <row r="22" spans="1:9" x14ac:dyDescent="0.2">
      <c r="A22" s="134"/>
      <c r="B22" s="236"/>
      <c r="C22" s="774"/>
      <c r="D22" s="616"/>
      <c r="E22" s="616"/>
      <c r="F22" s="616"/>
      <c r="G22" s="616"/>
      <c r="H22" s="616"/>
      <c r="I22" s="616"/>
    </row>
    <row r="23" spans="1:9" x14ac:dyDescent="0.2">
      <c r="A23" s="134"/>
      <c r="B23" s="236"/>
      <c r="C23" s="769"/>
      <c r="D23" s="616"/>
      <c r="E23" s="616"/>
      <c r="F23" s="616"/>
      <c r="G23" s="616"/>
      <c r="H23" s="616"/>
      <c r="I23" s="616"/>
    </row>
    <row r="24" spans="1:9" x14ac:dyDescent="0.2">
      <c r="A24" s="134"/>
      <c r="B24" s="236"/>
      <c r="C24" s="769"/>
      <c r="D24" s="616"/>
      <c r="E24" s="616"/>
      <c r="F24" s="616"/>
      <c r="G24" s="616"/>
      <c r="H24" s="616"/>
      <c r="I24" s="616"/>
    </row>
    <row r="25" spans="1:9" x14ac:dyDescent="0.2">
      <c r="A25" s="134"/>
      <c r="B25" s="236"/>
      <c r="C25" s="769"/>
      <c r="D25" s="616"/>
      <c r="E25" s="616"/>
      <c r="F25" s="616"/>
      <c r="G25" s="616"/>
      <c r="H25" s="616"/>
      <c r="I25" s="616"/>
    </row>
    <row r="26" spans="1:9" x14ac:dyDescent="0.2">
      <c r="A26" s="134"/>
      <c r="B26" s="236"/>
      <c r="C26" s="769"/>
      <c r="D26" s="616"/>
      <c r="E26" s="616"/>
      <c r="F26" s="616"/>
      <c r="G26" s="616"/>
      <c r="H26" s="616"/>
      <c r="I26" s="616"/>
    </row>
    <row r="27" spans="1:9" x14ac:dyDescent="0.2">
      <c r="A27" s="134"/>
      <c r="B27" s="767"/>
      <c r="C27" s="765"/>
      <c r="D27" s="616"/>
      <c r="E27" s="616"/>
      <c r="F27" s="616"/>
      <c r="G27" s="616"/>
      <c r="H27" s="616"/>
      <c r="I27" s="616"/>
    </row>
    <row r="28" spans="1:9" x14ac:dyDescent="0.2">
      <c r="A28" s="134"/>
      <c r="B28" s="236"/>
      <c r="C28" s="769"/>
      <c r="D28" s="616"/>
      <c r="E28" s="616"/>
      <c r="F28" s="616"/>
      <c r="G28" s="616"/>
      <c r="H28" s="616"/>
      <c r="I28" s="616"/>
    </row>
    <row r="29" spans="1:9" x14ac:dyDescent="0.2">
      <c r="A29" s="763"/>
      <c r="B29" s="764"/>
      <c r="C29" s="765"/>
      <c r="D29" s="616"/>
      <c r="E29" s="616"/>
      <c r="F29" s="616"/>
      <c r="G29" s="616"/>
      <c r="H29" s="616"/>
      <c r="I29" s="616"/>
    </row>
    <row r="30" spans="1:9" x14ac:dyDescent="0.2">
      <c r="A30" s="763"/>
      <c r="B30" s="764"/>
      <c r="C30" s="765"/>
      <c r="D30" s="616"/>
      <c r="E30" s="616"/>
      <c r="F30" s="616"/>
      <c r="G30" s="616"/>
      <c r="H30" s="616"/>
      <c r="I30" s="616"/>
    </row>
    <row r="31" spans="1:9" x14ac:dyDescent="0.2">
      <c r="A31" s="763"/>
      <c r="B31" s="764"/>
      <c r="C31" s="765"/>
      <c r="D31" s="616"/>
      <c r="E31" s="616"/>
      <c r="F31" s="616"/>
      <c r="G31" s="616"/>
      <c r="H31" s="616"/>
      <c r="I31" s="616"/>
    </row>
    <row r="32" spans="1:9" x14ac:dyDescent="0.2">
      <c r="A32" s="134"/>
      <c r="B32" s="236"/>
      <c r="C32" s="774"/>
      <c r="D32" s="616"/>
      <c r="E32" s="616"/>
      <c r="F32" s="616"/>
      <c r="G32" s="616"/>
      <c r="H32" s="616"/>
      <c r="I32" s="616"/>
    </row>
    <row r="33" spans="1:9" x14ac:dyDescent="0.2">
      <c r="A33" s="678"/>
      <c r="B33" s="782" t="s">
        <v>1000</v>
      </c>
      <c r="C33" s="776"/>
      <c r="D33" s="743"/>
      <c r="E33" s="743"/>
      <c r="F33" s="743"/>
      <c r="G33" s="743"/>
      <c r="H33" s="743"/>
      <c r="I33" s="743"/>
    </row>
    <row r="35" spans="1:9" ht="12.75" customHeight="1" x14ac:dyDescent="0.2"/>
    <row r="36" spans="1:9" ht="12.75" customHeight="1" x14ac:dyDescent="0.2"/>
    <row r="37" spans="1:9" ht="12.75" customHeight="1" x14ac:dyDescent="0.2">
      <c r="A37" s="622" t="s">
        <v>940</v>
      </c>
      <c r="B37" s="622"/>
      <c r="C37" s="622"/>
      <c r="D37" s="622"/>
      <c r="E37" s="622"/>
      <c r="F37" s="622"/>
      <c r="G37" s="622"/>
      <c r="H37" s="622"/>
      <c r="I37" s="622"/>
    </row>
    <row r="38" spans="1:9" ht="12.75" customHeight="1" x14ac:dyDescent="0.2"/>
    <row r="39" spans="1:9" ht="12.75" customHeight="1" x14ac:dyDescent="0.2"/>
    <row r="45" spans="1:9" ht="12.75" customHeight="1" x14ac:dyDescent="0.2"/>
  </sheetData>
  <mergeCells count="16">
    <mergeCell ref="A30:C30"/>
    <mergeCell ref="A31:C31"/>
    <mergeCell ref="A37:I37"/>
    <mergeCell ref="A11:C11"/>
    <mergeCell ref="B12:C12"/>
    <mergeCell ref="B15:C15"/>
    <mergeCell ref="D19:G19"/>
    <mergeCell ref="B27:C27"/>
    <mergeCell ref="A29:C29"/>
    <mergeCell ref="A2:I2"/>
    <mergeCell ref="A3:I3"/>
    <mergeCell ref="A4:I4"/>
    <mergeCell ref="A5:I5"/>
    <mergeCell ref="A7:C9"/>
    <mergeCell ref="D7:H7"/>
    <mergeCell ref="I7:I8"/>
  </mergeCells>
  <pageMargins left="0.59055118110236227" right="0.19685039370078741" top="0.59055118110236227" bottom="0.59055118110236227"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I36"/>
  <sheetViews>
    <sheetView tabSelected="1" workbookViewId="0">
      <selection activeCell="A3" sqref="A3:I3"/>
    </sheetView>
  </sheetViews>
  <sheetFormatPr baseColWidth="10" defaultRowHeight="12.75" x14ac:dyDescent="0.2"/>
  <cols>
    <col min="9" max="9" width="60.7109375" customWidth="1"/>
  </cols>
  <sheetData>
    <row r="1" spans="1:9" ht="87" customHeight="1" x14ac:dyDescent="0.25">
      <c r="A1" s="893" t="s">
        <v>58</v>
      </c>
      <c r="B1" s="890"/>
      <c r="C1" s="890"/>
      <c r="D1" s="890"/>
      <c r="E1" s="890"/>
      <c r="F1" s="890"/>
      <c r="G1" s="890"/>
      <c r="H1" s="890"/>
      <c r="I1" s="892"/>
    </row>
    <row r="2" spans="1:9" ht="14.25" customHeight="1" x14ac:dyDescent="0.2">
      <c r="A2" s="891" t="s">
        <v>1599</v>
      </c>
      <c r="B2" s="906"/>
      <c r="C2" s="906"/>
      <c r="D2" s="906"/>
      <c r="E2" s="906"/>
      <c r="F2" s="906"/>
      <c r="G2" s="906"/>
      <c r="H2" s="906"/>
      <c r="I2" s="907"/>
    </row>
    <row r="3" spans="1:9" x14ac:dyDescent="0.2">
      <c r="A3" s="891" t="s">
        <v>1600</v>
      </c>
      <c r="B3" s="906"/>
      <c r="C3" s="906"/>
      <c r="D3" s="906"/>
      <c r="E3" s="906"/>
      <c r="F3" s="906"/>
      <c r="G3" s="906"/>
      <c r="H3" s="906"/>
      <c r="I3" s="907"/>
    </row>
    <row r="4" spans="1:9" ht="15.75" x14ac:dyDescent="0.25">
      <c r="A4" s="908">
        <v>20</v>
      </c>
      <c r="B4" s="909"/>
      <c r="C4" s="909"/>
      <c r="D4" s="909"/>
      <c r="E4" s="909"/>
      <c r="F4" s="909"/>
      <c r="G4" s="909"/>
      <c r="H4" s="909"/>
      <c r="I4" s="910"/>
    </row>
    <row r="6" spans="1:9" ht="12.75" customHeight="1" x14ac:dyDescent="0.2"/>
    <row r="7" spans="1:9" ht="34.5" customHeight="1" x14ac:dyDescent="0.2">
      <c r="A7" s="894" t="s">
        <v>1601</v>
      </c>
      <c r="B7" s="894" t="s">
        <v>1602</v>
      </c>
      <c r="C7" s="894" t="s">
        <v>1603</v>
      </c>
      <c r="D7" s="894" t="s">
        <v>1604</v>
      </c>
      <c r="E7" s="894" t="s">
        <v>1605</v>
      </c>
      <c r="F7" s="894" t="s">
        <v>1606</v>
      </c>
      <c r="G7" s="894" t="s">
        <v>1607</v>
      </c>
      <c r="H7" s="894" t="s">
        <v>1608</v>
      </c>
      <c r="I7" s="894" t="s">
        <v>1609</v>
      </c>
    </row>
    <row r="8" spans="1:9" ht="138.75" customHeight="1" x14ac:dyDescent="0.2">
      <c r="A8" s="896" t="s">
        <v>1610</v>
      </c>
      <c r="B8" s="896" t="s">
        <v>1611</v>
      </c>
      <c r="C8" s="896" t="s">
        <v>1612</v>
      </c>
      <c r="D8" s="897" t="s">
        <v>1613</v>
      </c>
      <c r="E8" s="901">
        <v>-9.5999999999999992E-3</v>
      </c>
      <c r="F8" s="902" t="s">
        <v>1614</v>
      </c>
      <c r="G8" s="903"/>
      <c r="H8" s="898">
        <v>0</v>
      </c>
      <c r="I8" s="900" t="s">
        <v>1615</v>
      </c>
    </row>
    <row r="9" spans="1:9" ht="238.5" customHeight="1" x14ac:dyDescent="0.2">
      <c r="A9" s="896" t="s">
        <v>1610</v>
      </c>
      <c r="B9" s="896" t="s">
        <v>1616</v>
      </c>
      <c r="C9" s="896" t="s">
        <v>1617</v>
      </c>
      <c r="D9" s="897" t="s">
        <v>1613</v>
      </c>
      <c r="E9" s="904">
        <v>3.2000000000000001E-2</v>
      </c>
      <c r="F9" s="902" t="s">
        <v>1614</v>
      </c>
      <c r="G9" s="905">
        <v>3.4137261602669902E-2</v>
      </c>
      <c r="H9" s="898">
        <v>1.0667894250834344</v>
      </c>
      <c r="I9" s="900" t="s">
        <v>1618</v>
      </c>
    </row>
    <row r="10" spans="1:9" ht="249" customHeight="1" x14ac:dyDescent="0.2">
      <c r="A10" s="896" t="s">
        <v>1610</v>
      </c>
      <c r="B10" s="896" t="s">
        <v>1619</v>
      </c>
      <c r="C10" s="896" t="s">
        <v>1620</v>
      </c>
      <c r="D10" s="897" t="s">
        <v>1613</v>
      </c>
      <c r="E10" s="904">
        <v>1.72E-2</v>
      </c>
      <c r="F10" s="902" t="s">
        <v>1621</v>
      </c>
      <c r="G10" s="905">
        <v>3.1471246517151601E-2</v>
      </c>
      <c r="H10" s="898">
        <v>1.8297236347181163</v>
      </c>
      <c r="I10" s="900" t="s">
        <v>1618</v>
      </c>
    </row>
    <row r="11" spans="1:9" ht="233.25" customHeight="1" x14ac:dyDescent="0.2">
      <c r="A11" s="896" t="s">
        <v>1610</v>
      </c>
      <c r="B11" s="896" t="s">
        <v>1622</v>
      </c>
      <c r="C11" s="896" t="s">
        <v>1623</v>
      </c>
      <c r="D11" s="896" t="s">
        <v>1613</v>
      </c>
      <c r="E11" s="904">
        <v>2.46E-2</v>
      </c>
      <c r="F11" s="902" t="s">
        <v>1621</v>
      </c>
      <c r="G11" s="905">
        <v>3.0243805649941714E-2</v>
      </c>
      <c r="H11" s="898">
        <v>1.2294229939000696</v>
      </c>
      <c r="I11" s="900" t="s">
        <v>1618</v>
      </c>
    </row>
    <row r="12" spans="1:9" ht="215.25" customHeight="1" x14ac:dyDescent="0.2">
      <c r="A12" s="896" t="s">
        <v>1610</v>
      </c>
      <c r="B12" s="896" t="s">
        <v>1624</v>
      </c>
      <c r="C12" s="896" t="s">
        <v>1625</v>
      </c>
      <c r="D12" s="896" t="s">
        <v>1613</v>
      </c>
      <c r="E12" s="904">
        <v>3.78E-2</v>
      </c>
      <c r="F12" s="902" t="s">
        <v>1621</v>
      </c>
      <c r="G12" s="905">
        <v>3.6420855822317792E-2</v>
      </c>
      <c r="H12" s="898">
        <v>0.96351470429412145</v>
      </c>
      <c r="I12" s="900" t="s">
        <v>1626</v>
      </c>
    </row>
    <row r="13" spans="1:9" ht="217.5" customHeight="1" x14ac:dyDescent="0.2">
      <c r="A13" s="896" t="s">
        <v>1610</v>
      </c>
      <c r="B13" s="896" t="s">
        <v>1627</v>
      </c>
      <c r="C13" s="896" t="s">
        <v>1628</v>
      </c>
      <c r="D13" s="896" t="s">
        <v>1613</v>
      </c>
      <c r="E13" s="904">
        <v>0.45500000000000002</v>
      </c>
      <c r="F13" s="902" t="s">
        <v>1629</v>
      </c>
      <c r="G13" s="905">
        <v>0.31714589989350372</v>
      </c>
      <c r="H13" s="898">
        <v>0.69702395580989829</v>
      </c>
      <c r="I13" s="900" t="s">
        <v>1626</v>
      </c>
    </row>
    <row r="14" spans="1:9" ht="210.75" customHeight="1" x14ac:dyDescent="0.2">
      <c r="A14" s="896" t="s">
        <v>1610</v>
      </c>
      <c r="B14" s="896" t="s">
        <v>1630</v>
      </c>
      <c r="C14" s="896" t="s">
        <v>1631</v>
      </c>
      <c r="D14" s="896" t="s">
        <v>1613</v>
      </c>
      <c r="E14" s="904">
        <v>0.25540000000000002</v>
      </c>
      <c r="F14" s="902" t="s">
        <v>1629</v>
      </c>
      <c r="G14" s="905">
        <v>0.16507022681026351</v>
      </c>
      <c r="H14" s="898">
        <v>0.64632038688435201</v>
      </c>
      <c r="I14" s="900" t="s">
        <v>1626</v>
      </c>
    </row>
    <row r="15" spans="1:9" ht="243" customHeight="1" x14ac:dyDescent="0.2">
      <c r="A15" s="896" t="s">
        <v>1610</v>
      </c>
      <c r="B15" s="896" t="s">
        <v>1632</v>
      </c>
      <c r="C15" s="896" t="s">
        <v>1633</v>
      </c>
      <c r="D15" s="896" t="s">
        <v>1613</v>
      </c>
      <c r="E15" s="904">
        <v>-1.5900000000000001E-2</v>
      </c>
      <c r="F15" s="902" t="s">
        <v>1629</v>
      </c>
      <c r="G15" s="905">
        <v>-7.4324324324324342E-2</v>
      </c>
      <c r="H15" s="898">
        <v>4.6744858065612789</v>
      </c>
      <c r="I15" s="900" t="s">
        <v>1634</v>
      </c>
    </row>
    <row r="16" spans="1:9" ht="123.75" customHeight="1" x14ac:dyDescent="0.2">
      <c r="A16" s="896" t="s">
        <v>1610</v>
      </c>
      <c r="B16" s="896" t="s">
        <v>1635</v>
      </c>
      <c r="C16" s="896" t="s">
        <v>1636</v>
      </c>
      <c r="D16" s="896" t="s">
        <v>1613</v>
      </c>
      <c r="E16" s="904">
        <v>0.85</v>
      </c>
      <c r="F16" s="902" t="s">
        <v>1629</v>
      </c>
      <c r="G16" s="905">
        <v>0.74336519820843638</v>
      </c>
      <c r="H16" s="898">
        <v>0.8745472920099252</v>
      </c>
      <c r="I16" s="900" t="s">
        <v>1626</v>
      </c>
    </row>
    <row r="17" spans="1:9" ht="24.75" customHeight="1" x14ac:dyDescent="0.2">
      <c r="A17" s="911" t="s">
        <v>940</v>
      </c>
      <c r="B17" s="911"/>
      <c r="C17" s="911"/>
      <c r="D17" s="911"/>
      <c r="E17" s="911"/>
      <c r="F17" s="911"/>
      <c r="G17" s="911"/>
      <c r="H17" s="911"/>
      <c r="I17" s="911"/>
    </row>
    <row r="18" spans="1:9" x14ac:dyDescent="0.2">
      <c r="A18" s="899"/>
      <c r="B18" s="895"/>
      <c r="C18" s="895"/>
      <c r="D18" s="895"/>
      <c r="E18" s="895"/>
      <c r="F18" s="895"/>
      <c r="G18" s="895"/>
      <c r="H18" s="895"/>
      <c r="I18" s="895"/>
    </row>
    <row r="19" spans="1:9" x14ac:dyDescent="0.2">
      <c r="A19" s="895"/>
      <c r="B19" s="895"/>
      <c r="C19" s="895"/>
      <c r="D19" s="895"/>
      <c r="E19" s="895"/>
      <c r="F19" s="895"/>
      <c r="G19" s="895"/>
      <c r="H19" s="895"/>
      <c r="I19" s="895"/>
    </row>
    <row r="20" spans="1:9" x14ac:dyDescent="0.2">
      <c r="A20" s="895"/>
      <c r="B20" s="895"/>
      <c r="C20" s="895"/>
      <c r="D20" s="895"/>
      <c r="E20" s="895"/>
      <c r="F20" s="895"/>
      <c r="G20" s="895"/>
      <c r="H20" s="895"/>
      <c r="I20" s="895"/>
    </row>
    <row r="22" spans="1:9" ht="12.75" customHeight="1" x14ac:dyDescent="0.2"/>
    <row r="26" spans="1:9" ht="12.75" customHeight="1" x14ac:dyDescent="0.2"/>
    <row r="29" spans="1:9" ht="12.75" customHeight="1" x14ac:dyDescent="0.2"/>
    <row r="36" ht="12.75" customHeight="1" x14ac:dyDescent="0.2"/>
  </sheetData>
  <mergeCells count="5">
    <mergeCell ref="A1:I1"/>
    <mergeCell ref="A2:I2"/>
    <mergeCell ref="A3:I3"/>
    <mergeCell ref="A4:I4"/>
    <mergeCell ref="A17:I17"/>
  </mergeCells>
  <pageMargins left="0.19685039370078741" right="0.19685039370078741" top="0.19685039370078741" bottom="0.19685039370078741" header="0.31496062992125984" footer="0.31496062992125984"/>
  <pageSetup scale="80" orientation="landscape" r:id="rId1"/>
  <headerFooter>
    <oddFooter>&amp;C"Baja protesta de decir verdad declaramos que los Estados Financieros y sus notas, son razonablemente correctos y son responsabilidad del emisor"</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V43"/>
  <sheetViews>
    <sheetView workbookViewId="0">
      <selection activeCell="A8" sqref="A8"/>
    </sheetView>
  </sheetViews>
  <sheetFormatPr baseColWidth="10" defaultRowHeight="12.75" x14ac:dyDescent="0.2"/>
  <cols>
    <col min="1" max="1" width="10.28515625" customWidth="1"/>
    <col min="2" max="3" width="7.7109375" customWidth="1"/>
    <col min="4" max="4" width="14.85546875" customWidth="1"/>
    <col min="5" max="5" width="10.140625" customWidth="1"/>
    <col min="6" max="6" width="18.7109375" customWidth="1"/>
    <col min="7" max="7" width="12" customWidth="1"/>
    <col min="8" max="11" width="9.7109375" customWidth="1"/>
    <col min="12" max="12" width="4" customWidth="1"/>
    <col min="13" max="13" width="5.42578125" customWidth="1"/>
    <col min="14" max="14" width="6.140625" customWidth="1"/>
    <col min="15" max="15" width="9.85546875" customWidth="1"/>
    <col min="16" max="16" width="12.140625" customWidth="1"/>
    <col min="17" max="17" width="8.28515625" customWidth="1"/>
    <col min="18" max="18" width="12.7109375" customWidth="1"/>
    <col min="19" max="19" width="9.28515625" customWidth="1"/>
    <col min="20" max="20" width="7.85546875" customWidth="1"/>
    <col min="21" max="21" width="8.42578125" customWidth="1"/>
    <col min="22" max="22" width="15.7109375" style="44" customWidth="1"/>
  </cols>
  <sheetData>
    <row r="1" spans="1:22" x14ac:dyDescent="0.2">
      <c r="A1" s="96"/>
      <c r="B1" s="97"/>
      <c r="C1" s="97"/>
      <c r="D1" s="97"/>
      <c r="E1" s="97"/>
      <c r="F1" s="97"/>
      <c r="G1" s="97"/>
      <c r="H1" s="97"/>
      <c r="I1" s="97"/>
      <c r="J1" s="97"/>
      <c r="K1" s="97"/>
      <c r="L1" s="97"/>
      <c r="M1" s="97"/>
      <c r="N1" s="97"/>
      <c r="O1" s="97"/>
      <c r="P1" s="97"/>
      <c r="Q1" s="97"/>
      <c r="R1" s="97"/>
      <c r="S1" s="97"/>
      <c r="T1" s="97"/>
      <c r="U1" s="97"/>
      <c r="V1" s="275"/>
    </row>
    <row r="2" spans="1:22" x14ac:dyDescent="0.2">
      <c r="A2" s="411"/>
      <c r="B2" s="412"/>
      <c r="C2" s="412"/>
      <c r="D2" s="412"/>
      <c r="E2" s="412"/>
      <c r="F2" s="412"/>
      <c r="G2" s="412"/>
      <c r="H2" s="412"/>
      <c r="I2" s="412"/>
      <c r="J2" s="412"/>
      <c r="K2" s="412"/>
      <c r="L2" s="412"/>
      <c r="M2" s="412"/>
      <c r="N2" s="412"/>
      <c r="O2" s="412"/>
      <c r="P2" s="412"/>
      <c r="Q2" s="412"/>
      <c r="R2" s="412"/>
      <c r="S2" s="412"/>
      <c r="T2" s="412"/>
      <c r="U2" s="412"/>
      <c r="V2" s="442"/>
    </row>
    <row r="3" spans="1:22" x14ac:dyDescent="0.2">
      <c r="A3" s="411"/>
      <c r="B3" s="412"/>
      <c r="C3" s="412"/>
      <c r="D3" s="412"/>
      <c r="E3" s="412"/>
      <c r="F3" s="412"/>
      <c r="G3" s="412"/>
      <c r="H3" s="412"/>
      <c r="I3" s="412"/>
      <c r="J3" s="412"/>
      <c r="K3" s="412"/>
      <c r="L3" s="412"/>
      <c r="M3" s="412"/>
      <c r="N3" s="412"/>
      <c r="O3" s="412"/>
      <c r="P3" s="412"/>
      <c r="Q3" s="412"/>
      <c r="R3" s="412"/>
      <c r="S3" s="412"/>
      <c r="T3" s="412"/>
      <c r="U3" s="412"/>
      <c r="V3" s="442"/>
    </row>
    <row r="4" spans="1:22" x14ac:dyDescent="0.2">
      <c r="A4" s="411"/>
      <c r="B4" s="412"/>
      <c r="C4" s="412"/>
      <c r="D4" s="412"/>
      <c r="E4" s="412"/>
      <c r="F4" s="412"/>
      <c r="G4" s="412"/>
      <c r="H4" s="412"/>
      <c r="I4" s="412"/>
      <c r="J4" s="412"/>
      <c r="K4" s="412"/>
      <c r="L4" s="412"/>
      <c r="M4" s="412"/>
      <c r="N4" s="412"/>
      <c r="O4" s="412"/>
      <c r="P4" s="412"/>
      <c r="Q4" s="412"/>
      <c r="R4" s="412"/>
      <c r="S4" s="412"/>
      <c r="T4" s="412"/>
      <c r="U4" s="412"/>
      <c r="V4" s="442"/>
    </row>
    <row r="5" spans="1:22" ht="15.75" x14ac:dyDescent="0.25">
      <c r="A5" s="276" t="s">
        <v>0</v>
      </c>
      <c r="B5" s="43"/>
      <c r="C5" s="43"/>
      <c r="D5" s="43"/>
      <c r="E5" s="43"/>
      <c r="F5" s="43"/>
      <c r="G5" s="43"/>
      <c r="H5" s="43"/>
      <c r="I5" s="43"/>
      <c r="J5" s="43"/>
      <c r="K5" s="43"/>
      <c r="L5" s="43"/>
      <c r="M5" s="43"/>
      <c r="N5" s="43"/>
      <c r="O5" s="43"/>
      <c r="P5" s="43"/>
      <c r="Q5" s="43"/>
      <c r="R5" s="43"/>
      <c r="S5" s="43"/>
      <c r="T5" s="43"/>
      <c r="U5" s="43"/>
      <c r="V5" s="277"/>
    </row>
    <row r="6" spans="1:22" ht="15.75" x14ac:dyDescent="0.25">
      <c r="A6" s="276" t="s">
        <v>221</v>
      </c>
      <c r="B6" s="43"/>
      <c r="C6" s="43"/>
      <c r="D6" s="43"/>
      <c r="E6" s="43"/>
      <c r="F6" s="43"/>
      <c r="G6" s="43"/>
      <c r="H6" s="43"/>
      <c r="I6" s="43"/>
      <c r="J6" s="43"/>
      <c r="K6" s="43"/>
      <c r="L6" s="43"/>
      <c r="M6" s="43"/>
      <c r="N6" s="43"/>
      <c r="O6" s="43"/>
      <c r="P6" s="43"/>
      <c r="Q6" s="43"/>
      <c r="R6" s="43"/>
      <c r="S6" s="43"/>
      <c r="T6" s="43"/>
      <c r="U6" s="43"/>
      <c r="V6" s="277"/>
    </row>
    <row r="7" spans="1:22" ht="15.75" x14ac:dyDescent="0.25">
      <c r="A7" s="276" t="s">
        <v>834</v>
      </c>
      <c r="B7" s="43"/>
      <c r="C7" s="43"/>
      <c r="D7" s="43"/>
      <c r="E7" s="43"/>
      <c r="F7" s="43"/>
      <c r="G7" s="43"/>
      <c r="H7" s="43"/>
      <c r="I7" s="43"/>
      <c r="J7" s="43"/>
      <c r="K7" s="43"/>
      <c r="L7" s="43"/>
      <c r="M7" s="43"/>
      <c r="N7" s="43"/>
      <c r="O7" s="43"/>
      <c r="P7" s="43"/>
      <c r="Q7" s="43"/>
      <c r="R7" s="43"/>
      <c r="S7" s="43"/>
      <c r="T7" s="43"/>
      <c r="U7" s="43"/>
      <c r="V7" s="277"/>
    </row>
    <row r="8" spans="1:22" ht="15.75" x14ac:dyDescent="0.25">
      <c r="A8" s="130"/>
      <c r="B8" s="131"/>
      <c r="C8" s="131"/>
      <c r="D8" s="131"/>
      <c r="E8" s="131"/>
      <c r="F8" s="131"/>
      <c r="G8" s="131"/>
      <c r="H8" s="131"/>
      <c r="I8" s="131"/>
      <c r="J8" s="367">
        <v>21</v>
      </c>
      <c r="K8" s="367"/>
      <c r="L8" s="367"/>
      <c r="M8" s="367"/>
      <c r="N8" s="367"/>
      <c r="O8" s="367"/>
      <c r="P8" s="367"/>
      <c r="Q8" s="367"/>
      <c r="R8" s="367"/>
      <c r="S8" s="367"/>
      <c r="T8" s="367"/>
      <c r="U8" s="367"/>
      <c r="V8" s="368"/>
    </row>
    <row r="10" spans="1:22" x14ac:dyDescent="0.2">
      <c r="A10" s="527" t="s">
        <v>165</v>
      </c>
      <c r="B10" s="528"/>
      <c r="C10" s="528"/>
      <c r="D10" s="528"/>
      <c r="E10" s="528"/>
      <c r="F10" s="528"/>
      <c r="G10" s="528"/>
      <c r="H10" s="528"/>
      <c r="I10" s="528"/>
      <c r="J10" s="528"/>
      <c r="K10" s="528"/>
      <c r="L10" s="528"/>
      <c r="M10" s="528"/>
      <c r="N10" s="529"/>
      <c r="O10" s="527" t="s">
        <v>182</v>
      </c>
      <c r="P10" s="529"/>
      <c r="Q10" s="527" t="s">
        <v>190</v>
      </c>
      <c r="R10" s="528"/>
      <c r="S10" s="528"/>
      <c r="T10" s="528"/>
      <c r="U10" s="529"/>
      <c r="V10" s="530" t="s">
        <v>191</v>
      </c>
    </row>
    <row r="11" spans="1:22" x14ac:dyDescent="0.2">
      <c r="A11" s="530" t="s">
        <v>170</v>
      </c>
      <c r="B11" s="533" t="s">
        <v>166</v>
      </c>
      <c r="C11" s="534"/>
      <c r="D11" s="535"/>
      <c r="E11" s="530" t="s">
        <v>171</v>
      </c>
      <c r="F11" s="536" t="s">
        <v>172</v>
      </c>
      <c r="G11" s="530" t="s">
        <v>173</v>
      </c>
      <c r="H11" s="538" t="s">
        <v>174</v>
      </c>
      <c r="I11" s="539"/>
      <c r="J11" s="542" t="s">
        <v>177</v>
      </c>
      <c r="K11" s="543"/>
      <c r="L11" s="544" t="s">
        <v>178</v>
      </c>
      <c r="M11" s="542" t="s">
        <v>179</v>
      </c>
      <c r="N11" s="543"/>
      <c r="O11" s="530" t="s">
        <v>183</v>
      </c>
      <c r="P11" s="530" t="s">
        <v>184</v>
      </c>
      <c r="Q11" s="544" t="s">
        <v>185</v>
      </c>
      <c r="R11" s="540" t="s">
        <v>186</v>
      </c>
      <c r="S11" s="540" t="s">
        <v>187</v>
      </c>
      <c r="T11" s="540" t="s">
        <v>188</v>
      </c>
      <c r="U11" s="540" t="s">
        <v>189</v>
      </c>
      <c r="V11" s="531"/>
    </row>
    <row r="12" spans="1:22" ht="91.5" x14ac:dyDescent="0.2">
      <c r="A12" s="532"/>
      <c r="B12" s="378" t="s">
        <v>167</v>
      </c>
      <c r="C12" s="378" t="s">
        <v>168</v>
      </c>
      <c r="D12" s="53" t="s">
        <v>169</v>
      </c>
      <c r="E12" s="532"/>
      <c r="F12" s="537"/>
      <c r="G12" s="532"/>
      <c r="H12" s="53" t="s">
        <v>175</v>
      </c>
      <c r="I12" s="53" t="s">
        <v>176</v>
      </c>
      <c r="J12" s="53" t="s">
        <v>175</v>
      </c>
      <c r="K12" s="53" t="s">
        <v>176</v>
      </c>
      <c r="L12" s="545"/>
      <c r="M12" s="55" t="s">
        <v>180</v>
      </c>
      <c r="N12" s="55" t="s">
        <v>181</v>
      </c>
      <c r="O12" s="532"/>
      <c r="P12" s="532"/>
      <c r="Q12" s="545"/>
      <c r="R12" s="541"/>
      <c r="S12" s="541"/>
      <c r="T12" s="541"/>
      <c r="U12" s="541"/>
      <c r="V12" s="532"/>
    </row>
    <row r="13" spans="1:22" x14ac:dyDescent="0.2">
      <c r="A13" s="278"/>
      <c r="B13" s="45"/>
      <c r="C13" s="46"/>
      <c r="D13" s="47"/>
      <c r="E13" s="48"/>
      <c r="F13" s="49"/>
      <c r="G13" s="54"/>
      <c r="H13" s="50"/>
      <c r="I13" s="50"/>
      <c r="J13" s="50"/>
      <c r="K13" s="50"/>
      <c r="L13" s="50"/>
      <c r="M13" s="50"/>
      <c r="N13" s="50"/>
      <c r="O13" s="50"/>
      <c r="P13" s="50"/>
      <c r="Q13" s="50"/>
      <c r="R13" s="50"/>
      <c r="S13" s="50"/>
      <c r="T13" s="50"/>
      <c r="U13" s="50"/>
      <c r="V13" s="67"/>
    </row>
    <row r="14" spans="1:22" x14ac:dyDescent="0.2">
      <c r="A14" s="279"/>
      <c r="B14" s="45"/>
      <c r="C14" s="46"/>
      <c r="D14" s="47"/>
      <c r="E14" s="48"/>
      <c r="F14" s="49"/>
      <c r="G14" s="49"/>
      <c r="H14" s="49"/>
      <c r="I14" s="49"/>
      <c r="J14" s="49"/>
      <c r="K14" s="49"/>
      <c r="L14" s="49"/>
      <c r="M14" s="49"/>
      <c r="N14" s="49"/>
      <c r="O14" s="49"/>
      <c r="P14" s="49"/>
      <c r="Q14" s="49"/>
      <c r="R14" s="49"/>
      <c r="S14" s="49"/>
      <c r="T14" s="49"/>
      <c r="U14" s="49"/>
      <c r="V14" s="67"/>
    </row>
    <row r="15" spans="1:22" x14ac:dyDescent="0.2">
      <c r="A15" s="279"/>
      <c r="B15" s="45"/>
      <c r="C15" s="46"/>
      <c r="D15" s="47"/>
      <c r="E15" s="48"/>
      <c r="F15" s="49"/>
      <c r="G15" s="49"/>
      <c r="H15" s="50"/>
      <c r="I15" s="50"/>
      <c r="J15" s="50"/>
      <c r="K15" s="50"/>
      <c r="L15" s="50"/>
      <c r="M15" s="50"/>
      <c r="N15" s="50"/>
      <c r="O15" s="50"/>
      <c r="P15" s="50"/>
      <c r="Q15" s="50"/>
      <c r="R15" s="50"/>
      <c r="S15" s="50"/>
      <c r="T15" s="50"/>
      <c r="U15" s="50"/>
      <c r="V15" s="67"/>
    </row>
    <row r="16" spans="1:22" x14ac:dyDescent="0.2">
      <c r="A16" s="279"/>
      <c r="B16" s="45"/>
      <c r="C16" s="46"/>
      <c r="D16" s="47"/>
      <c r="E16" s="48"/>
      <c r="F16" s="49"/>
      <c r="G16" s="49"/>
      <c r="H16" s="50"/>
      <c r="I16" s="50"/>
      <c r="J16" s="50"/>
      <c r="K16" s="50"/>
      <c r="L16" s="50"/>
      <c r="M16" s="50"/>
      <c r="N16" s="50"/>
      <c r="O16" s="50"/>
      <c r="P16" s="50"/>
      <c r="Q16" s="50"/>
      <c r="R16" s="50"/>
      <c r="S16" s="50"/>
      <c r="T16" s="50"/>
      <c r="U16" s="50"/>
      <c r="V16" s="67"/>
    </row>
    <row r="17" spans="1:22" x14ac:dyDescent="0.2">
      <c r="A17" s="279"/>
      <c r="B17" s="45"/>
      <c r="C17" s="46"/>
      <c r="D17" s="47"/>
      <c r="E17" s="48"/>
      <c r="F17" s="49"/>
      <c r="G17" s="49"/>
      <c r="H17" s="49"/>
      <c r="I17" s="49"/>
      <c r="J17" s="49"/>
      <c r="K17" s="49"/>
      <c r="L17" s="49"/>
      <c r="M17" s="49"/>
      <c r="N17" s="49"/>
      <c r="O17" s="49"/>
      <c r="P17" s="49"/>
      <c r="Q17" s="49"/>
      <c r="R17" s="49"/>
      <c r="S17" s="49"/>
      <c r="T17" s="49"/>
      <c r="U17" s="49"/>
      <c r="V17" s="67"/>
    </row>
    <row r="18" spans="1:22" x14ac:dyDescent="0.2">
      <c r="A18" s="279"/>
      <c r="B18" s="45"/>
      <c r="C18" s="46"/>
      <c r="D18" s="47"/>
      <c r="E18" s="48"/>
      <c r="F18" s="49"/>
      <c r="G18" s="49"/>
      <c r="H18" s="49"/>
      <c r="I18" s="49"/>
      <c r="J18" s="49"/>
      <c r="K18" s="49"/>
      <c r="L18" s="49"/>
      <c r="M18" s="49"/>
      <c r="N18" s="49"/>
      <c r="O18" s="49"/>
      <c r="P18" s="49"/>
      <c r="Q18" s="49"/>
      <c r="R18" s="49"/>
      <c r="S18" s="49"/>
      <c r="T18" s="49"/>
      <c r="U18" s="49"/>
      <c r="V18" s="67"/>
    </row>
    <row r="19" spans="1:22" x14ac:dyDescent="0.2">
      <c r="A19" s="279"/>
      <c r="B19" s="45"/>
      <c r="C19" s="51"/>
      <c r="D19" s="51"/>
      <c r="E19" s="48"/>
      <c r="F19" s="49"/>
      <c r="G19" s="49"/>
      <c r="H19" s="49"/>
      <c r="I19" s="49"/>
      <c r="J19" s="49"/>
      <c r="K19" s="49"/>
      <c r="L19" s="49"/>
      <c r="M19" s="49"/>
      <c r="N19" s="49"/>
      <c r="O19" s="49"/>
      <c r="P19" s="49"/>
      <c r="Q19" s="49"/>
      <c r="R19" s="49"/>
      <c r="S19" s="49"/>
      <c r="T19" s="49"/>
      <c r="U19" s="49"/>
      <c r="V19" s="67"/>
    </row>
    <row r="20" spans="1:22" x14ac:dyDescent="0.2">
      <c r="A20" s="279"/>
      <c r="B20" s="45"/>
      <c r="C20" s="51"/>
      <c r="D20" s="51"/>
      <c r="E20" s="48"/>
      <c r="F20" s="49"/>
      <c r="G20" s="49"/>
      <c r="H20" s="49"/>
      <c r="I20" s="49"/>
      <c r="J20" s="49"/>
      <c r="K20" s="49"/>
      <c r="L20" s="49"/>
      <c r="M20" s="49"/>
      <c r="N20" s="49"/>
      <c r="O20" s="49"/>
      <c r="P20" s="49"/>
      <c r="Q20" s="49"/>
      <c r="R20" s="49"/>
      <c r="S20" s="49"/>
      <c r="T20" s="49"/>
      <c r="U20" s="49"/>
      <c r="V20" s="67"/>
    </row>
    <row r="21" spans="1:22" x14ac:dyDescent="0.2">
      <c r="A21" s="279"/>
      <c r="B21" s="45"/>
      <c r="C21" s="46"/>
      <c r="D21" s="47"/>
      <c r="E21" s="48"/>
      <c r="F21" s="52"/>
      <c r="G21" s="49"/>
      <c r="H21" s="50"/>
      <c r="I21" s="50"/>
      <c r="J21" s="50"/>
      <c r="K21" s="50"/>
      <c r="L21" s="50"/>
      <c r="M21" s="50"/>
      <c r="N21" s="50"/>
      <c r="O21" s="50"/>
      <c r="P21" s="50"/>
      <c r="Q21" s="50"/>
      <c r="R21" s="50"/>
      <c r="S21" s="50"/>
      <c r="T21" s="50"/>
      <c r="U21" s="50"/>
      <c r="V21" s="67"/>
    </row>
    <row r="22" spans="1:22" x14ac:dyDescent="0.2">
      <c r="A22" s="279"/>
      <c r="B22" s="45"/>
      <c r="C22" s="46"/>
      <c r="D22" s="47"/>
      <c r="E22" s="48"/>
      <c r="F22" s="49"/>
      <c r="G22" s="49"/>
      <c r="H22" s="50"/>
      <c r="I22" s="50"/>
      <c r="J22" s="50"/>
      <c r="K22" s="50"/>
      <c r="L22" s="50"/>
      <c r="M22" s="50"/>
      <c r="N22" s="50"/>
      <c r="O22" s="50"/>
      <c r="P22" s="50"/>
      <c r="Q22" s="50"/>
      <c r="R22" s="50"/>
      <c r="S22" s="50"/>
      <c r="T22" s="50"/>
      <c r="U22" s="50"/>
      <c r="V22" s="67"/>
    </row>
    <row r="23" spans="1:22" x14ac:dyDescent="0.2">
      <c r="A23" s="279"/>
      <c r="B23" s="45"/>
      <c r="C23" s="46"/>
      <c r="D23" s="47"/>
      <c r="E23" s="48"/>
      <c r="F23" s="49"/>
      <c r="G23" s="49"/>
      <c r="H23" s="49"/>
      <c r="I23" s="49"/>
      <c r="J23" s="49"/>
      <c r="K23" s="49"/>
      <c r="L23" s="49"/>
      <c r="M23" s="49"/>
      <c r="N23" s="49"/>
      <c r="O23" s="49"/>
      <c r="P23" s="49"/>
      <c r="Q23" s="49"/>
      <c r="R23" s="49"/>
      <c r="S23" s="49"/>
      <c r="T23" s="49"/>
      <c r="U23" s="49"/>
      <c r="V23" s="67"/>
    </row>
    <row r="24" spans="1:22" x14ac:dyDescent="0.2">
      <c r="A24" s="279"/>
      <c r="B24" s="45"/>
      <c r="C24" s="46"/>
      <c r="D24" s="47"/>
      <c r="E24" s="48"/>
      <c r="F24" s="49"/>
      <c r="G24" s="49"/>
      <c r="H24" s="50"/>
      <c r="I24" s="50"/>
      <c r="J24" s="50"/>
      <c r="K24" s="50"/>
      <c r="L24" s="50"/>
      <c r="M24" s="50"/>
      <c r="N24" s="50"/>
      <c r="O24" s="50"/>
      <c r="P24" s="50"/>
      <c r="Q24" s="50"/>
      <c r="R24" s="50"/>
      <c r="S24" s="50"/>
      <c r="T24" s="50"/>
      <c r="U24" s="50"/>
      <c r="V24" s="67"/>
    </row>
    <row r="25" spans="1:22" x14ac:dyDescent="0.2">
      <c r="A25" s="279"/>
      <c r="B25" s="45"/>
      <c r="C25" s="46"/>
      <c r="D25" s="47"/>
      <c r="E25" s="48"/>
      <c r="F25" s="49"/>
      <c r="G25" s="49"/>
      <c r="H25" s="50"/>
      <c r="I25" s="50"/>
      <c r="J25" s="50"/>
      <c r="K25" s="50"/>
      <c r="L25" s="50"/>
      <c r="M25" s="50"/>
      <c r="N25" s="50"/>
      <c r="O25" s="50"/>
      <c r="P25" s="50"/>
      <c r="Q25" s="50"/>
      <c r="R25" s="50"/>
      <c r="S25" s="50"/>
      <c r="T25" s="50"/>
      <c r="U25" s="50"/>
      <c r="V25" s="67"/>
    </row>
    <row r="26" spans="1:22" x14ac:dyDescent="0.2">
      <c r="A26" s="279"/>
      <c r="B26" s="45"/>
      <c r="C26" s="46"/>
      <c r="D26" s="47"/>
      <c r="E26" s="48"/>
      <c r="F26" s="52"/>
      <c r="G26" s="49"/>
      <c r="H26" s="50"/>
      <c r="I26" s="50"/>
      <c r="J26" s="50"/>
      <c r="K26" s="50"/>
      <c r="L26" s="50"/>
      <c r="M26" s="50"/>
      <c r="N26" s="50"/>
      <c r="O26" s="50"/>
      <c r="P26" s="50"/>
      <c r="Q26" s="50"/>
      <c r="R26" s="50"/>
      <c r="S26" s="50"/>
      <c r="T26" s="50"/>
      <c r="U26" s="50"/>
      <c r="V26" s="67"/>
    </row>
    <row r="27" spans="1:22" x14ac:dyDescent="0.2">
      <c r="A27" s="279"/>
      <c r="B27" s="45"/>
      <c r="C27" s="51"/>
      <c r="D27" s="51"/>
      <c r="E27" s="48"/>
      <c r="F27" s="49"/>
      <c r="G27" s="49"/>
      <c r="H27" s="50"/>
      <c r="I27" s="50"/>
      <c r="J27" s="50"/>
      <c r="K27" s="50"/>
      <c r="L27" s="50"/>
      <c r="M27" s="50"/>
      <c r="N27" s="50"/>
      <c r="O27" s="50"/>
      <c r="P27" s="50"/>
      <c r="Q27" s="50"/>
      <c r="R27" s="50"/>
      <c r="S27" s="50"/>
      <c r="T27" s="50"/>
      <c r="U27" s="50"/>
      <c r="V27" s="67"/>
    </row>
    <row r="28" spans="1:22" x14ac:dyDescent="0.2">
      <c r="A28" s="279"/>
      <c r="B28" s="45"/>
      <c r="C28" s="51"/>
      <c r="D28" s="51"/>
      <c r="E28" s="48"/>
      <c r="F28" s="49"/>
      <c r="G28" s="49"/>
      <c r="H28" s="50"/>
      <c r="I28" s="50"/>
      <c r="J28" s="50"/>
      <c r="K28" s="50"/>
      <c r="L28" s="50"/>
      <c r="M28" s="50"/>
      <c r="N28" s="50"/>
      <c r="O28" s="50"/>
      <c r="P28" s="50"/>
      <c r="Q28" s="50"/>
      <c r="R28" s="50"/>
      <c r="S28" s="50"/>
      <c r="T28" s="50"/>
      <c r="U28" s="50"/>
      <c r="V28" s="67"/>
    </row>
    <row r="33" spans="2:22" x14ac:dyDescent="0.2">
      <c r="B33" s="1"/>
      <c r="C33" s="1"/>
      <c r="D33" s="1"/>
      <c r="E33" s="1"/>
      <c r="F33" s="82"/>
      <c r="G33" s="1"/>
      <c r="H33" s="1"/>
      <c r="V33"/>
    </row>
    <row r="34" spans="2:22" x14ac:dyDescent="0.2">
      <c r="F34" s="74"/>
      <c r="V34"/>
    </row>
    <row r="35" spans="2:22" x14ac:dyDescent="0.2">
      <c r="F35" s="74"/>
      <c r="V35"/>
    </row>
    <row r="36" spans="2:22" x14ac:dyDescent="0.2">
      <c r="F36" s="74"/>
      <c r="V36"/>
    </row>
    <row r="37" spans="2:22" x14ac:dyDescent="0.2">
      <c r="F37" s="74"/>
      <c r="V37"/>
    </row>
    <row r="38" spans="2:22" x14ac:dyDescent="0.2">
      <c r="F38" s="74"/>
      <c r="V38"/>
    </row>
    <row r="39" spans="2:22" x14ac:dyDescent="0.2">
      <c r="F39" s="74"/>
      <c r="V39"/>
    </row>
    <row r="40" spans="2:22" x14ac:dyDescent="0.2">
      <c r="F40" s="74"/>
      <c r="V40"/>
    </row>
    <row r="41" spans="2:22" x14ac:dyDescent="0.2">
      <c r="F41" s="74"/>
      <c r="V41"/>
    </row>
    <row r="42" spans="2:22" x14ac:dyDescent="0.2">
      <c r="F42" s="74"/>
      <c r="V42"/>
    </row>
    <row r="43" spans="2:22" x14ac:dyDescent="0.2">
      <c r="J43" s="44"/>
      <c r="V43"/>
    </row>
  </sheetData>
  <mergeCells count="20">
    <mergeCell ref="M11:N11"/>
    <mergeCell ref="O11:O12"/>
    <mergeCell ref="P11:P12"/>
    <mergeCell ref="Q11:Q12"/>
    <mergeCell ref="A10:N10"/>
    <mergeCell ref="O10:P10"/>
    <mergeCell ref="Q10:U10"/>
    <mergeCell ref="V10:V12"/>
    <mergeCell ref="A11:A12"/>
    <mergeCell ref="B11:D11"/>
    <mergeCell ref="E11:E12"/>
    <mergeCell ref="F11:F12"/>
    <mergeCell ref="G11:G12"/>
    <mergeCell ref="H11:I11"/>
    <mergeCell ref="R11:R12"/>
    <mergeCell ref="S11:S12"/>
    <mergeCell ref="T11:T12"/>
    <mergeCell ref="U11:U12"/>
    <mergeCell ref="J11:K11"/>
    <mergeCell ref="L11:L12"/>
  </mergeCells>
  <pageMargins left="0.70866141732283472" right="0.70866141732283472" top="0.74803149606299213" bottom="0.74803149606299213" header="0.31496062992125984" footer="0.31496062992125984"/>
  <pageSetup scale="55"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AD40"/>
  <sheetViews>
    <sheetView workbookViewId="0">
      <selection activeCell="B8" sqref="B8"/>
    </sheetView>
  </sheetViews>
  <sheetFormatPr baseColWidth="10" defaultRowHeight="12.75" x14ac:dyDescent="0.2"/>
  <cols>
    <col min="2" max="2" width="8.28515625" customWidth="1"/>
    <col min="3" max="3" width="15.28515625" customWidth="1"/>
    <col min="4" max="4" width="11.140625" customWidth="1"/>
    <col min="5" max="6" width="6.7109375" customWidth="1"/>
    <col min="7" max="7" width="5.42578125" customWidth="1"/>
    <col min="8" max="8" width="6.7109375" customWidth="1"/>
    <col min="9" max="9" width="4.85546875" customWidth="1"/>
    <col min="10" max="10" width="4.42578125" customWidth="1"/>
    <col min="11" max="11" width="2.7109375" customWidth="1"/>
    <col min="12" max="12" width="2.85546875" customWidth="1"/>
    <col min="13" max="14" width="3.42578125" customWidth="1"/>
    <col min="15" max="15" width="2.7109375" customWidth="1"/>
    <col min="16" max="16" width="3.42578125" customWidth="1"/>
    <col min="17" max="22" width="4.140625" customWidth="1"/>
    <col min="23" max="24" width="5.7109375" customWidth="1"/>
    <col min="25" max="25" width="2.28515625" customWidth="1"/>
    <col min="26" max="28" width="5.7109375" customWidth="1"/>
    <col min="29" max="29" width="6.7109375" customWidth="1"/>
    <col min="30" max="30" width="6.7109375" style="44" customWidth="1"/>
  </cols>
  <sheetData>
    <row r="1" spans="2:30" x14ac:dyDescent="0.2">
      <c r="B1" s="96"/>
      <c r="C1" s="97"/>
      <c r="D1" s="97"/>
      <c r="E1" s="97"/>
      <c r="F1" s="97"/>
      <c r="G1" s="97"/>
      <c r="H1" s="97"/>
      <c r="I1" s="97"/>
      <c r="J1" s="97"/>
      <c r="K1" s="97"/>
      <c r="L1" s="97"/>
      <c r="M1" s="97"/>
      <c r="N1" s="97"/>
      <c r="O1" s="97"/>
      <c r="P1" s="97"/>
      <c r="Q1" s="97"/>
      <c r="R1" s="97"/>
      <c r="S1" s="97"/>
      <c r="T1" s="97"/>
      <c r="U1" s="97"/>
      <c r="V1" s="97"/>
      <c r="W1" s="97"/>
      <c r="X1" s="97"/>
      <c r="Y1" s="97"/>
      <c r="Z1" s="97"/>
      <c r="AA1" s="97"/>
      <c r="AB1" s="97"/>
      <c r="AC1" s="97"/>
      <c r="AD1" s="275"/>
    </row>
    <row r="2" spans="2:30" x14ac:dyDescent="0.2">
      <c r="B2" s="411"/>
      <c r="C2" s="412"/>
      <c r="D2" s="412"/>
      <c r="E2" s="412"/>
      <c r="F2" s="412"/>
      <c r="G2" s="412"/>
      <c r="H2" s="412"/>
      <c r="I2" s="412"/>
      <c r="J2" s="412"/>
      <c r="K2" s="412"/>
      <c r="L2" s="412"/>
      <c r="M2" s="412"/>
      <c r="N2" s="412"/>
      <c r="O2" s="412"/>
      <c r="P2" s="412"/>
      <c r="Q2" s="412"/>
      <c r="R2" s="412"/>
      <c r="S2" s="412"/>
      <c r="T2" s="412"/>
      <c r="U2" s="412"/>
      <c r="V2" s="412"/>
      <c r="W2" s="412"/>
      <c r="X2" s="412"/>
      <c r="Y2" s="412"/>
      <c r="Z2" s="412"/>
      <c r="AA2" s="412"/>
      <c r="AB2" s="412"/>
      <c r="AC2" s="412"/>
      <c r="AD2" s="442"/>
    </row>
    <row r="3" spans="2:30" x14ac:dyDescent="0.2">
      <c r="B3" s="411"/>
      <c r="C3" s="412"/>
      <c r="D3" s="412"/>
      <c r="E3" s="412"/>
      <c r="F3" s="412"/>
      <c r="G3" s="412"/>
      <c r="H3" s="412"/>
      <c r="I3" s="412"/>
      <c r="J3" s="412"/>
      <c r="K3" s="412"/>
      <c r="L3" s="412"/>
      <c r="M3" s="412"/>
      <c r="N3" s="412"/>
      <c r="O3" s="412"/>
      <c r="P3" s="412"/>
      <c r="Q3" s="412"/>
      <c r="R3" s="412"/>
      <c r="S3" s="412"/>
      <c r="T3" s="412"/>
      <c r="U3" s="412"/>
      <c r="V3" s="412"/>
      <c r="W3" s="412"/>
      <c r="X3" s="412"/>
      <c r="Y3" s="412"/>
      <c r="Z3" s="412"/>
      <c r="AA3" s="412"/>
      <c r="AB3" s="412"/>
      <c r="AC3" s="412"/>
      <c r="AD3" s="442"/>
    </row>
    <row r="4" spans="2:30" x14ac:dyDescent="0.2">
      <c r="B4" s="411"/>
      <c r="C4" s="412"/>
      <c r="D4" s="412"/>
      <c r="E4" s="412"/>
      <c r="F4" s="412"/>
      <c r="G4" s="412"/>
      <c r="H4" s="412"/>
      <c r="I4" s="412"/>
      <c r="J4" s="412"/>
      <c r="K4" s="412"/>
      <c r="L4" s="412"/>
      <c r="M4" s="412"/>
      <c r="N4" s="412"/>
      <c r="O4" s="412"/>
      <c r="P4" s="412"/>
      <c r="Q4" s="412"/>
      <c r="R4" s="412"/>
      <c r="S4" s="412"/>
      <c r="T4" s="412"/>
      <c r="U4" s="412"/>
      <c r="V4" s="412"/>
      <c r="W4" s="412"/>
      <c r="X4" s="412"/>
      <c r="Y4" s="412"/>
      <c r="Z4" s="412"/>
      <c r="AA4" s="412"/>
      <c r="AB4" s="412"/>
      <c r="AC4" s="412"/>
      <c r="AD4" s="442"/>
    </row>
    <row r="5" spans="2:30" ht="15.75" x14ac:dyDescent="0.25">
      <c r="B5" s="276" t="s">
        <v>0</v>
      </c>
      <c r="C5" s="43"/>
      <c r="D5" s="43"/>
      <c r="E5" s="43"/>
      <c r="F5" s="43"/>
      <c r="G5" s="43"/>
      <c r="H5" s="43"/>
      <c r="I5" s="43"/>
      <c r="J5" s="43"/>
      <c r="K5" s="43"/>
      <c r="L5" s="43"/>
      <c r="M5" s="43"/>
      <c r="N5" s="43"/>
      <c r="O5" s="43"/>
      <c r="P5" s="43"/>
      <c r="Q5" s="43"/>
      <c r="R5" s="43"/>
      <c r="S5" s="43"/>
      <c r="T5" s="43"/>
      <c r="U5" s="43"/>
      <c r="V5" s="43"/>
      <c r="W5" s="43"/>
      <c r="X5" s="43"/>
      <c r="Y5" s="43"/>
      <c r="Z5" s="43"/>
      <c r="AA5" s="43"/>
      <c r="AB5" s="43"/>
      <c r="AC5" s="43"/>
      <c r="AD5" s="277"/>
    </row>
    <row r="6" spans="2:30" ht="15.75" x14ac:dyDescent="0.25">
      <c r="B6" s="276" t="s">
        <v>192</v>
      </c>
      <c r="C6" s="43"/>
      <c r="D6" s="43"/>
      <c r="E6" s="43"/>
      <c r="F6" s="43"/>
      <c r="G6" s="43"/>
      <c r="H6" s="43"/>
      <c r="I6" s="43"/>
      <c r="J6" s="43"/>
      <c r="K6" s="43"/>
      <c r="L6" s="43"/>
      <c r="M6" s="43"/>
      <c r="N6" s="43"/>
      <c r="O6" s="43"/>
      <c r="P6" s="43"/>
      <c r="Q6" s="43"/>
      <c r="R6" s="43"/>
      <c r="S6" s="43"/>
      <c r="T6" s="43"/>
      <c r="U6" s="43"/>
      <c r="V6" s="43"/>
      <c r="W6" s="43"/>
      <c r="X6" s="43"/>
      <c r="Y6" s="43"/>
      <c r="Z6" s="43"/>
      <c r="AA6" s="43"/>
      <c r="AB6" s="43"/>
      <c r="AC6" s="43"/>
      <c r="AD6" s="277"/>
    </row>
    <row r="7" spans="2:30" ht="15.75" x14ac:dyDescent="0.25">
      <c r="B7" s="276" t="s">
        <v>834</v>
      </c>
      <c r="C7" s="43"/>
      <c r="D7" s="43"/>
      <c r="E7" s="43"/>
      <c r="F7" s="43"/>
      <c r="G7" s="43"/>
      <c r="H7" s="43"/>
      <c r="I7" s="43"/>
      <c r="J7" s="43"/>
      <c r="K7" s="43"/>
      <c r="L7" s="43"/>
      <c r="M7" s="43"/>
      <c r="N7" s="43"/>
      <c r="O7" s="43"/>
      <c r="P7" s="43"/>
      <c r="Q7" s="43"/>
      <c r="R7" s="43"/>
      <c r="S7" s="43"/>
      <c r="T7" s="43"/>
      <c r="U7" s="43"/>
      <c r="V7" s="43"/>
      <c r="W7" s="43"/>
      <c r="X7" s="43"/>
      <c r="Y7" s="43"/>
      <c r="Z7" s="43"/>
      <c r="AA7" s="43"/>
      <c r="AB7" s="43"/>
      <c r="AC7" s="43"/>
      <c r="AD7" s="277"/>
    </row>
    <row r="8" spans="2:30" ht="15.75" x14ac:dyDescent="0.25">
      <c r="B8" s="130">
        <v>22</v>
      </c>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2"/>
    </row>
    <row r="10" spans="2:30" x14ac:dyDescent="0.2">
      <c r="B10" s="549" t="s">
        <v>193</v>
      </c>
      <c r="C10" s="530" t="s">
        <v>194</v>
      </c>
      <c r="D10" s="530" t="s">
        <v>195</v>
      </c>
      <c r="E10" s="542" t="s">
        <v>196</v>
      </c>
      <c r="F10" s="543"/>
      <c r="G10" s="538" t="s">
        <v>199</v>
      </c>
      <c r="H10" s="553"/>
      <c r="I10" s="553"/>
      <c r="J10" s="539"/>
      <c r="K10" s="542" t="s">
        <v>205</v>
      </c>
      <c r="L10" s="546"/>
      <c r="M10" s="546"/>
      <c r="N10" s="546"/>
      <c r="O10" s="558" t="s">
        <v>210</v>
      </c>
      <c r="P10" s="559"/>
      <c r="Q10" s="558" t="s">
        <v>211</v>
      </c>
      <c r="R10" s="559"/>
      <c r="S10" s="558" t="s">
        <v>212</v>
      </c>
      <c r="T10" s="559"/>
      <c r="U10" s="558" t="s">
        <v>213</v>
      </c>
      <c r="V10" s="559"/>
      <c r="W10" s="558" t="s">
        <v>214</v>
      </c>
      <c r="X10" s="564"/>
      <c r="Y10" s="280"/>
      <c r="Z10" s="567" t="s">
        <v>217</v>
      </c>
      <c r="AA10" s="568"/>
      <c r="AB10" s="568"/>
      <c r="AC10" s="557" t="s">
        <v>218</v>
      </c>
      <c r="AD10" s="557"/>
    </row>
    <row r="11" spans="2:30" x14ac:dyDescent="0.2">
      <c r="B11" s="550"/>
      <c r="C11" s="531"/>
      <c r="D11" s="531"/>
      <c r="E11" s="547"/>
      <c r="F11" s="552"/>
      <c r="G11" s="554"/>
      <c r="H11" s="555"/>
      <c r="I11" s="555"/>
      <c r="J11" s="556"/>
      <c r="K11" s="547"/>
      <c r="L11" s="548"/>
      <c r="M11" s="548"/>
      <c r="N11" s="548"/>
      <c r="O11" s="560"/>
      <c r="P11" s="561"/>
      <c r="Q11" s="560"/>
      <c r="R11" s="561"/>
      <c r="S11" s="560"/>
      <c r="T11" s="561"/>
      <c r="U11" s="560"/>
      <c r="V11" s="561"/>
      <c r="W11" s="560"/>
      <c r="X11" s="565"/>
      <c r="Y11" s="63"/>
      <c r="Z11" s="567"/>
      <c r="AA11" s="568"/>
      <c r="AB11" s="568"/>
      <c r="AC11" s="557"/>
      <c r="AD11" s="557"/>
    </row>
    <row r="12" spans="2:30" ht="218.25" x14ac:dyDescent="0.2">
      <c r="B12" s="551"/>
      <c r="C12" s="532"/>
      <c r="D12" s="532"/>
      <c r="E12" s="59" t="s">
        <v>197</v>
      </c>
      <c r="F12" s="57" t="s">
        <v>198</v>
      </c>
      <c r="G12" s="56" t="s">
        <v>201</v>
      </c>
      <c r="H12" s="57" t="s">
        <v>202</v>
      </c>
      <c r="I12" s="58" t="s">
        <v>203</v>
      </c>
      <c r="J12" s="58" t="s">
        <v>204</v>
      </c>
      <c r="K12" s="53" t="s">
        <v>206</v>
      </c>
      <c r="L12" s="53" t="s">
        <v>207</v>
      </c>
      <c r="M12" s="379" t="s">
        <v>208</v>
      </c>
      <c r="N12" s="55" t="s">
        <v>209</v>
      </c>
      <c r="O12" s="562"/>
      <c r="P12" s="563"/>
      <c r="Q12" s="562"/>
      <c r="R12" s="563"/>
      <c r="S12" s="562"/>
      <c r="T12" s="563"/>
      <c r="U12" s="562"/>
      <c r="V12" s="563"/>
      <c r="W12" s="562"/>
      <c r="X12" s="566"/>
      <c r="Y12" s="64"/>
      <c r="Z12" s="65" t="s">
        <v>200</v>
      </c>
      <c r="AA12" s="377" t="s">
        <v>215</v>
      </c>
      <c r="AB12" s="377" t="s">
        <v>216</v>
      </c>
      <c r="AC12" s="557"/>
      <c r="AD12" s="557"/>
    </row>
    <row r="13" spans="2:30" x14ac:dyDescent="0.2">
      <c r="B13" s="278"/>
      <c r="C13" s="45"/>
      <c r="D13" s="46"/>
      <c r="E13" s="47"/>
      <c r="F13" s="48"/>
      <c r="G13" s="49"/>
      <c r="H13" s="54"/>
      <c r="I13" s="50"/>
      <c r="J13" s="50"/>
      <c r="K13" s="50"/>
      <c r="L13" s="50"/>
      <c r="M13" s="50"/>
      <c r="N13" s="50"/>
      <c r="O13" s="60"/>
      <c r="P13" s="62"/>
      <c r="Q13" s="50"/>
      <c r="R13" s="62"/>
      <c r="S13" s="50"/>
      <c r="T13" s="50"/>
      <c r="U13" s="50"/>
      <c r="V13" s="50"/>
      <c r="W13" s="50"/>
      <c r="X13" s="50"/>
      <c r="Y13" s="61"/>
      <c r="Z13" s="66"/>
      <c r="AA13" s="67"/>
      <c r="AB13" s="67"/>
      <c r="AC13" s="67"/>
      <c r="AD13" s="67"/>
    </row>
    <row r="14" spans="2:30" x14ac:dyDescent="0.2">
      <c r="B14" s="279"/>
      <c r="C14" s="45"/>
      <c r="D14" s="46"/>
      <c r="E14" s="47"/>
      <c r="F14" s="48"/>
      <c r="G14" s="49"/>
      <c r="H14" s="49"/>
      <c r="I14" s="49"/>
      <c r="J14" s="49"/>
      <c r="K14" s="49"/>
      <c r="L14" s="49"/>
      <c r="M14" s="49"/>
      <c r="N14" s="49"/>
      <c r="O14" s="50"/>
      <c r="P14" s="62"/>
      <c r="Q14" s="50"/>
      <c r="R14" s="62"/>
      <c r="S14" s="49"/>
      <c r="T14" s="49"/>
      <c r="U14" s="49"/>
      <c r="V14" s="49"/>
      <c r="W14" s="49"/>
      <c r="X14" s="49"/>
      <c r="Y14" s="61"/>
      <c r="Z14" s="66"/>
      <c r="AA14" s="67"/>
      <c r="AB14" s="67"/>
      <c r="AC14" s="67"/>
      <c r="AD14" s="67"/>
    </row>
    <row r="15" spans="2:30" x14ac:dyDescent="0.2">
      <c r="B15" s="279"/>
      <c r="C15" s="45"/>
      <c r="D15" s="46"/>
      <c r="E15" s="47"/>
      <c r="F15" s="48"/>
      <c r="G15" s="49"/>
      <c r="H15" s="49"/>
      <c r="I15" s="50"/>
      <c r="J15" s="50"/>
      <c r="K15" s="50"/>
      <c r="L15" s="50"/>
      <c r="M15" s="50"/>
      <c r="N15" s="50"/>
      <c r="O15" s="50"/>
      <c r="P15" s="62"/>
      <c r="Q15" s="50"/>
      <c r="R15" s="62"/>
      <c r="S15" s="50"/>
      <c r="T15" s="50"/>
      <c r="U15" s="50"/>
      <c r="V15" s="50"/>
      <c r="W15" s="50"/>
      <c r="X15" s="50"/>
      <c r="Y15" s="61"/>
      <c r="Z15" s="66"/>
      <c r="AA15" s="67"/>
      <c r="AB15" s="67"/>
      <c r="AC15" s="67"/>
      <c r="AD15" s="67"/>
    </row>
    <row r="16" spans="2:30" x14ac:dyDescent="0.2">
      <c r="B16" s="279"/>
      <c r="C16" s="45"/>
      <c r="D16" s="46"/>
      <c r="E16" s="47"/>
      <c r="F16" s="48"/>
      <c r="G16" s="49"/>
      <c r="H16" s="49"/>
      <c r="I16" s="50"/>
      <c r="J16" s="50"/>
      <c r="K16" s="50"/>
      <c r="L16" s="50"/>
      <c r="M16" s="50"/>
      <c r="N16" s="50"/>
      <c r="O16" s="50"/>
      <c r="P16" s="62"/>
      <c r="Q16" s="50"/>
      <c r="R16" s="62"/>
      <c r="S16" s="50"/>
      <c r="T16" s="50"/>
      <c r="U16" s="50"/>
      <c r="V16" s="50"/>
      <c r="W16" s="50"/>
      <c r="X16" s="50"/>
      <c r="Y16" s="61"/>
      <c r="Z16" s="66"/>
      <c r="AA16" s="67"/>
      <c r="AB16" s="67"/>
      <c r="AC16" s="67"/>
      <c r="AD16" s="67"/>
    </row>
    <row r="17" spans="2:30" x14ac:dyDescent="0.2">
      <c r="B17" s="279"/>
      <c r="C17" s="45"/>
      <c r="D17" s="51"/>
      <c r="E17" s="51"/>
      <c r="F17" s="48"/>
      <c r="G17" s="49"/>
      <c r="H17" s="49"/>
      <c r="I17" s="49"/>
      <c r="J17" s="49"/>
      <c r="K17" s="49"/>
      <c r="L17" s="49"/>
      <c r="M17" s="49"/>
      <c r="N17" s="49"/>
      <c r="O17" s="50"/>
      <c r="P17" s="62"/>
      <c r="Q17" s="50"/>
      <c r="R17" s="62"/>
      <c r="S17" s="49"/>
      <c r="T17" s="49"/>
      <c r="U17" s="49"/>
      <c r="V17" s="49"/>
      <c r="W17" s="49"/>
      <c r="X17" s="49"/>
      <c r="Y17" s="61"/>
      <c r="Z17" s="66"/>
      <c r="AA17" s="67"/>
      <c r="AB17" s="67"/>
      <c r="AC17" s="67"/>
      <c r="AD17" s="67"/>
    </row>
    <row r="18" spans="2:30" x14ac:dyDescent="0.2">
      <c r="B18" s="279"/>
      <c r="C18" s="45"/>
      <c r="D18" s="46"/>
      <c r="E18" s="47"/>
      <c r="F18" s="48"/>
      <c r="G18" s="52"/>
      <c r="H18" s="49"/>
      <c r="I18" s="50"/>
      <c r="J18" s="50"/>
      <c r="K18" s="50"/>
      <c r="L18" s="50"/>
      <c r="M18" s="50"/>
      <c r="N18" s="50"/>
      <c r="O18" s="50"/>
      <c r="P18" s="62"/>
      <c r="Q18" s="50"/>
      <c r="R18" s="62"/>
      <c r="S18" s="50"/>
      <c r="T18" s="50"/>
      <c r="U18" s="50"/>
      <c r="V18" s="50"/>
      <c r="W18" s="50"/>
      <c r="X18" s="50"/>
      <c r="Y18" s="61"/>
      <c r="Z18" s="66"/>
      <c r="AA18" s="67"/>
      <c r="AB18" s="67"/>
      <c r="AC18" s="67"/>
      <c r="AD18" s="67"/>
    </row>
    <row r="19" spans="2:30" x14ac:dyDescent="0.2">
      <c r="B19" s="279"/>
      <c r="C19" s="45"/>
      <c r="D19" s="46"/>
      <c r="E19" s="47"/>
      <c r="F19" s="48"/>
      <c r="G19" s="49"/>
      <c r="H19" s="49"/>
      <c r="I19" s="50"/>
      <c r="J19" s="50"/>
      <c r="K19" s="50"/>
      <c r="L19" s="50"/>
      <c r="M19" s="50"/>
      <c r="N19" s="50"/>
      <c r="O19" s="50"/>
      <c r="P19" s="62"/>
      <c r="Q19" s="50"/>
      <c r="R19" s="62"/>
      <c r="S19" s="50"/>
      <c r="T19" s="50"/>
      <c r="U19" s="50"/>
      <c r="V19" s="50"/>
      <c r="W19" s="50"/>
      <c r="X19" s="50"/>
      <c r="Y19" s="61"/>
      <c r="Z19" s="66"/>
      <c r="AA19" s="67"/>
      <c r="AB19" s="67"/>
      <c r="AC19" s="67"/>
      <c r="AD19" s="67"/>
    </row>
    <row r="20" spans="2:30" x14ac:dyDescent="0.2">
      <c r="B20" s="279"/>
      <c r="C20" s="45"/>
      <c r="D20" s="46"/>
      <c r="E20" s="47"/>
      <c r="F20" s="48"/>
      <c r="G20" s="49"/>
      <c r="H20" s="49"/>
      <c r="I20" s="49"/>
      <c r="J20" s="49"/>
      <c r="K20" s="49"/>
      <c r="L20" s="49"/>
      <c r="M20" s="49"/>
      <c r="N20" s="49"/>
      <c r="O20" s="50"/>
      <c r="P20" s="62"/>
      <c r="Q20" s="50"/>
      <c r="R20" s="62"/>
      <c r="S20" s="49"/>
      <c r="T20" s="49"/>
      <c r="U20" s="49"/>
      <c r="V20" s="49"/>
      <c r="W20" s="49"/>
      <c r="X20" s="49"/>
      <c r="Y20" s="61"/>
      <c r="Z20" s="66"/>
      <c r="AA20" s="67"/>
      <c r="AB20" s="67"/>
      <c r="AC20" s="67"/>
      <c r="AD20" s="67"/>
    </row>
    <row r="21" spans="2:30" x14ac:dyDescent="0.2">
      <c r="B21" s="279"/>
      <c r="C21" s="45"/>
      <c r="D21" s="46"/>
      <c r="E21" s="47"/>
      <c r="F21" s="48"/>
      <c r="G21" s="49"/>
      <c r="H21" s="49"/>
      <c r="I21" s="50"/>
      <c r="J21" s="50"/>
      <c r="K21" s="50"/>
      <c r="L21" s="50"/>
      <c r="M21" s="50"/>
      <c r="N21" s="50"/>
      <c r="O21" s="50"/>
      <c r="P21" s="62"/>
      <c r="Q21" s="50"/>
      <c r="R21" s="62"/>
      <c r="S21" s="50"/>
      <c r="T21" s="50"/>
      <c r="U21" s="50"/>
      <c r="V21" s="50"/>
      <c r="W21" s="50"/>
      <c r="X21" s="50"/>
      <c r="Y21" s="61"/>
      <c r="Z21" s="66"/>
      <c r="AA21" s="67"/>
      <c r="AB21" s="67"/>
      <c r="AC21" s="67"/>
      <c r="AD21" s="67"/>
    </row>
    <row r="22" spans="2:30" x14ac:dyDescent="0.2">
      <c r="B22" s="279"/>
      <c r="C22" s="45"/>
      <c r="D22" s="46"/>
      <c r="E22" s="47"/>
      <c r="F22" s="48"/>
      <c r="G22" s="49"/>
      <c r="H22" s="49"/>
      <c r="I22" s="50"/>
      <c r="J22" s="50"/>
      <c r="K22" s="50"/>
      <c r="L22" s="50"/>
      <c r="M22" s="50"/>
      <c r="N22" s="50"/>
      <c r="O22" s="50"/>
      <c r="P22" s="62"/>
      <c r="Q22" s="50"/>
      <c r="R22" s="62"/>
      <c r="S22" s="50"/>
      <c r="T22" s="50"/>
      <c r="U22" s="50"/>
      <c r="V22" s="50"/>
      <c r="W22" s="50"/>
      <c r="X22" s="50"/>
      <c r="Y22" s="61"/>
      <c r="Z22" s="66"/>
      <c r="AA22" s="67"/>
      <c r="AB22" s="67"/>
      <c r="AC22" s="67"/>
      <c r="AD22" s="67"/>
    </row>
    <row r="23" spans="2:30" x14ac:dyDescent="0.2">
      <c r="B23" s="279"/>
      <c r="C23" s="45"/>
      <c r="D23" s="46"/>
      <c r="E23" s="47"/>
      <c r="F23" s="48"/>
      <c r="G23" s="52"/>
      <c r="H23" s="49"/>
      <c r="I23" s="50"/>
      <c r="J23" s="50"/>
      <c r="K23" s="50"/>
      <c r="L23" s="50"/>
      <c r="M23" s="50"/>
      <c r="N23" s="50"/>
      <c r="O23" s="50"/>
      <c r="P23" s="62"/>
      <c r="Q23" s="50"/>
      <c r="R23" s="62"/>
      <c r="S23" s="50"/>
      <c r="T23" s="50"/>
      <c r="U23" s="50"/>
      <c r="V23" s="50"/>
      <c r="W23" s="50"/>
      <c r="X23" s="50"/>
      <c r="Y23" s="61"/>
      <c r="Z23" s="66"/>
      <c r="AA23" s="67"/>
      <c r="AB23" s="67"/>
      <c r="AC23" s="67"/>
      <c r="AD23" s="67"/>
    </row>
    <row r="24" spans="2:30" x14ac:dyDescent="0.2">
      <c r="B24" s="279"/>
      <c r="C24" s="45"/>
      <c r="D24" s="51"/>
      <c r="E24" s="51"/>
      <c r="F24" s="48"/>
      <c r="G24" s="49"/>
      <c r="H24" s="49"/>
      <c r="I24" s="50"/>
      <c r="J24" s="50"/>
      <c r="K24" s="50"/>
      <c r="L24" s="50"/>
      <c r="M24" s="50"/>
      <c r="N24" s="50"/>
      <c r="O24" s="50"/>
      <c r="P24" s="62"/>
      <c r="Q24" s="50"/>
      <c r="R24" s="62"/>
      <c r="S24" s="50"/>
      <c r="T24" s="50"/>
      <c r="U24" s="50"/>
      <c r="V24" s="50"/>
      <c r="W24" s="50"/>
      <c r="X24" s="50"/>
      <c r="Y24" s="61"/>
      <c r="Z24" s="66"/>
      <c r="AA24" s="67"/>
      <c r="AB24" s="67"/>
      <c r="AC24" s="67"/>
      <c r="AD24" s="67"/>
    </row>
    <row r="25" spans="2:30" x14ac:dyDescent="0.2">
      <c r="B25" s="279"/>
      <c r="C25" s="45"/>
      <c r="D25" s="51"/>
      <c r="E25" s="51"/>
      <c r="F25" s="48"/>
      <c r="G25" s="49"/>
      <c r="H25" s="49"/>
      <c r="I25" s="50"/>
      <c r="J25" s="50"/>
      <c r="K25" s="50"/>
      <c r="L25" s="50"/>
      <c r="M25" s="50"/>
      <c r="N25" s="50"/>
      <c r="O25" s="50"/>
      <c r="P25" s="62"/>
      <c r="Q25" s="50"/>
      <c r="R25" s="62"/>
      <c r="S25" s="50"/>
      <c r="T25" s="50"/>
      <c r="U25" s="50"/>
      <c r="V25" s="50"/>
      <c r="W25" s="50"/>
      <c r="X25" s="50"/>
      <c r="Y25" s="68"/>
      <c r="Z25" s="66"/>
      <c r="AA25" s="67"/>
      <c r="AB25" s="67"/>
      <c r="AC25" s="67"/>
      <c r="AD25" s="67"/>
    </row>
    <row r="30" spans="2:30" x14ac:dyDescent="0.2">
      <c r="C30" s="1"/>
      <c r="D30" s="1"/>
      <c r="E30" s="1"/>
      <c r="F30" s="1"/>
      <c r="G30" s="82"/>
      <c r="H30" s="1"/>
      <c r="I30" s="1"/>
      <c r="AD30"/>
    </row>
    <row r="31" spans="2:30" x14ac:dyDescent="0.2">
      <c r="G31" s="74"/>
      <c r="AD31"/>
    </row>
    <row r="32" spans="2:30" x14ac:dyDescent="0.2">
      <c r="G32" s="74"/>
      <c r="AD32"/>
    </row>
    <row r="33" spans="7:30" x14ac:dyDescent="0.2">
      <c r="G33" s="74"/>
      <c r="AD33"/>
    </row>
    <row r="34" spans="7:30" x14ac:dyDescent="0.2">
      <c r="G34" s="74"/>
      <c r="AD34"/>
    </row>
    <row r="35" spans="7:30" x14ac:dyDescent="0.2">
      <c r="G35" s="74"/>
      <c r="AD35"/>
    </row>
    <row r="36" spans="7:30" x14ac:dyDescent="0.2">
      <c r="G36" s="74"/>
      <c r="AD36"/>
    </row>
    <row r="37" spans="7:30" x14ac:dyDescent="0.2">
      <c r="G37" s="74"/>
      <c r="AD37"/>
    </row>
    <row r="38" spans="7:30" x14ac:dyDescent="0.2">
      <c r="G38" s="74"/>
      <c r="AD38"/>
    </row>
    <row r="39" spans="7:30" x14ac:dyDescent="0.2">
      <c r="G39" s="74"/>
      <c r="AD39"/>
    </row>
    <row r="40" spans="7:30" x14ac:dyDescent="0.2">
      <c r="K40" s="44"/>
      <c r="AD40"/>
    </row>
  </sheetData>
  <mergeCells count="13">
    <mergeCell ref="AC10:AD12"/>
    <mergeCell ref="O10:P12"/>
    <mergeCell ref="Q10:R12"/>
    <mergeCell ref="S10:T12"/>
    <mergeCell ref="U10:V12"/>
    <mergeCell ref="W10:X12"/>
    <mergeCell ref="Z10:AB11"/>
    <mergeCell ref="K10:N11"/>
    <mergeCell ref="B10:B12"/>
    <mergeCell ref="C10:C12"/>
    <mergeCell ref="D10:D12"/>
    <mergeCell ref="E10:F11"/>
    <mergeCell ref="G10:J11"/>
  </mergeCells>
  <pageMargins left="0.70866141732283472" right="0.70866141732283472" top="0.74803149606299213" bottom="0.74803149606299213" header="0.31496062992125984" footer="0.31496062992125984"/>
  <pageSetup scale="70" orientation="landscape"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B1:AD244"/>
  <sheetViews>
    <sheetView topLeftCell="A91" workbookViewId="0">
      <selection activeCell="B102" sqref="B102:P103"/>
    </sheetView>
  </sheetViews>
  <sheetFormatPr baseColWidth="10" defaultRowHeight="12.75" x14ac:dyDescent="0.2"/>
  <cols>
    <col min="1" max="1" width="2.140625" customWidth="1"/>
    <col min="2" max="2" width="24.5703125" customWidth="1"/>
    <col min="3" max="3" width="44.140625" customWidth="1"/>
    <col min="4" max="12" width="12.7109375" customWidth="1"/>
    <col min="13" max="15" width="12.7109375" hidden="1" customWidth="1"/>
    <col min="16" max="16" width="12.7109375" customWidth="1"/>
    <col min="19" max="27" width="13.7109375" style="6" hidden="1" customWidth="1"/>
    <col min="28" max="28" width="13.7109375" style="6" customWidth="1"/>
    <col min="30" max="30" width="12.7109375" customWidth="1"/>
  </cols>
  <sheetData>
    <row r="1" spans="2:30" x14ac:dyDescent="0.2">
      <c r="B1" s="96"/>
      <c r="C1" s="97"/>
      <c r="D1" s="97"/>
      <c r="E1" s="97"/>
      <c r="F1" s="97"/>
      <c r="G1" s="97"/>
      <c r="H1" s="97"/>
      <c r="I1" s="97"/>
      <c r="J1" s="97"/>
      <c r="K1" s="97"/>
      <c r="L1" s="97"/>
      <c r="M1" s="97"/>
      <c r="N1" s="97"/>
      <c r="O1" s="97"/>
      <c r="P1" s="98"/>
    </row>
    <row r="2" spans="2:30" x14ac:dyDescent="0.2">
      <c r="B2" s="411"/>
      <c r="C2" s="412"/>
      <c r="D2" s="412"/>
      <c r="E2" s="412"/>
      <c r="F2" s="412"/>
      <c r="G2" s="412"/>
      <c r="H2" s="412"/>
      <c r="I2" s="412"/>
      <c r="J2" s="412"/>
      <c r="K2" s="412"/>
      <c r="L2" s="412"/>
      <c r="M2" s="412"/>
      <c r="N2" s="412"/>
      <c r="O2" s="412"/>
      <c r="P2" s="414"/>
    </row>
    <row r="3" spans="2:30" x14ac:dyDescent="0.2">
      <c r="B3" s="411"/>
      <c r="C3" s="412"/>
      <c r="D3" s="412"/>
      <c r="E3" s="412"/>
      <c r="F3" s="412"/>
      <c r="G3" s="412"/>
      <c r="H3" s="412"/>
      <c r="I3" s="412"/>
      <c r="J3" s="412"/>
      <c r="K3" s="412"/>
      <c r="L3" s="412"/>
      <c r="M3" s="412"/>
      <c r="N3" s="412"/>
      <c r="O3" s="412"/>
      <c r="P3" s="414"/>
    </row>
    <row r="4" spans="2:30" x14ac:dyDescent="0.2">
      <c r="B4" s="411"/>
      <c r="C4" s="412"/>
      <c r="D4" s="412"/>
      <c r="E4" s="412"/>
      <c r="F4" s="412"/>
      <c r="G4" s="412"/>
      <c r="H4" s="412"/>
      <c r="I4" s="412"/>
      <c r="J4" s="412"/>
      <c r="K4" s="412"/>
      <c r="L4" s="412"/>
      <c r="M4" s="412"/>
      <c r="N4" s="412"/>
      <c r="O4" s="412"/>
      <c r="P4" s="414"/>
    </row>
    <row r="5" spans="2:30" ht="15.75" x14ac:dyDescent="0.25">
      <c r="B5" s="452" t="s">
        <v>0</v>
      </c>
      <c r="C5" s="453"/>
      <c r="D5" s="453"/>
      <c r="E5" s="453"/>
      <c r="F5" s="453"/>
      <c r="G5" s="453"/>
      <c r="H5" s="453"/>
      <c r="I5" s="453"/>
      <c r="J5" s="453"/>
      <c r="K5" s="453"/>
      <c r="L5" s="453"/>
      <c r="M5" s="453"/>
      <c r="N5" s="453"/>
      <c r="O5" s="453"/>
      <c r="P5" s="454"/>
      <c r="S5" s="11"/>
      <c r="T5" s="11"/>
      <c r="U5" s="11"/>
      <c r="V5" s="11"/>
      <c r="W5" s="11"/>
      <c r="X5" s="11"/>
      <c r="Y5" s="11"/>
      <c r="Z5" s="11"/>
      <c r="AA5" s="11"/>
      <c r="AB5" s="11"/>
    </row>
    <row r="6" spans="2:30" ht="15.75" x14ac:dyDescent="0.25">
      <c r="B6" s="452" t="s">
        <v>39</v>
      </c>
      <c r="C6" s="453"/>
      <c r="D6" s="453"/>
      <c r="E6" s="453"/>
      <c r="F6" s="453"/>
      <c r="G6" s="453"/>
      <c r="H6" s="453"/>
      <c r="I6" s="453"/>
      <c r="J6" s="453"/>
      <c r="K6" s="453"/>
      <c r="L6" s="453"/>
      <c r="M6" s="453"/>
      <c r="N6" s="453"/>
      <c r="O6" s="453"/>
      <c r="P6" s="454"/>
      <c r="S6" s="11"/>
      <c r="T6" s="11"/>
      <c r="U6" s="11"/>
      <c r="V6" s="11"/>
      <c r="W6" s="11"/>
      <c r="X6" s="11"/>
      <c r="Y6" s="11"/>
      <c r="Z6" s="11"/>
      <c r="AA6" s="11"/>
      <c r="AB6" s="11"/>
    </row>
    <row r="7" spans="2:30" ht="15.75" x14ac:dyDescent="0.25">
      <c r="B7" s="452" t="s">
        <v>778</v>
      </c>
      <c r="C7" s="453"/>
      <c r="D7" s="453"/>
      <c r="E7" s="453"/>
      <c r="F7" s="453"/>
      <c r="G7" s="453"/>
      <c r="H7" s="453"/>
      <c r="I7" s="453"/>
      <c r="J7" s="453"/>
      <c r="K7" s="453"/>
      <c r="L7" s="453"/>
      <c r="M7" s="453"/>
      <c r="N7" s="453"/>
      <c r="O7" s="453"/>
      <c r="P7" s="454"/>
      <c r="S7" s="11"/>
      <c r="T7" s="11"/>
      <c r="U7" s="11"/>
      <c r="V7" s="11"/>
      <c r="W7" s="11"/>
      <c r="X7" s="11"/>
      <c r="Y7" s="11"/>
      <c r="Z7" s="11"/>
      <c r="AA7" s="11"/>
      <c r="AB7" s="11"/>
    </row>
    <row r="8" spans="2:30" ht="15.75" x14ac:dyDescent="0.25">
      <c r="B8" s="455">
        <v>2.1</v>
      </c>
      <c r="C8" s="456"/>
      <c r="D8" s="456"/>
      <c r="E8" s="456"/>
      <c r="F8" s="456"/>
      <c r="G8" s="456"/>
      <c r="H8" s="456"/>
      <c r="I8" s="456"/>
      <c r="J8" s="456"/>
      <c r="K8" s="456"/>
      <c r="L8" s="456"/>
      <c r="M8" s="456"/>
      <c r="N8" s="456"/>
      <c r="O8" s="456"/>
      <c r="P8" s="457"/>
      <c r="S8" s="11"/>
      <c r="T8" s="11"/>
      <c r="U8" s="11"/>
      <c r="V8" s="11"/>
      <c r="W8" s="11"/>
      <c r="X8" s="11"/>
      <c r="Y8" s="11"/>
      <c r="Z8" s="11"/>
      <c r="AA8" s="11"/>
      <c r="AB8" s="11"/>
    </row>
    <row r="9" spans="2:30" ht="12.75" customHeight="1" x14ac:dyDescent="0.25">
      <c r="D9" s="7"/>
      <c r="E9" s="7"/>
      <c r="F9" s="7"/>
      <c r="G9" s="7"/>
      <c r="H9" s="7"/>
      <c r="I9" s="7"/>
      <c r="J9" s="7"/>
      <c r="K9" s="7"/>
      <c r="L9" s="7"/>
      <c r="M9" s="7"/>
      <c r="N9" s="7"/>
      <c r="O9" s="7"/>
      <c r="S9" s="115"/>
      <c r="T9" s="115"/>
      <c r="U9" s="115"/>
      <c r="V9" s="115"/>
      <c r="W9" s="115"/>
      <c r="X9" s="115"/>
      <c r="Y9" s="115"/>
      <c r="Z9" s="115"/>
      <c r="AA9" s="115"/>
      <c r="AB9" s="115"/>
    </row>
    <row r="10" spans="2:30" ht="12.6" customHeight="1" x14ac:dyDescent="0.2">
      <c r="B10" s="463" t="s">
        <v>389</v>
      </c>
      <c r="C10" s="464"/>
      <c r="D10" s="193" t="s">
        <v>42</v>
      </c>
      <c r="E10" s="193" t="s">
        <v>43</v>
      </c>
      <c r="F10" s="193" t="s">
        <v>44</v>
      </c>
      <c r="G10" s="193" t="s">
        <v>45</v>
      </c>
      <c r="H10" s="193" t="s">
        <v>46</v>
      </c>
      <c r="I10" s="193" t="s">
        <v>47</v>
      </c>
      <c r="J10" s="193" t="s">
        <v>48</v>
      </c>
      <c r="K10" s="193" t="s">
        <v>49</v>
      </c>
      <c r="L10" s="193" t="s">
        <v>50</v>
      </c>
      <c r="M10" s="193" t="s">
        <v>51</v>
      </c>
      <c r="N10" s="193" t="s">
        <v>52</v>
      </c>
      <c r="O10" s="193" t="s">
        <v>53</v>
      </c>
      <c r="P10" s="193" t="s">
        <v>54</v>
      </c>
    </row>
    <row r="11" spans="2:30" ht="14.1" customHeight="1" x14ac:dyDescent="0.2">
      <c r="B11" s="462" t="s">
        <v>287</v>
      </c>
      <c r="C11" s="462"/>
      <c r="D11" s="227"/>
      <c r="E11" s="227"/>
      <c r="F11" s="227"/>
      <c r="G11" s="116"/>
      <c r="H11" s="116"/>
      <c r="I11" s="116"/>
      <c r="J11" s="116"/>
      <c r="K11" s="116"/>
      <c r="L11" s="116"/>
      <c r="M11" s="116"/>
      <c r="N11" s="116"/>
      <c r="O11" s="116"/>
      <c r="P11" s="116"/>
      <c r="Q11" s="1"/>
      <c r="S11" s="8"/>
      <c r="T11" s="8"/>
      <c r="U11" s="8"/>
      <c r="V11" s="8"/>
      <c r="W11" s="8"/>
      <c r="X11" s="8"/>
      <c r="Y11" s="8"/>
      <c r="Z11" s="8"/>
      <c r="AA11" s="8"/>
      <c r="AB11" s="8"/>
    </row>
    <row r="12" spans="2:30" ht="14.1" customHeight="1" x14ac:dyDescent="0.2">
      <c r="B12" s="462" t="s">
        <v>350</v>
      </c>
      <c r="C12" s="462"/>
      <c r="D12" s="284">
        <f>D13+D22+D28+D30+D36+D41+D51+D52+D53+D54+D55+D56+D57+D58</f>
        <v>0</v>
      </c>
      <c r="E12" s="284">
        <f t="shared" ref="E12:P12" si="0">E13+E22+E28+E30+E36+E41+E51+E52+E53+E54+E55+E56+E57+E58</f>
        <v>0</v>
      </c>
      <c r="F12" s="284">
        <f t="shared" si="0"/>
        <v>0</v>
      </c>
      <c r="G12" s="284">
        <f t="shared" si="0"/>
        <v>0</v>
      </c>
      <c r="H12" s="284">
        <f t="shared" si="0"/>
        <v>0</v>
      </c>
      <c r="I12" s="284">
        <f t="shared" si="0"/>
        <v>0</v>
      </c>
      <c r="J12" s="284">
        <f t="shared" si="0"/>
        <v>0</v>
      </c>
      <c r="K12" s="284">
        <f t="shared" si="0"/>
        <v>0</v>
      </c>
      <c r="L12" s="284">
        <f t="shared" si="0"/>
        <v>0</v>
      </c>
      <c r="M12" s="284">
        <f t="shared" si="0"/>
        <v>0</v>
      </c>
      <c r="N12" s="284">
        <f t="shared" si="0"/>
        <v>0</v>
      </c>
      <c r="O12" s="284">
        <f t="shared" si="0"/>
        <v>0</v>
      </c>
      <c r="P12" s="284">
        <f t="shared" si="0"/>
        <v>0</v>
      </c>
      <c r="Q12" s="1"/>
      <c r="S12" s="8"/>
      <c r="T12" s="8"/>
      <c r="U12" s="8"/>
      <c r="V12" s="8"/>
      <c r="W12" s="8"/>
      <c r="X12" s="8"/>
      <c r="Y12" s="8"/>
      <c r="Z12" s="8"/>
      <c r="AA12" s="8"/>
      <c r="AB12" s="8"/>
    </row>
    <row r="13" spans="2:30" ht="14.1" customHeight="1" x14ac:dyDescent="0.2">
      <c r="B13" s="462" t="s">
        <v>289</v>
      </c>
      <c r="C13" s="462"/>
      <c r="D13" s="285">
        <f>D14+D15+D16+D17+D18+D19+D20+D21</f>
        <v>0</v>
      </c>
      <c r="E13" s="285">
        <f t="shared" ref="E13:O13" si="1">E14+E15+E16+E17+E18+E19+E20+E21</f>
        <v>0</v>
      </c>
      <c r="F13" s="285">
        <f t="shared" si="1"/>
        <v>0</v>
      </c>
      <c r="G13" s="285">
        <f t="shared" si="1"/>
        <v>0</v>
      </c>
      <c r="H13" s="285">
        <f t="shared" si="1"/>
        <v>0</v>
      </c>
      <c r="I13" s="285">
        <f t="shared" si="1"/>
        <v>0</v>
      </c>
      <c r="J13" s="285">
        <f t="shared" si="1"/>
        <v>0</v>
      </c>
      <c r="K13" s="285">
        <f t="shared" si="1"/>
        <v>0</v>
      </c>
      <c r="L13" s="285">
        <f t="shared" si="1"/>
        <v>0</v>
      </c>
      <c r="M13" s="285">
        <f t="shared" si="1"/>
        <v>0</v>
      </c>
      <c r="N13" s="285">
        <f t="shared" si="1"/>
        <v>0</v>
      </c>
      <c r="O13" s="285">
        <f t="shared" si="1"/>
        <v>0</v>
      </c>
      <c r="P13" s="285">
        <f t="shared" ref="P13" si="2">P14+P15+P16+P17+P18+P19+P20+P21</f>
        <v>0</v>
      </c>
      <c r="Q13" s="1"/>
      <c r="S13" s="75"/>
      <c r="T13" s="75"/>
      <c r="U13" s="75"/>
      <c r="V13" s="75"/>
      <c r="W13" s="75"/>
      <c r="X13" s="75"/>
      <c r="Y13" s="75"/>
      <c r="Z13" s="75"/>
      <c r="AA13" s="75"/>
      <c r="AB13" s="75"/>
      <c r="AD13" s="8"/>
    </row>
    <row r="14" spans="2:30" ht="14.1" customHeight="1" x14ac:dyDescent="0.2">
      <c r="B14" s="104" t="s">
        <v>625</v>
      </c>
      <c r="C14" s="383"/>
      <c r="D14" s="118">
        <v>0</v>
      </c>
      <c r="E14" s="118">
        <v>0</v>
      </c>
      <c r="F14" s="118">
        <v>0</v>
      </c>
      <c r="G14" s="118">
        <v>0</v>
      </c>
      <c r="H14" s="118">
        <v>0</v>
      </c>
      <c r="I14" s="118">
        <v>0</v>
      </c>
      <c r="J14" s="118">
        <v>0</v>
      </c>
      <c r="K14" s="118">
        <v>0</v>
      </c>
      <c r="L14" s="118">
        <v>0</v>
      </c>
      <c r="M14" s="118">
        <v>0</v>
      </c>
      <c r="N14" s="118">
        <v>0</v>
      </c>
      <c r="O14" s="118">
        <v>0</v>
      </c>
      <c r="P14" s="120">
        <f t="shared" ref="P14:P21" si="3">SUM(D14:O14)</f>
        <v>0</v>
      </c>
      <c r="Q14" s="1"/>
      <c r="S14" s="75"/>
      <c r="T14" s="75"/>
      <c r="U14" s="75"/>
      <c r="V14" s="75"/>
      <c r="W14" s="75"/>
      <c r="X14" s="75"/>
      <c r="Y14" s="75"/>
      <c r="Z14" s="75"/>
      <c r="AA14" s="75"/>
      <c r="AB14" s="75"/>
      <c r="AD14" s="8"/>
    </row>
    <row r="15" spans="2:30" ht="14.1" customHeight="1" x14ac:dyDescent="0.2">
      <c r="B15" s="104" t="s">
        <v>626</v>
      </c>
      <c r="C15" s="383"/>
      <c r="D15" s="110">
        <v>0</v>
      </c>
      <c r="E15" s="110">
        <v>0</v>
      </c>
      <c r="F15" s="110">
        <v>0</v>
      </c>
      <c r="G15" s="110">
        <v>0</v>
      </c>
      <c r="H15" s="110">
        <v>0</v>
      </c>
      <c r="I15" s="110">
        <v>0</v>
      </c>
      <c r="J15" s="110">
        <v>0</v>
      </c>
      <c r="K15" s="110">
        <v>0</v>
      </c>
      <c r="L15" s="110">
        <v>0</v>
      </c>
      <c r="M15" s="110">
        <v>0</v>
      </c>
      <c r="N15" s="110">
        <v>0</v>
      </c>
      <c r="O15" s="110">
        <v>0</v>
      </c>
      <c r="P15" s="111">
        <f t="shared" si="3"/>
        <v>0</v>
      </c>
      <c r="Q15" s="1"/>
      <c r="S15" s="75"/>
      <c r="T15" s="75"/>
      <c r="U15" s="75"/>
      <c r="V15" s="75"/>
      <c r="W15" s="75"/>
      <c r="X15" s="75"/>
      <c r="Y15" s="75"/>
      <c r="Z15" s="75"/>
      <c r="AA15" s="75"/>
      <c r="AB15" s="75"/>
      <c r="AD15" s="8"/>
    </row>
    <row r="16" spans="2:30" ht="14.1" customHeight="1" x14ac:dyDescent="0.2">
      <c r="B16" s="104" t="s">
        <v>627</v>
      </c>
      <c r="C16" s="383"/>
      <c r="D16" s="110">
        <v>0</v>
      </c>
      <c r="E16" s="110">
        <v>0</v>
      </c>
      <c r="F16" s="110">
        <v>0</v>
      </c>
      <c r="G16" s="110">
        <v>0</v>
      </c>
      <c r="H16" s="110">
        <v>0</v>
      </c>
      <c r="I16" s="110">
        <v>0</v>
      </c>
      <c r="J16" s="110">
        <v>0</v>
      </c>
      <c r="K16" s="110">
        <v>0</v>
      </c>
      <c r="L16" s="110">
        <v>0</v>
      </c>
      <c r="M16" s="110">
        <v>0</v>
      </c>
      <c r="N16" s="110">
        <v>0</v>
      </c>
      <c r="O16" s="110">
        <v>0</v>
      </c>
      <c r="P16" s="111">
        <f t="shared" si="3"/>
        <v>0</v>
      </c>
      <c r="Q16" s="1"/>
      <c r="S16" s="75"/>
      <c r="T16" s="75"/>
      <c r="U16" s="75"/>
      <c r="V16" s="75"/>
      <c r="W16" s="75"/>
      <c r="X16" s="75"/>
      <c r="Y16" s="75"/>
      <c r="Z16" s="75"/>
      <c r="AA16" s="75"/>
      <c r="AB16" s="75"/>
      <c r="AD16" s="8"/>
    </row>
    <row r="17" spans="2:30" ht="14.1" customHeight="1" x14ac:dyDescent="0.2">
      <c r="B17" s="104" t="s">
        <v>628</v>
      </c>
      <c r="C17" s="383"/>
      <c r="D17" s="110">
        <v>0</v>
      </c>
      <c r="E17" s="110">
        <v>0</v>
      </c>
      <c r="F17" s="110">
        <v>0</v>
      </c>
      <c r="G17" s="110">
        <v>0</v>
      </c>
      <c r="H17" s="110">
        <v>0</v>
      </c>
      <c r="I17" s="110">
        <v>0</v>
      </c>
      <c r="J17" s="110">
        <v>0</v>
      </c>
      <c r="K17" s="110">
        <v>0</v>
      </c>
      <c r="L17" s="110">
        <v>0</v>
      </c>
      <c r="M17" s="110">
        <v>0</v>
      </c>
      <c r="N17" s="110">
        <v>0</v>
      </c>
      <c r="O17" s="110">
        <v>0</v>
      </c>
      <c r="P17" s="111">
        <f t="shared" si="3"/>
        <v>0</v>
      </c>
      <c r="Q17" s="1"/>
      <c r="S17" s="75"/>
      <c r="T17" s="75"/>
      <c r="U17" s="75"/>
      <c r="V17" s="75"/>
      <c r="W17" s="75"/>
      <c r="X17" s="75"/>
      <c r="Y17" s="75"/>
      <c r="Z17" s="75"/>
      <c r="AA17" s="75"/>
      <c r="AB17" s="75"/>
      <c r="AD17" s="8"/>
    </row>
    <row r="18" spans="2:30" ht="14.1" customHeight="1" x14ac:dyDescent="0.2">
      <c r="B18" s="104" t="s">
        <v>629</v>
      </c>
      <c r="C18" s="383"/>
      <c r="D18" s="110">
        <v>0</v>
      </c>
      <c r="E18" s="110">
        <v>0</v>
      </c>
      <c r="F18" s="110">
        <v>0</v>
      </c>
      <c r="G18" s="110">
        <v>0</v>
      </c>
      <c r="H18" s="110">
        <v>0</v>
      </c>
      <c r="I18" s="110">
        <v>0</v>
      </c>
      <c r="J18" s="110">
        <v>0</v>
      </c>
      <c r="K18" s="110">
        <v>0</v>
      </c>
      <c r="L18" s="110">
        <v>0</v>
      </c>
      <c r="M18" s="110">
        <v>0</v>
      </c>
      <c r="N18" s="110">
        <v>0</v>
      </c>
      <c r="O18" s="110">
        <v>0</v>
      </c>
      <c r="P18" s="111">
        <f t="shared" si="3"/>
        <v>0</v>
      </c>
      <c r="Q18" s="1"/>
      <c r="S18" s="75"/>
      <c r="T18" s="75"/>
      <c r="U18" s="75"/>
      <c r="V18" s="75"/>
      <c r="W18" s="75"/>
      <c r="X18" s="75"/>
      <c r="Y18" s="75"/>
      <c r="Z18" s="75"/>
      <c r="AA18" s="75"/>
      <c r="AB18" s="75"/>
      <c r="AD18" s="8"/>
    </row>
    <row r="19" spans="2:30" ht="14.1" customHeight="1" x14ac:dyDescent="0.2">
      <c r="B19" s="104" t="s">
        <v>630</v>
      </c>
      <c r="C19" s="383"/>
      <c r="D19" s="110">
        <v>0</v>
      </c>
      <c r="E19" s="110">
        <v>0</v>
      </c>
      <c r="F19" s="110">
        <v>0</v>
      </c>
      <c r="G19" s="110">
        <v>0</v>
      </c>
      <c r="H19" s="110">
        <v>0</v>
      </c>
      <c r="I19" s="110">
        <v>0</v>
      </c>
      <c r="J19" s="110">
        <v>0</v>
      </c>
      <c r="K19" s="110">
        <v>0</v>
      </c>
      <c r="L19" s="110">
        <v>0</v>
      </c>
      <c r="M19" s="110">
        <v>0</v>
      </c>
      <c r="N19" s="110">
        <v>0</v>
      </c>
      <c r="O19" s="110">
        <v>0</v>
      </c>
      <c r="P19" s="111">
        <f t="shared" si="3"/>
        <v>0</v>
      </c>
      <c r="Q19" s="1"/>
      <c r="S19" s="75"/>
      <c r="T19" s="75"/>
      <c r="U19" s="75"/>
      <c r="V19" s="75"/>
      <c r="W19" s="75"/>
      <c r="X19" s="75"/>
      <c r="Y19" s="75"/>
      <c r="Z19" s="75"/>
      <c r="AA19" s="75"/>
      <c r="AB19" s="75"/>
      <c r="AD19" s="8"/>
    </row>
    <row r="20" spans="2:30" ht="14.1" customHeight="1" x14ac:dyDescent="0.2">
      <c r="B20" s="104" t="s">
        <v>631</v>
      </c>
      <c r="C20" s="383"/>
      <c r="D20" s="110">
        <v>0</v>
      </c>
      <c r="E20" s="110">
        <v>0</v>
      </c>
      <c r="F20" s="110">
        <v>0</v>
      </c>
      <c r="G20" s="110">
        <v>0</v>
      </c>
      <c r="H20" s="110">
        <v>0</v>
      </c>
      <c r="I20" s="110">
        <v>0</v>
      </c>
      <c r="J20" s="110">
        <v>0</v>
      </c>
      <c r="K20" s="110">
        <v>0</v>
      </c>
      <c r="L20" s="110">
        <v>0</v>
      </c>
      <c r="M20" s="110">
        <v>0</v>
      </c>
      <c r="N20" s="110">
        <v>0</v>
      </c>
      <c r="O20" s="110">
        <v>0</v>
      </c>
      <c r="P20" s="111">
        <f t="shared" si="3"/>
        <v>0</v>
      </c>
      <c r="Q20" s="1"/>
      <c r="S20" s="75"/>
      <c r="T20" s="75"/>
      <c r="U20" s="75"/>
      <c r="V20" s="75"/>
      <c r="W20" s="75"/>
      <c r="X20" s="75"/>
      <c r="Y20" s="75"/>
      <c r="Z20" s="75"/>
      <c r="AA20" s="75"/>
      <c r="AB20" s="75"/>
      <c r="AD20" s="8"/>
    </row>
    <row r="21" spans="2:30" ht="14.1" customHeight="1" x14ac:dyDescent="0.2">
      <c r="B21" s="107" t="s">
        <v>632</v>
      </c>
      <c r="C21" s="287"/>
      <c r="D21" s="110">
        <v>0</v>
      </c>
      <c r="E21" s="110">
        <v>0</v>
      </c>
      <c r="F21" s="110">
        <v>0</v>
      </c>
      <c r="G21" s="110">
        <v>0</v>
      </c>
      <c r="H21" s="110">
        <v>0</v>
      </c>
      <c r="I21" s="110">
        <v>0</v>
      </c>
      <c r="J21" s="110">
        <v>0</v>
      </c>
      <c r="K21" s="110">
        <v>0</v>
      </c>
      <c r="L21" s="110">
        <v>0</v>
      </c>
      <c r="M21" s="110">
        <v>0</v>
      </c>
      <c r="N21" s="110">
        <v>0</v>
      </c>
      <c r="O21" s="110">
        <v>0</v>
      </c>
      <c r="P21" s="119">
        <f t="shared" si="3"/>
        <v>0</v>
      </c>
      <c r="Q21" s="1"/>
      <c r="S21" s="75"/>
      <c r="T21" s="75"/>
      <c r="U21" s="75"/>
      <c r="V21" s="75"/>
      <c r="W21" s="75"/>
      <c r="X21" s="75"/>
      <c r="Y21" s="75"/>
      <c r="Z21" s="75"/>
      <c r="AA21" s="75"/>
      <c r="AB21" s="75"/>
      <c r="AD21" s="8"/>
    </row>
    <row r="22" spans="2:30" ht="14.1" customHeight="1" x14ac:dyDescent="0.2">
      <c r="B22" s="381" t="s">
        <v>407</v>
      </c>
      <c r="C22" s="385"/>
      <c r="D22" s="285">
        <f>D23+D24+D25+D26+D27</f>
        <v>0</v>
      </c>
      <c r="E22" s="285">
        <f t="shared" ref="E22:P22" si="4">E23+E24+E25+E26+E27</f>
        <v>0</v>
      </c>
      <c r="F22" s="285">
        <f t="shared" si="4"/>
        <v>0</v>
      </c>
      <c r="G22" s="285">
        <f t="shared" si="4"/>
        <v>0</v>
      </c>
      <c r="H22" s="285">
        <f t="shared" si="4"/>
        <v>0</v>
      </c>
      <c r="I22" s="285">
        <f t="shared" si="4"/>
        <v>0</v>
      </c>
      <c r="J22" s="285">
        <f t="shared" si="4"/>
        <v>0</v>
      </c>
      <c r="K22" s="285">
        <f t="shared" si="4"/>
        <v>0</v>
      </c>
      <c r="L22" s="285">
        <f t="shared" si="4"/>
        <v>0</v>
      </c>
      <c r="M22" s="285">
        <f t="shared" si="4"/>
        <v>0</v>
      </c>
      <c r="N22" s="285">
        <f t="shared" si="4"/>
        <v>0</v>
      </c>
      <c r="O22" s="285">
        <f t="shared" si="4"/>
        <v>0</v>
      </c>
      <c r="P22" s="285">
        <f t="shared" si="4"/>
        <v>0</v>
      </c>
      <c r="Q22" s="1"/>
      <c r="S22" s="75"/>
      <c r="T22" s="75"/>
      <c r="U22" s="75"/>
      <c r="V22" s="75"/>
      <c r="W22" s="75"/>
      <c r="X22" s="75"/>
      <c r="Y22" s="75"/>
      <c r="Z22" s="75"/>
      <c r="AA22" s="75"/>
      <c r="AB22" s="75"/>
      <c r="AD22" s="8"/>
    </row>
    <row r="23" spans="2:30" ht="14.1" customHeight="1" x14ac:dyDescent="0.2">
      <c r="B23" s="104" t="s">
        <v>633</v>
      </c>
      <c r="C23" s="383"/>
      <c r="D23" s="110">
        <v>0</v>
      </c>
      <c r="E23" s="110">
        <v>0</v>
      </c>
      <c r="F23" s="110">
        <v>0</v>
      </c>
      <c r="G23" s="110">
        <v>0</v>
      </c>
      <c r="H23" s="110">
        <v>0</v>
      </c>
      <c r="I23" s="110">
        <v>0</v>
      </c>
      <c r="J23" s="110">
        <v>0</v>
      </c>
      <c r="K23" s="110">
        <v>0</v>
      </c>
      <c r="L23" s="110">
        <v>0</v>
      </c>
      <c r="M23" s="110">
        <v>0</v>
      </c>
      <c r="N23" s="110">
        <v>0</v>
      </c>
      <c r="O23" s="110">
        <v>0</v>
      </c>
      <c r="P23" s="120">
        <f t="shared" ref="P23:P27" si="5">SUM(D23:O23)</f>
        <v>0</v>
      </c>
      <c r="Q23" s="1"/>
      <c r="S23" s="75"/>
      <c r="T23" s="75"/>
      <c r="U23" s="75"/>
      <c r="V23" s="75"/>
      <c r="W23" s="75"/>
      <c r="X23" s="75"/>
      <c r="Y23" s="75"/>
      <c r="Z23" s="75"/>
      <c r="AA23" s="75"/>
      <c r="AB23" s="75"/>
      <c r="AD23" s="8"/>
    </row>
    <row r="24" spans="2:30" ht="14.1" customHeight="1" x14ac:dyDescent="0.2">
      <c r="B24" s="104" t="s">
        <v>634</v>
      </c>
      <c r="C24" s="383"/>
      <c r="D24" s="110">
        <v>0</v>
      </c>
      <c r="E24" s="110">
        <v>0</v>
      </c>
      <c r="F24" s="110">
        <v>0</v>
      </c>
      <c r="G24" s="110">
        <v>0</v>
      </c>
      <c r="H24" s="110">
        <v>0</v>
      </c>
      <c r="I24" s="110">
        <v>0</v>
      </c>
      <c r="J24" s="110">
        <v>0</v>
      </c>
      <c r="K24" s="110">
        <v>0</v>
      </c>
      <c r="L24" s="110">
        <v>0</v>
      </c>
      <c r="M24" s="110">
        <v>0</v>
      </c>
      <c r="N24" s="110">
        <v>0</v>
      </c>
      <c r="O24" s="110">
        <v>0</v>
      </c>
      <c r="P24" s="111">
        <f t="shared" si="5"/>
        <v>0</v>
      </c>
      <c r="Q24" s="1"/>
      <c r="S24" s="75"/>
      <c r="T24" s="75"/>
      <c r="U24" s="75"/>
      <c r="V24" s="75"/>
      <c r="W24" s="75"/>
      <c r="X24" s="75"/>
      <c r="Y24" s="75"/>
      <c r="Z24" s="75"/>
      <c r="AA24" s="75"/>
      <c r="AB24" s="75"/>
      <c r="AD24" s="8"/>
    </row>
    <row r="25" spans="2:30" ht="14.1" customHeight="1" x14ac:dyDescent="0.2">
      <c r="B25" s="104" t="s">
        <v>635</v>
      </c>
      <c r="C25" s="383"/>
      <c r="D25" s="110">
        <v>0</v>
      </c>
      <c r="E25" s="110">
        <v>0</v>
      </c>
      <c r="F25" s="110">
        <v>0</v>
      </c>
      <c r="G25" s="110">
        <v>0</v>
      </c>
      <c r="H25" s="110">
        <v>0</v>
      </c>
      <c r="I25" s="110">
        <v>0</v>
      </c>
      <c r="J25" s="110">
        <v>0</v>
      </c>
      <c r="K25" s="110">
        <v>0</v>
      </c>
      <c r="L25" s="110">
        <v>0</v>
      </c>
      <c r="M25" s="110">
        <v>0</v>
      </c>
      <c r="N25" s="110">
        <v>0</v>
      </c>
      <c r="O25" s="110">
        <v>0</v>
      </c>
      <c r="P25" s="111">
        <f t="shared" si="5"/>
        <v>0</v>
      </c>
      <c r="Q25" s="1"/>
      <c r="S25" s="75"/>
      <c r="T25" s="75"/>
      <c r="U25" s="75"/>
      <c r="V25" s="75"/>
      <c r="W25" s="75"/>
      <c r="X25" s="75"/>
      <c r="Y25" s="75"/>
      <c r="Z25" s="75"/>
      <c r="AA25" s="75"/>
      <c r="AB25" s="75"/>
      <c r="AD25" s="8"/>
    </row>
    <row r="26" spans="2:30" ht="14.1" customHeight="1" x14ac:dyDescent="0.2">
      <c r="B26" s="104" t="s">
        <v>637</v>
      </c>
      <c r="C26" s="383"/>
      <c r="D26" s="110">
        <v>0</v>
      </c>
      <c r="E26" s="110">
        <v>0</v>
      </c>
      <c r="F26" s="110">
        <v>0</v>
      </c>
      <c r="G26" s="110">
        <v>0</v>
      </c>
      <c r="H26" s="110">
        <v>0</v>
      </c>
      <c r="I26" s="110">
        <v>0</v>
      </c>
      <c r="J26" s="110">
        <v>0</v>
      </c>
      <c r="K26" s="110">
        <v>0</v>
      </c>
      <c r="L26" s="110">
        <v>0</v>
      </c>
      <c r="M26" s="110">
        <v>0</v>
      </c>
      <c r="N26" s="110">
        <v>0</v>
      </c>
      <c r="O26" s="110">
        <v>0</v>
      </c>
      <c r="P26" s="111">
        <f t="shared" si="5"/>
        <v>0</v>
      </c>
      <c r="Q26" s="1"/>
      <c r="S26" s="75"/>
      <c r="T26" s="75"/>
      <c r="U26" s="75"/>
      <c r="V26" s="75"/>
      <c r="W26" s="75"/>
      <c r="X26" s="75"/>
      <c r="Y26" s="75"/>
      <c r="Z26" s="75"/>
      <c r="AA26" s="75"/>
      <c r="AB26" s="75"/>
      <c r="AD26" s="8"/>
    </row>
    <row r="27" spans="2:30" ht="14.1" customHeight="1" x14ac:dyDescent="0.2">
      <c r="B27" s="107" t="s">
        <v>636</v>
      </c>
      <c r="C27" s="287"/>
      <c r="D27" s="110">
        <v>0</v>
      </c>
      <c r="E27" s="110">
        <v>0</v>
      </c>
      <c r="F27" s="110">
        <v>0</v>
      </c>
      <c r="G27" s="110">
        <v>0</v>
      </c>
      <c r="H27" s="110">
        <v>0</v>
      </c>
      <c r="I27" s="110">
        <v>0</v>
      </c>
      <c r="J27" s="110">
        <v>0</v>
      </c>
      <c r="K27" s="110">
        <v>0</v>
      </c>
      <c r="L27" s="110">
        <v>0</v>
      </c>
      <c r="M27" s="110">
        <v>0</v>
      </c>
      <c r="N27" s="110">
        <v>0</v>
      </c>
      <c r="O27" s="110">
        <v>0</v>
      </c>
      <c r="P27" s="119">
        <f t="shared" si="5"/>
        <v>0</v>
      </c>
      <c r="Q27" s="1"/>
      <c r="S27" s="75"/>
      <c r="T27" s="75"/>
      <c r="U27" s="75"/>
      <c r="V27" s="75"/>
      <c r="W27" s="75"/>
      <c r="X27" s="75"/>
      <c r="Y27" s="75"/>
      <c r="Z27" s="75"/>
      <c r="AA27" s="75"/>
      <c r="AB27" s="75"/>
      <c r="AD27" s="8"/>
    </row>
    <row r="28" spans="2:30" ht="14.1" customHeight="1" x14ac:dyDescent="0.2">
      <c r="B28" s="381" t="s">
        <v>291</v>
      </c>
      <c r="C28" s="385"/>
      <c r="D28" s="285">
        <f>D29</f>
        <v>0</v>
      </c>
      <c r="E28" s="285">
        <f t="shared" ref="E28:P28" si="6">E29</f>
        <v>0</v>
      </c>
      <c r="F28" s="285">
        <f t="shared" si="6"/>
        <v>0</v>
      </c>
      <c r="G28" s="285">
        <f t="shared" si="6"/>
        <v>0</v>
      </c>
      <c r="H28" s="285">
        <f t="shared" si="6"/>
        <v>0</v>
      </c>
      <c r="I28" s="285">
        <f t="shared" si="6"/>
        <v>0</v>
      </c>
      <c r="J28" s="285">
        <f t="shared" si="6"/>
        <v>0</v>
      </c>
      <c r="K28" s="285">
        <f t="shared" si="6"/>
        <v>0</v>
      </c>
      <c r="L28" s="285">
        <f t="shared" si="6"/>
        <v>0</v>
      </c>
      <c r="M28" s="285">
        <f t="shared" si="6"/>
        <v>0</v>
      </c>
      <c r="N28" s="285">
        <f t="shared" si="6"/>
        <v>0</v>
      </c>
      <c r="O28" s="285">
        <f t="shared" si="6"/>
        <v>0</v>
      </c>
      <c r="P28" s="285">
        <f t="shared" si="6"/>
        <v>0</v>
      </c>
      <c r="Q28" s="1"/>
      <c r="S28" s="75"/>
      <c r="T28" s="75"/>
      <c r="U28" s="75"/>
      <c r="V28" s="75"/>
      <c r="W28" s="75"/>
      <c r="X28" s="75"/>
      <c r="Y28" s="75"/>
      <c r="Z28" s="75"/>
      <c r="AA28" s="75"/>
      <c r="AB28" s="75"/>
      <c r="AD28" s="8"/>
    </row>
    <row r="29" spans="2:30" ht="14.1" customHeight="1" x14ac:dyDescent="0.2">
      <c r="B29" s="384" t="s">
        <v>638</v>
      </c>
      <c r="C29" s="385"/>
      <c r="D29" s="110">
        <v>0</v>
      </c>
      <c r="E29" s="110">
        <v>0</v>
      </c>
      <c r="F29" s="110">
        <v>0</v>
      </c>
      <c r="G29" s="110">
        <v>0</v>
      </c>
      <c r="H29" s="110">
        <v>0</v>
      </c>
      <c r="I29" s="110">
        <v>0</v>
      </c>
      <c r="J29" s="110">
        <v>0</v>
      </c>
      <c r="K29" s="110">
        <v>0</v>
      </c>
      <c r="L29" s="117">
        <v>0</v>
      </c>
      <c r="M29" s="117">
        <v>0</v>
      </c>
      <c r="N29" s="117">
        <v>0</v>
      </c>
      <c r="O29" s="117">
        <v>0</v>
      </c>
      <c r="P29" s="317">
        <f>SUM(D29:O29)</f>
        <v>0</v>
      </c>
      <c r="Q29" s="1"/>
      <c r="S29" s="75"/>
      <c r="T29" s="75"/>
      <c r="U29" s="75"/>
      <c r="V29" s="75"/>
      <c r="W29" s="75"/>
      <c r="X29" s="75"/>
      <c r="Y29" s="75"/>
      <c r="Z29" s="75"/>
      <c r="AA29" s="75"/>
      <c r="AB29" s="75"/>
      <c r="AD29" s="8"/>
    </row>
    <row r="30" spans="2:30" ht="14.1" customHeight="1" x14ac:dyDescent="0.2">
      <c r="B30" s="381" t="s">
        <v>292</v>
      </c>
      <c r="C30" s="385"/>
      <c r="D30" s="285">
        <f>D31+D32+D33+D34+D35</f>
        <v>0</v>
      </c>
      <c r="E30" s="285">
        <f t="shared" ref="E30:P30" si="7">E31+E32+E33+E34+E35</f>
        <v>0</v>
      </c>
      <c r="F30" s="285">
        <f t="shared" si="7"/>
        <v>0</v>
      </c>
      <c r="G30" s="285">
        <f t="shared" si="7"/>
        <v>0</v>
      </c>
      <c r="H30" s="285">
        <f t="shared" si="7"/>
        <v>0</v>
      </c>
      <c r="I30" s="285">
        <f t="shared" si="7"/>
        <v>0</v>
      </c>
      <c r="J30" s="285">
        <f t="shared" si="7"/>
        <v>0</v>
      </c>
      <c r="K30" s="285">
        <f t="shared" si="7"/>
        <v>0</v>
      </c>
      <c r="L30" s="285">
        <f t="shared" si="7"/>
        <v>0</v>
      </c>
      <c r="M30" s="285">
        <f t="shared" si="7"/>
        <v>0</v>
      </c>
      <c r="N30" s="285">
        <f t="shared" si="7"/>
        <v>0</v>
      </c>
      <c r="O30" s="285">
        <f t="shared" si="7"/>
        <v>0</v>
      </c>
      <c r="P30" s="285">
        <f t="shared" si="7"/>
        <v>0</v>
      </c>
      <c r="Q30" s="1"/>
      <c r="S30" s="75"/>
      <c r="T30" s="75"/>
      <c r="U30" s="75"/>
      <c r="V30" s="75"/>
      <c r="W30" s="75"/>
      <c r="X30" s="75"/>
      <c r="Y30" s="75"/>
      <c r="Z30" s="75"/>
      <c r="AA30" s="75"/>
      <c r="AB30" s="75"/>
      <c r="AD30" s="8"/>
    </row>
    <row r="31" spans="2:30" ht="14.1" customHeight="1" x14ac:dyDescent="0.2">
      <c r="B31" s="104" t="s">
        <v>639</v>
      </c>
      <c r="C31" s="383"/>
      <c r="D31" s="110">
        <v>0</v>
      </c>
      <c r="E31" s="110">
        <v>0</v>
      </c>
      <c r="F31" s="110">
        <v>0</v>
      </c>
      <c r="G31" s="110">
        <v>0</v>
      </c>
      <c r="H31" s="110">
        <v>0</v>
      </c>
      <c r="I31" s="110">
        <v>0</v>
      </c>
      <c r="J31" s="110">
        <v>0</v>
      </c>
      <c r="K31" s="110">
        <v>0</v>
      </c>
      <c r="L31" s="110">
        <v>0</v>
      </c>
      <c r="M31" s="110">
        <v>0</v>
      </c>
      <c r="N31" s="110">
        <v>0</v>
      </c>
      <c r="O31" s="110">
        <v>0</v>
      </c>
      <c r="P31" s="120">
        <f t="shared" ref="P31:P35" si="8">SUM(D31:O31)</f>
        <v>0</v>
      </c>
      <c r="Q31" s="1"/>
      <c r="S31" s="75"/>
      <c r="T31" s="75"/>
      <c r="U31" s="75"/>
      <c r="V31" s="75"/>
      <c r="W31" s="75"/>
      <c r="X31" s="75"/>
      <c r="Y31" s="75"/>
      <c r="Z31" s="75"/>
      <c r="AA31" s="75"/>
      <c r="AB31" s="75"/>
      <c r="AD31" s="8"/>
    </row>
    <row r="32" spans="2:30" ht="14.1" customHeight="1" x14ac:dyDescent="0.2">
      <c r="B32" s="104" t="s">
        <v>640</v>
      </c>
      <c r="C32" s="383"/>
      <c r="D32" s="110">
        <v>0</v>
      </c>
      <c r="E32" s="110">
        <v>0</v>
      </c>
      <c r="F32" s="110">
        <v>0</v>
      </c>
      <c r="G32" s="110">
        <v>0</v>
      </c>
      <c r="H32" s="110">
        <v>0</v>
      </c>
      <c r="I32" s="110">
        <v>0</v>
      </c>
      <c r="J32" s="110">
        <v>0</v>
      </c>
      <c r="K32" s="110">
        <v>0</v>
      </c>
      <c r="L32" s="110">
        <v>0</v>
      </c>
      <c r="M32" s="110">
        <v>0</v>
      </c>
      <c r="N32" s="110">
        <v>0</v>
      </c>
      <c r="O32" s="110">
        <v>0</v>
      </c>
      <c r="P32" s="111">
        <f t="shared" si="8"/>
        <v>0</v>
      </c>
      <c r="Q32" s="1"/>
      <c r="S32" s="75"/>
      <c r="T32" s="75"/>
      <c r="U32" s="75"/>
      <c r="V32" s="75"/>
      <c r="W32" s="75"/>
      <c r="X32" s="75"/>
      <c r="Y32" s="75"/>
      <c r="Z32" s="75"/>
      <c r="AA32" s="75"/>
      <c r="AB32" s="75"/>
      <c r="AD32" s="8"/>
    </row>
    <row r="33" spans="2:30" ht="14.1" customHeight="1" x14ac:dyDescent="0.2">
      <c r="B33" s="104" t="s">
        <v>338</v>
      </c>
      <c r="C33" s="383"/>
      <c r="D33" s="110">
        <v>0</v>
      </c>
      <c r="E33" s="110">
        <v>0</v>
      </c>
      <c r="F33" s="110">
        <v>0</v>
      </c>
      <c r="G33" s="110">
        <v>0</v>
      </c>
      <c r="H33" s="110">
        <v>0</v>
      </c>
      <c r="I33" s="110">
        <v>0</v>
      </c>
      <c r="J33" s="110">
        <v>0</v>
      </c>
      <c r="K33" s="110">
        <v>0</v>
      </c>
      <c r="L33" s="110">
        <v>0</v>
      </c>
      <c r="M33" s="110">
        <v>0</v>
      </c>
      <c r="N33" s="110">
        <v>0</v>
      </c>
      <c r="O33" s="110">
        <v>0</v>
      </c>
      <c r="P33" s="111">
        <f t="shared" si="8"/>
        <v>0</v>
      </c>
      <c r="Q33" s="1"/>
      <c r="S33" s="75"/>
      <c r="T33" s="75"/>
      <c r="U33" s="75"/>
      <c r="V33" s="75"/>
      <c r="W33" s="75"/>
      <c r="X33" s="75"/>
      <c r="Y33" s="75"/>
      <c r="Z33" s="75"/>
      <c r="AA33" s="75"/>
      <c r="AB33" s="75"/>
      <c r="AD33" s="8"/>
    </row>
    <row r="34" spans="2:30" ht="14.1" customHeight="1" x14ac:dyDescent="0.2">
      <c r="B34" s="104" t="s">
        <v>339</v>
      </c>
      <c r="C34" s="383"/>
      <c r="D34" s="110">
        <v>0</v>
      </c>
      <c r="E34" s="110">
        <v>0</v>
      </c>
      <c r="F34" s="110">
        <v>0</v>
      </c>
      <c r="G34" s="110">
        <v>0</v>
      </c>
      <c r="H34" s="110">
        <v>0</v>
      </c>
      <c r="I34" s="110">
        <v>0</v>
      </c>
      <c r="J34" s="110">
        <v>0</v>
      </c>
      <c r="K34" s="110">
        <v>0</v>
      </c>
      <c r="L34" s="110">
        <v>0</v>
      </c>
      <c r="M34" s="110">
        <v>0</v>
      </c>
      <c r="N34" s="110">
        <v>0</v>
      </c>
      <c r="O34" s="110">
        <v>0</v>
      </c>
      <c r="P34" s="111">
        <f t="shared" si="8"/>
        <v>0</v>
      </c>
      <c r="Q34" s="1"/>
      <c r="S34" s="75"/>
      <c r="T34" s="75"/>
      <c r="U34" s="75"/>
      <c r="V34" s="75"/>
      <c r="W34" s="75"/>
      <c r="X34" s="75"/>
      <c r="Y34" s="75"/>
      <c r="Z34" s="75"/>
      <c r="AA34" s="75"/>
      <c r="AB34" s="75"/>
      <c r="AD34" s="8"/>
    </row>
    <row r="35" spans="2:30" ht="14.1" customHeight="1" x14ac:dyDescent="0.2">
      <c r="B35" s="107" t="s">
        <v>340</v>
      </c>
      <c r="C35" s="287"/>
      <c r="D35" s="110">
        <v>0</v>
      </c>
      <c r="E35" s="110">
        <v>0</v>
      </c>
      <c r="F35" s="110">
        <v>0</v>
      </c>
      <c r="G35" s="114">
        <v>0</v>
      </c>
      <c r="H35" s="114">
        <v>0</v>
      </c>
      <c r="I35" s="114">
        <v>0</v>
      </c>
      <c r="J35" s="114">
        <v>0</v>
      </c>
      <c r="K35" s="114">
        <v>0</v>
      </c>
      <c r="L35" s="114">
        <v>0</v>
      </c>
      <c r="M35" s="114">
        <v>0</v>
      </c>
      <c r="N35" s="110">
        <v>0</v>
      </c>
      <c r="O35" s="110">
        <v>0</v>
      </c>
      <c r="P35" s="119">
        <f t="shared" si="8"/>
        <v>0</v>
      </c>
      <c r="Q35" s="1"/>
      <c r="S35" s="75"/>
      <c r="T35" s="75"/>
      <c r="U35" s="75"/>
      <c r="V35" s="75"/>
      <c r="W35" s="75"/>
      <c r="X35" s="75"/>
      <c r="Y35" s="75"/>
      <c r="Z35" s="75"/>
      <c r="AA35" s="75"/>
      <c r="AB35" s="75"/>
      <c r="AD35" s="8"/>
    </row>
    <row r="36" spans="2:30" ht="14.1" customHeight="1" x14ac:dyDescent="0.2">
      <c r="B36" s="381" t="s">
        <v>293</v>
      </c>
      <c r="C36" s="385"/>
      <c r="D36" s="285">
        <f>D37+D38+D39+D40</f>
        <v>0</v>
      </c>
      <c r="E36" s="285">
        <f t="shared" ref="E36:P36" si="9">E37+E38+E39+E40</f>
        <v>0</v>
      </c>
      <c r="F36" s="285">
        <f t="shared" si="9"/>
        <v>0</v>
      </c>
      <c r="G36" s="285">
        <f t="shared" si="9"/>
        <v>0</v>
      </c>
      <c r="H36" s="285">
        <f t="shared" si="9"/>
        <v>0</v>
      </c>
      <c r="I36" s="285">
        <f t="shared" si="9"/>
        <v>0</v>
      </c>
      <c r="J36" s="285">
        <f t="shared" si="9"/>
        <v>0</v>
      </c>
      <c r="K36" s="285">
        <f t="shared" si="9"/>
        <v>0</v>
      </c>
      <c r="L36" s="285">
        <f t="shared" si="9"/>
        <v>0</v>
      </c>
      <c r="M36" s="285">
        <f t="shared" si="9"/>
        <v>0</v>
      </c>
      <c r="N36" s="285">
        <f t="shared" si="9"/>
        <v>0</v>
      </c>
      <c r="O36" s="285">
        <f t="shared" si="9"/>
        <v>0</v>
      </c>
      <c r="P36" s="285">
        <f t="shared" si="9"/>
        <v>0</v>
      </c>
      <c r="Q36" s="1"/>
      <c r="S36" s="75"/>
      <c r="T36" s="75"/>
      <c r="U36" s="75"/>
      <c r="V36" s="75"/>
      <c r="W36" s="75"/>
      <c r="X36" s="75"/>
      <c r="Y36" s="75"/>
      <c r="Z36" s="75"/>
      <c r="AA36" s="75"/>
      <c r="AB36" s="75"/>
      <c r="AD36" s="8"/>
    </row>
    <row r="37" spans="2:30" ht="14.1" customHeight="1" x14ac:dyDescent="0.2">
      <c r="B37" s="483" t="s">
        <v>641</v>
      </c>
      <c r="C37" s="484"/>
      <c r="D37" s="110">
        <v>0</v>
      </c>
      <c r="E37" s="110">
        <v>0</v>
      </c>
      <c r="F37" s="110">
        <v>0</v>
      </c>
      <c r="G37" s="110">
        <v>0</v>
      </c>
      <c r="H37" s="110">
        <v>0</v>
      </c>
      <c r="I37" s="110">
        <v>0</v>
      </c>
      <c r="J37" s="110">
        <v>0</v>
      </c>
      <c r="K37" s="110">
        <v>0</v>
      </c>
      <c r="L37" s="110">
        <v>0</v>
      </c>
      <c r="M37" s="110">
        <v>0</v>
      </c>
      <c r="N37" s="110">
        <v>0</v>
      </c>
      <c r="O37" s="110">
        <v>0</v>
      </c>
      <c r="P37" s="120">
        <f t="shared" ref="P37:P40" si="10">SUM(D37:O37)</f>
        <v>0</v>
      </c>
      <c r="Q37" s="1"/>
      <c r="S37" s="75"/>
      <c r="T37" s="75"/>
      <c r="U37" s="75"/>
      <c r="V37" s="75"/>
      <c r="W37" s="75"/>
      <c r="X37" s="75"/>
      <c r="Y37" s="75"/>
      <c r="Z37" s="75"/>
      <c r="AA37" s="75"/>
      <c r="AB37" s="75"/>
      <c r="AD37" s="8"/>
    </row>
    <row r="38" spans="2:30" ht="14.1" customHeight="1" x14ac:dyDescent="0.2">
      <c r="B38" s="104" t="s">
        <v>642</v>
      </c>
      <c r="C38" s="383"/>
      <c r="D38" s="110">
        <v>0</v>
      </c>
      <c r="E38" s="110">
        <v>0</v>
      </c>
      <c r="F38" s="110">
        <v>0</v>
      </c>
      <c r="G38" s="110">
        <v>0</v>
      </c>
      <c r="H38" s="110">
        <v>0</v>
      </c>
      <c r="I38" s="110">
        <v>0</v>
      </c>
      <c r="J38" s="110">
        <v>0</v>
      </c>
      <c r="K38" s="110">
        <v>0</v>
      </c>
      <c r="L38" s="110">
        <v>0</v>
      </c>
      <c r="M38" s="110">
        <v>0</v>
      </c>
      <c r="N38" s="110">
        <v>0</v>
      </c>
      <c r="O38" s="110">
        <v>0</v>
      </c>
      <c r="P38" s="111">
        <f t="shared" si="10"/>
        <v>0</v>
      </c>
      <c r="Q38" s="1"/>
      <c r="S38" s="75"/>
      <c r="T38" s="75"/>
      <c r="U38" s="75"/>
      <c r="V38" s="75"/>
      <c r="W38" s="75"/>
      <c r="X38" s="75"/>
      <c r="Y38" s="75"/>
      <c r="Z38" s="75"/>
      <c r="AA38" s="75"/>
      <c r="AB38" s="75"/>
      <c r="AD38" s="8"/>
    </row>
    <row r="39" spans="2:30" ht="14.1" customHeight="1" x14ac:dyDescent="0.2">
      <c r="B39" s="104" t="s">
        <v>643</v>
      </c>
      <c r="C39" s="383"/>
      <c r="D39" s="110">
        <v>0</v>
      </c>
      <c r="E39" s="110">
        <v>0</v>
      </c>
      <c r="F39" s="110">
        <v>0</v>
      </c>
      <c r="G39" s="110">
        <v>0</v>
      </c>
      <c r="H39" s="110">
        <v>0</v>
      </c>
      <c r="I39" s="110">
        <v>0</v>
      </c>
      <c r="J39" s="110">
        <v>0</v>
      </c>
      <c r="K39" s="110">
        <v>0</v>
      </c>
      <c r="L39" s="110">
        <v>0</v>
      </c>
      <c r="M39" s="110">
        <v>0</v>
      </c>
      <c r="N39" s="110">
        <v>0</v>
      </c>
      <c r="O39" s="110">
        <v>0</v>
      </c>
      <c r="P39" s="111">
        <f t="shared" si="10"/>
        <v>0</v>
      </c>
      <c r="Q39" s="1"/>
      <c r="S39" s="75"/>
      <c r="T39" s="75"/>
      <c r="U39" s="75"/>
      <c r="V39" s="75"/>
      <c r="W39" s="75"/>
      <c r="X39" s="75"/>
      <c r="Y39" s="75"/>
      <c r="Z39" s="75"/>
      <c r="AA39" s="75"/>
      <c r="AB39" s="75"/>
      <c r="AD39" s="8"/>
    </row>
    <row r="40" spans="2:30" ht="14.1" customHeight="1" x14ac:dyDescent="0.2">
      <c r="B40" s="107" t="s">
        <v>644</v>
      </c>
      <c r="C40" s="287"/>
      <c r="D40" s="110">
        <v>0</v>
      </c>
      <c r="E40" s="110">
        <v>0</v>
      </c>
      <c r="F40" s="110">
        <v>0</v>
      </c>
      <c r="G40" s="114">
        <v>0</v>
      </c>
      <c r="H40" s="114">
        <v>0</v>
      </c>
      <c r="I40" s="114">
        <v>0</v>
      </c>
      <c r="J40" s="114">
        <v>0</v>
      </c>
      <c r="K40" s="114">
        <v>0</v>
      </c>
      <c r="L40" s="114">
        <v>0</v>
      </c>
      <c r="M40" s="114">
        <v>0</v>
      </c>
      <c r="N40" s="110">
        <v>0</v>
      </c>
      <c r="O40" s="110">
        <v>0</v>
      </c>
      <c r="P40" s="119">
        <f t="shared" si="10"/>
        <v>0</v>
      </c>
      <c r="Q40" s="1"/>
      <c r="S40" s="75"/>
      <c r="T40" s="75"/>
      <c r="U40" s="75"/>
      <c r="V40" s="75"/>
      <c r="W40" s="75"/>
      <c r="X40" s="75"/>
      <c r="Y40" s="75"/>
      <c r="Z40" s="75"/>
      <c r="AA40" s="75"/>
      <c r="AB40" s="75"/>
      <c r="AD40" s="8"/>
    </row>
    <row r="41" spans="2:30" ht="14.1" customHeight="1" x14ac:dyDescent="0.2">
      <c r="B41" s="381" t="s">
        <v>294</v>
      </c>
      <c r="C41" s="385"/>
      <c r="D41" s="285">
        <f>D42+D43+D44+D45+D46+D47+D48+D49+D50</f>
        <v>0</v>
      </c>
      <c r="E41" s="285">
        <f t="shared" ref="E41:P41" si="11">E42+E43+E44+E45+E46+E47+E48+E49+E50</f>
        <v>0</v>
      </c>
      <c r="F41" s="285">
        <f t="shared" si="11"/>
        <v>0</v>
      </c>
      <c r="G41" s="285">
        <f t="shared" si="11"/>
        <v>0</v>
      </c>
      <c r="H41" s="285">
        <f t="shared" si="11"/>
        <v>0</v>
      </c>
      <c r="I41" s="285">
        <f t="shared" si="11"/>
        <v>0</v>
      </c>
      <c r="J41" s="285">
        <f t="shared" si="11"/>
        <v>0</v>
      </c>
      <c r="K41" s="285">
        <f t="shared" si="11"/>
        <v>0</v>
      </c>
      <c r="L41" s="285">
        <f t="shared" si="11"/>
        <v>0</v>
      </c>
      <c r="M41" s="285">
        <f t="shared" si="11"/>
        <v>0</v>
      </c>
      <c r="N41" s="285">
        <f t="shared" si="11"/>
        <v>0</v>
      </c>
      <c r="O41" s="285">
        <f t="shared" si="11"/>
        <v>0</v>
      </c>
      <c r="P41" s="285">
        <f t="shared" si="11"/>
        <v>0</v>
      </c>
      <c r="Q41" s="1"/>
      <c r="S41" s="75"/>
      <c r="T41" s="75"/>
      <c r="U41" s="75"/>
      <c r="V41" s="75"/>
      <c r="W41" s="75"/>
      <c r="X41" s="75"/>
      <c r="Y41" s="75"/>
      <c r="Z41" s="75"/>
      <c r="AA41" s="75"/>
      <c r="AB41" s="75"/>
      <c r="AD41" s="8"/>
    </row>
    <row r="42" spans="2:30" ht="14.1" customHeight="1" x14ac:dyDescent="0.2">
      <c r="B42" s="104" t="s">
        <v>645</v>
      </c>
      <c r="C42" s="383"/>
      <c r="D42" s="110">
        <v>0</v>
      </c>
      <c r="E42" s="110">
        <v>0</v>
      </c>
      <c r="F42" s="110">
        <v>0</v>
      </c>
      <c r="G42" s="110">
        <v>0</v>
      </c>
      <c r="H42" s="110">
        <v>0</v>
      </c>
      <c r="I42" s="110">
        <v>0</v>
      </c>
      <c r="J42" s="110">
        <v>0</v>
      </c>
      <c r="K42" s="110">
        <v>0</v>
      </c>
      <c r="L42" s="110">
        <v>0</v>
      </c>
      <c r="M42" s="110">
        <v>0</v>
      </c>
      <c r="N42" s="110">
        <v>0</v>
      </c>
      <c r="O42" s="110">
        <v>0</v>
      </c>
      <c r="P42" s="120">
        <f t="shared" ref="P42:P50" si="12">SUM(D42:O42)</f>
        <v>0</v>
      </c>
      <c r="Q42" s="1"/>
      <c r="S42" s="75"/>
      <c r="T42" s="75"/>
      <c r="U42" s="75"/>
      <c r="V42" s="75"/>
      <c r="W42" s="75"/>
      <c r="X42" s="75"/>
      <c r="Y42" s="75"/>
      <c r="Z42" s="75"/>
      <c r="AA42" s="75"/>
      <c r="AB42" s="75"/>
      <c r="AD42" s="8"/>
    </row>
    <row r="43" spans="2:30" ht="14.1" customHeight="1" x14ac:dyDescent="0.2">
      <c r="B43" s="104" t="s">
        <v>646</v>
      </c>
      <c r="C43" s="383"/>
      <c r="D43" s="110">
        <v>0</v>
      </c>
      <c r="E43" s="110">
        <v>0</v>
      </c>
      <c r="F43" s="110">
        <v>0</v>
      </c>
      <c r="G43" s="110">
        <v>0</v>
      </c>
      <c r="H43" s="110">
        <v>0</v>
      </c>
      <c r="I43" s="110">
        <v>0</v>
      </c>
      <c r="J43" s="110">
        <v>0</v>
      </c>
      <c r="K43" s="110">
        <v>0</v>
      </c>
      <c r="L43" s="110">
        <v>0</v>
      </c>
      <c r="M43" s="110">
        <v>0</v>
      </c>
      <c r="N43" s="110">
        <v>0</v>
      </c>
      <c r="O43" s="110">
        <v>0</v>
      </c>
      <c r="P43" s="111">
        <f t="shared" si="12"/>
        <v>0</v>
      </c>
      <c r="Q43" s="1"/>
      <c r="S43" s="75"/>
      <c r="T43" s="75"/>
      <c r="U43" s="75"/>
      <c r="V43" s="75"/>
      <c r="W43" s="75"/>
      <c r="X43" s="75"/>
      <c r="Y43" s="75"/>
      <c r="Z43" s="75"/>
      <c r="AA43" s="75"/>
      <c r="AB43" s="75"/>
      <c r="AD43" s="8"/>
    </row>
    <row r="44" spans="2:30" ht="14.1" customHeight="1" x14ac:dyDescent="0.2">
      <c r="B44" s="104" t="s">
        <v>647</v>
      </c>
      <c r="C44" s="383"/>
      <c r="D44" s="110">
        <v>0</v>
      </c>
      <c r="E44" s="110">
        <v>0</v>
      </c>
      <c r="F44" s="110">
        <v>0</v>
      </c>
      <c r="G44" s="110">
        <v>0</v>
      </c>
      <c r="H44" s="110">
        <v>0</v>
      </c>
      <c r="I44" s="110">
        <v>0</v>
      </c>
      <c r="J44" s="110">
        <v>0</v>
      </c>
      <c r="K44" s="110">
        <v>0</v>
      </c>
      <c r="L44" s="110">
        <v>0</v>
      </c>
      <c r="M44" s="110">
        <v>0</v>
      </c>
      <c r="N44" s="110">
        <v>0</v>
      </c>
      <c r="O44" s="110">
        <v>0</v>
      </c>
      <c r="P44" s="111">
        <f t="shared" si="12"/>
        <v>0</v>
      </c>
      <c r="Q44" s="1"/>
      <c r="S44" s="75"/>
      <c r="T44" s="75"/>
      <c r="U44" s="75"/>
      <c r="V44" s="75"/>
      <c r="W44" s="75"/>
      <c r="X44" s="75"/>
      <c r="Y44" s="75"/>
      <c r="Z44" s="75"/>
      <c r="AA44" s="75"/>
      <c r="AB44" s="75"/>
      <c r="AD44" s="8"/>
    </row>
    <row r="45" spans="2:30" ht="14.1" customHeight="1" x14ac:dyDescent="0.2">
      <c r="B45" s="104" t="s">
        <v>648</v>
      </c>
      <c r="C45" s="383"/>
      <c r="D45" s="110">
        <v>0</v>
      </c>
      <c r="E45" s="110">
        <v>0</v>
      </c>
      <c r="F45" s="110">
        <v>0</v>
      </c>
      <c r="G45" s="110">
        <v>0</v>
      </c>
      <c r="H45" s="110">
        <v>0</v>
      </c>
      <c r="I45" s="110">
        <v>0</v>
      </c>
      <c r="J45" s="110">
        <v>0</v>
      </c>
      <c r="K45" s="110">
        <v>0</v>
      </c>
      <c r="L45" s="110">
        <v>0</v>
      </c>
      <c r="M45" s="110">
        <v>0</v>
      </c>
      <c r="N45" s="110">
        <v>0</v>
      </c>
      <c r="O45" s="110">
        <v>0</v>
      </c>
      <c r="P45" s="111">
        <f t="shared" si="12"/>
        <v>0</v>
      </c>
      <c r="Q45" s="1"/>
      <c r="S45" s="75"/>
      <c r="T45" s="75"/>
      <c r="U45" s="75"/>
      <c r="V45" s="75"/>
      <c r="W45" s="75"/>
      <c r="X45" s="75"/>
      <c r="Y45" s="75"/>
      <c r="Z45" s="75"/>
      <c r="AA45" s="75"/>
      <c r="AB45" s="75"/>
      <c r="AD45" s="8"/>
    </row>
    <row r="46" spans="2:30" ht="14.1" customHeight="1" x14ac:dyDescent="0.2">
      <c r="B46" s="104" t="s">
        <v>649</v>
      </c>
      <c r="C46" s="383"/>
      <c r="D46" s="110">
        <v>0</v>
      </c>
      <c r="E46" s="110">
        <v>0</v>
      </c>
      <c r="F46" s="110">
        <v>0</v>
      </c>
      <c r="G46" s="110">
        <v>0</v>
      </c>
      <c r="H46" s="110">
        <v>0</v>
      </c>
      <c r="I46" s="110">
        <v>0</v>
      </c>
      <c r="J46" s="110">
        <v>0</v>
      </c>
      <c r="K46" s="110">
        <v>0</v>
      </c>
      <c r="L46" s="110">
        <v>0</v>
      </c>
      <c r="M46" s="110">
        <v>0</v>
      </c>
      <c r="N46" s="110">
        <v>0</v>
      </c>
      <c r="O46" s="110">
        <v>0</v>
      </c>
      <c r="P46" s="111">
        <f t="shared" si="12"/>
        <v>0</v>
      </c>
      <c r="Q46" s="1"/>
      <c r="S46" s="75"/>
      <c r="T46" s="75"/>
      <c r="U46" s="75"/>
      <c r="V46" s="75"/>
      <c r="W46" s="75"/>
      <c r="X46" s="75"/>
      <c r="Y46" s="75"/>
      <c r="Z46" s="75"/>
      <c r="AA46" s="75"/>
      <c r="AB46" s="75"/>
      <c r="AD46" s="8"/>
    </row>
    <row r="47" spans="2:30" ht="14.1" customHeight="1" x14ac:dyDescent="0.2">
      <c r="B47" s="104" t="s">
        <v>650</v>
      </c>
      <c r="C47" s="383"/>
      <c r="D47" s="110">
        <v>0</v>
      </c>
      <c r="E47" s="110">
        <v>0</v>
      </c>
      <c r="F47" s="110">
        <v>0</v>
      </c>
      <c r="G47" s="110">
        <v>0</v>
      </c>
      <c r="H47" s="110">
        <v>0</v>
      </c>
      <c r="I47" s="110">
        <v>0</v>
      </c>
      <c r="J47" s="110">
        <v>0</v>
      </c>
      <c r="K47" s="110">
        <v>0</v>
      </c>
      <c r="L47" s="110">
        <v>0</v>
      </c>
      <c r="M47" s="110">
        <v>0</v>
      </c>
      <c r="N47" s="110">
        <v>0</v>
      </c>
      <c r="O47" s="110">
        <v>0</v>
      </c>
      <c r="P47" s="111">
        <f t="shared" si="12"/>
        <v>0</v>
      </c>
      <c r="Q47" s="1"/>
      <c r="S47" s="75"/>
      <c r="T47" s="75"/>
      <c r="U47" s="75"/>
      <c r="V47" s="75"/>
      <c r="W47" s="75"/>
      <c r="X47" s="75"/>
      <c r="Y47" s="75"/>
      <c r="Z47" s="75"/>
      <c r="AA47" s="75"/>
      <c r="AB47" s="75"/>
      <c r="AD47" s="8"/>
    </row>
    <row r="48" spans="2:30" ht="14.1" customHeight="1" x14ac:dyDescent="0.2">
      <c r="B48" s="104" t="s">
        <v>651</v>
      </c>
      <c r="C48" s="383"/>
      <c r="D48" s="110">
        <v>0</v>
      </c>
      <c r="E48" s="110">
        <v>0</v>
      </c>
      <c r="F48" s="110">
        <v>0</v>
      </c>
      <c r="G48" s="110">
        <v>0</v>
      </c>
      <c r="H48" s="110">
        <v>0</v>
      </c>
      <c r="I48" s="110">
        <v>0</v>
      </c>
      <c r="J48" s="110">
        <v>0</v>
      </c>
      <c r="K48" s="110">
        <v>0</v>
      </c>
      <c r="L48" s="110">
        <v>0</v>
      </c>
      <c r="M48" s="110">
        <v>0</v>
      </c>
      <c r="N48" s="110">
        <v>0</v>
      </c>
      <c r="O48" s="110">
        <v>0</v>
      </c>
      <c r="P48" s="111">
        <f t="shared" si="12"/>
        <v>0</v>
      </c>
      <c r="Q48" s="1"/>
      <c r="S48" s="75"/>
      <c r="T48" s="75"/>
      <c r="U48" s="75"/>
      <c r="V48" s="75"/>
      <c r="W48" s="75"/>
      <c r="X48" s="75"/>
      <c r="Y48" s="75"/>
      <c r="Z48" s="75"/>
      <c r="AA48" s="75"/>
      <c r="AB48" s="75"/>
      <c r="AD48" s="8"/>
    </row>
    <row r="49" spans="2:30" ht="14.1" customHeight="1" x14ac:dyDescent="0.2">
      <c r="B49" s="104" t="s">
        <v>652</v>
      </c>
      <c r="C49" s="383"/>
      <c r="D49" s="110">
        <v>0</v>
      </c>
      <c r="E49" s="110">
        <v>0</v>
      </c>
      <c r="F49" s="110">
        <v>0</v>
      </c>
      <c r="G49" s="110">
        <v>0</v>
      </c>
      <c r="H49" s="110">
        <v>0</v>
      </c>
      <c r="I49" s="110">
        <v>0</v>
      </c>
      <c r="J49" s="110">
        <v>0</v>
      </c>
      <c r="K49" s="110">
        <v>0</v>
      </c>
      <c r="L49" s="110">
        <v>0</v>
      </c>
      <c r="M49" s="110">
        <v>0</v>
      </c>
      <c r="N49" s="110">
        <v>0</v>
      </c>
      <c r="O49" s="110">
        <v>0</v>
      </c>
      <c r="P49" s="111">
        <f t="shared" si="12"/>
        <v>0</v>
      </c>
      <c r="Q49" s="1"/>
      <c r="S49" s="75"/>
      <c r="T49" s="75"/>
      <c r="U49" s="75"/>
      <c r="V49" s="75"/>
      <c r="W49" s="75"/>
      <c r="X49" s="75"/>
      <c r="Y49" s="75"/>
      <c r="Z49" s="75"/>
      <c r="AA49" s="75"/>
      <c r="AB49" s="75"/>
      <c r="AD49" s="8"/>
    </row>
    <row r="50" spans="2:30" ht="14.1" customHeight="1" x14ac:dyDescent="0.2">
      <c r="B50" s="107" t="s">
        <v>653</v>
      </c>
      <c r="C50" s="287"/>
      <c r="D50" s="110">
        <v>0</v>
      </c>
      <c r="E50" s="110">
        <v>0</v>
      </c>
      <c r="F50" s="110">
        <v>0</v>
      </c>
      <c r="G50" s="114">
        <v>0</v>
      </c>
      <c r="H50" s="114">
        <v>0</v>
      </c>
      <c r="I50" s="114">
        <v>0</v>
      </c>
      <c r="J50" s="114">
        <v>0</v>
      </c>
      <c r="K50" s="114">
        <v>0</v>
      </c>
      <c r="L50" s="114">
        <v>0</v>
      </c>
      <c r="M50" s="114">
        <v>0</v>
      </c>
      <c r="N50" s="110">
        <v>0</v>
      </c>
      <c r="O50" s="110">
        <v>0</v>
      </c>
      <c r="P50" s="119">
        <f t="shared" si="12"/>
        <v>0</v>
      </c>
      <c r="Q50" s="1"/>
      <c r="S50" s="75"/>
      <c r="T50" s="75"/>
      <c r="U50" s="75"/>
      <c r="V50" s="75"/>
      <c r="W50" s="75"/>
      <c r="X50" s="75"/>
      <c r="Y50" s="75"/>
      <c r="Z50" s="75"/>
      <c r="AA50" s="75"/>
      <c r="AB50" s="75"/>
      <c r="AD50" s="8"/>
    </row>
    <row r="51" spans="2:30" ht="14.1" customHeight="1" x14ac:dyDescent="0.2">
      <c r="B51" s="381" t="s">
        <v>295</v>
      </c>
      <c r="C51" s="382"/>
      <c r="D51" s="285">
        <v>0</v>
      </c>
      <c r="E51" s="285">
        <v>0</v>
      </c>
      <c r="F51" s="285">
        <v>0</v>
      </c>
      <c r="G51" s="285">
        <v>0</v>
      </c>
      <c r="H51" s="285">
        <v>0</v>
      </c>
      <c r="I51" s="285">
        <v>0</v>
      </c>
      <c r="J51" s="285">
        <v>0</v>
      </c>
      <c r="K51" s="285">
        <v>0</v>
      </c>
      <c r="L51" s="285">
        <v>0</v>
      </c>
      <c r="M51" s="285">
        <v>0</v>
      </c>
      <c r="N51" s="285">
        <v>0</v>
      </c>
      <c r="O51" s="285">
        <v>0</v>
      </c>
      <c r="P51" s="284">
        <f>SUM(D51:O51)</f>
        <v>0</v>
      </c>
      <c r="Q51" s="1"/>
      <c r="S51" s="75"/>
      <c r="T51" s="75"/>
      <c r="U51" s="75"/>
      <c r="V51" s="75"/>
      <c r="W51" s="75"/>
      <c r="X51" s="75"/>
      <c r="Y51" s="75"/>
      <c r="Z51" s="75"/>
      <c r="AA51" s="75"/>
      <c r="AB51" s="75"/>
      <c r="AD51" s="8"/>
    </row>
    <row r="52" spans="2:30" ht="14.1" customHeight="1" x14ac:dyDescent="0.2">
      <c r="B52" s="381" t="s">
        <v>654</v>
      </c>
      <c r="C52" s="382"/>
      <c r="D52" s="285">
        <v>0</v>
      </c>
      <c r="E52" s="285">
        <v>0</v>
      </c>
      <c r="F52" s="285">
        <v>0</v>
      </c>
      <c r="G52" s="285">
        <v>0</v>
      </c>
      <c r="H52" s="285">
        <v>0</v>
      </c>
      <c r="I52" s="285">
        <v>0</v>
      </c>
      <c r="J52" s="285">
        <v>0</v>
      </c>
      <c r="K52" s="285">
        <v>0</v>
      </c>
      <c r="L52" s="285">
        <v>0</v>
      </c>
      <c r="M52" s="285">
        <v>0</v>
      </c>
      <c r="N52" s="285">
        <v>0</v>
      </c>
      <c r="O52" s="285">
        <v>0</v>
      </c>
      <c r="P52" s="284">
        <f t="shared" ref="P52:P58" si="13">SUM(D52:O52)</f>
        <v>0</v>
      </c>
      <c r="Q52" s="1"/>
      <c r="S52" s="75"/>
      <c r="T52" s="75"/>
      <c r="U52" s="75"/>
      <c r="V52" s="75"/>
      <c r="W52" s="75"/>
      <c r="X52" s="75"/>
      <c r="Y52" s="75"/>
      <c r="Z52" s="75"/>
      <c r="AA52" s="75"/>
      <c r="AB52" s="75"/>
      <c r="AD52" s="8"/>
    </row>
    <row r="53" spans="2:30" ht="14.1" customHeight="1" x14ac:dyDescent="0.2">
      <c r="B53" s="381" t="s">
        <v>655</v>
      </c>
      <c r="C53" s="382"/>
      <c r="D53" s="285">
        <v>0</v>
      </c>
      <c r="E53" s="285">
        <v>0</v>
      </c>
      <c r="F53" s="285">
        <v>0</v>
      </c>
      <c r="G53" s="285">
        <v>0</v>
      </c>
      <c r="H53" s="285">
        <v>0</v>
      </c>
      <c r="I53" s="285">
        <v>0</v>
      </c>
      <c r="J53" s="285">
        <v>0</v>
      </c>
      <c r="K53" s="285">
        <v>0</v>
      </c>
      <c r="L53" s="285">
        <v>0</v>
      </c>
      <c r="M53" s="285">
        <v>0</v>
      </c>
      <c r="N53" s="285">
        <v>0</v>
      </c>
      <c r="O53" s="285">
        <v>0</v>
      </c>
      <c r="P53" s="284">
        <f t="shared" si="13"/>
        <v>0</v>
      </c>
      <c r="Q53" s="1"/>
      <c r="S53" s="75"/>
      <c r="T53" s="75"/>
      <c r="U53" s="75"/>
      <c r="V53" s="75"/>
      <c r="W53" s="75"/>
      <c r="X53" s="75"/>
      <c r="Y53" s="75"/>
      <c r="Z53" s="75"/>
      <c r="AA53" s="75"/>
      <c r="AB53" s="75"/>
      <c r="AD53" s="8"/>
    </row>
    <row r="54" spans="2:30" ht="14.1" customHeight="1" x14ac:dyDescent="0.2">
      <c r="B54" s="381" t="s">
        <v>656</v>
      </c>
      <c r="C54" s="382"/>
      <c r="D54" s="285">
        <v>0</v>
      </c>
      <c r="E54" s="285">
        <v>0</v>
      </c>
      <c r="F54" s="285">
        <v>0</v>
      </c>
      <c r="G54" s="285">
        <v>0</v>
      </c>
      <c r="H54" s="285">
        <v>0</v>
      </c>
      <c r="I54" s="285">
        <v>0</v>
      </c>
      <c r="J54" s="285">
        <v>0</v>
      </c>
      <c r="K54" s="285">
        <v>0</v>
      </c>
      <c r="L54" s="285">
        <v>0</v>
      </c>
      <c r="M54" s="285">
        <v>0</v>
      </c>
      <c r="N54" s="285">
        <v>0</v>
      </c>
      <c r="O54" s="285">
        <v>0</v>
      </c>
      <c r="P54" s="284">
        <f t="shared" si="13"/>
        <v>0</v>
      </c>
      <c r="Q54" s="1"/>
      <c r="S54" s="75"/>
      <c r="T54" s="75"/>
      <c r="U54" s="75"/>
      <c r="V54" s="75"/>
      <c r="W54" s="75"/>
      <c r="X54" s="75"/>
      <c r="Y54" s="75"/>
      <c r="Z54" s="75"/>
      <c r="AA54" s="75"/>
      <c r="AB54" s="75"/>
      <c r="AD54" s="8"/>
    </row>
    <row r="55" spans="2:30" ht="14.1" customHeight="1" x14ac:dyDescent="0.2">
      <c r="B55" s="381" t="s">
        <v>657</v>
      </c>
      <c r="C55" s="382"/>
      <c r="D55" s="285">
        <v>0</v>
      </c>
      <c r="E55" s="285">
        <v>0</v>
      </c>
      <c r="F55" s="285">
        <v>0</v>
      </c>
      <c r="G55" s="285">
        <v>0</v>
      </c>
      <c r="H55" s="285">
        <v>0</v>
      </c>
      <c r="I55" s="285">
        <v>0</v>
      </c>
      <c r="J55" s="285">
        <v>0</v>
      </c>
      <c r="K55" s="285">
        <v>0</v>
      </c>
      <c r="L55" s="285">
        <v>0</v>
      </c>
      <c r="M55" s="285">
        <v>0</v>
      </c>
      <c r="N55" s="285">
        <v>0</v>
      </c>
      <c r="O55" s="285">
        <v>0</v>
      </c>
      <c r="P55" s="284">
        <f t="shared" si="13"/>
        <v>0</v>
      </c>
      <c r="Q55" s="1"/>
      <c r="S55" s="75"/>
      <c r="T55" s="75"/>
      <c r="U55" s="75"/>
      <c r="V55" s="75"/>
      <c r="W55" s="75"/>
      <c r="X55" s="75"/>
      <c r="Y55" s="75"/>
      <c r="Z55" s="75"/>
      <c r="AA55" s="75"/>
      <c r="AB55" s="75"/>
      <c r="AD55" s="8"/>
    </row>
    <row r="56" spans="2:30" ht="14.1" customHeight="1" x14ac:dyDescent="0.2">
      <c r="B56" s="469" t="s">
        <v>658</v>
      </c>
      <c r="C56" s="470"/>
      <c r="D56" s="285">
        <v>0</v>
      </c>
      <c r="E56" s="285">
        <v>0</v>
      </c>
      <c r="F56" s="285">
        <v>0</v>
      </c>
      <c r="G56" s="285">
        <v>0</v>
      </c>
      <c r="H56" s="285">
        <v>0</v>
      </c>
      <c r="I56" s="285">
        <v>0</v>
      </c>
      <c r="J56" s="285">
        <v>0</v>
      </c>
      <c r="K56" s="285">
        <v>0</v>
      </c>
      <c r="L56" s="285">
        <v>0</v>
      </c>
      <c r="M56" s="285">
        <v>0</v>
      </c>
      <c r="N56" s="285">
        <v>0</v>
      </c>
      <c r="O56" s="285">
        <v>0</v>
      </c>
      <c r="P56" s="284">
        <f t="shared" si="13"/>
        <v>0</v>
      </c>
      <c r="Q56" s="1"/>
      <c r="S56" s="75"/>
      <c r="T56" s="75"/>
      <c r="U56" s="75"/>
      <c r="V56" s="75"/>
      <c r="W56" s="75"/>
      <c r="X56" s="75"/>
      <c r="Y56" s="75"/>
      <c r="Z56" s="75"/>
      <c r="AA56" s="75"/>
      <c r="AB56" s="75"/>
      <c r="AD56" s="8"/>
    </row>
    <row r="57" spans="2:30" ht="14.1" customHeight="1" x14ac:dyDescent="0.2">
      <c r="B57" s="469" t="s">
        <v>659</v>
      </c>
      <c r="C57" s="470"/>
      <c r="D57" s="285">
        <v>0</v>
      </c>
      <c r="E57" s="285">
        <v>0</v>
      </c>
      <c r="F57" s="285">
        <v>0</v>
      </c>
      <c r="G57" s="285">
        <v>0</v>
      </c>
      <c r="H57" s="285">
        <v>0</v>
      </c>
      <c r="I57" s="285">
        <v>0</v>
      </c>
      <c r="J57" s="285">
        <v>0</v>
      </c>
      <c r="K57" s="285">
        <v>0</v>
      </c>
      <c r="L57" s="285">
        <v>0</v>
      </c>
      <c r="M57" s="285">
        <v>0</v>
      </c>
      <c r="N57" s="285">
        <v>0</v>
      </c>
      <c r="O57" s="285">
        <v>0</v>
      </c>
      <c r="P57" s="284">
        <f t="shared" si="13"/>
        <v>0</v>
      </c>
      <c r="Q57" s="1"/>
      <c r="S57" s="75"/>
      <c r="T57" s="75"/>
      <c r="U57" s="75"/>
      <c r="V57" s="75"/>
      <c r="W57" s="75"/>
      <c r="X57" s="75"/>
      <c r="Y57" s="75"/>
      <c r="Z57" s="75"/>
      <c r="AA57" s="75"/>
      <c r="AB57" s="75"/>
      <c r="AD57" s="8"/>
    </row>
    <row r="58" spans="2:30" ht="14.1" customHeight="1" x14ac:dyDescent="0.2">
      <c r="B58" s="469" t="s">
        <v>660</v>
      </c>
      <c r="C58" s="470"/>
      <c r="D58" s="285">
        <v>0</v>
      </c>
      <c r="E58" s="285">
        <v>0</v>
      </c>
      <c r="F58" s="285">
        <v>0</v>
      </c>
      <c r="G58" s="285">
        <v>0</v>
      </c>
      <c r="H58" s="285">
        <v>0</v>
      </c>
      <c r="I58" s="285">
        <v>0</v>
      </c>
      <c r="J58" s="285">
        <v>0</v>
      </c>
      <c r="K58" s="285">
        <v>0</v>
      </c>
      <c r="L58" s="285">
        <v>0</v>
      </c>
      <c r="M58" s="285">
        <v>0</v>
      </c>
      <c r="N58" s="285">
        <v>0</v>
      </c>
      <c r="O58" s="285">
        <v>0</v>
      </c>
      <c r="P58" s="284">
        <f t="shared" si="13"/>
        <v>0</v>
      </c>
      <c r="Q58" s="1"/>
      <c r="S58" s="75"/>
      <c r="T58" s="75"/>
      <c r="U58" s="75"/>
      <c r="V58" s="75"/>
      <c r="W58" s="75"/>
      <c r="X58" s="75"/>
      <c r="Y58" s="75"/>
      <c r="Z58" s="75"/>
      <c r="AA58" s="75"/>
      <c r="AB58" s="75"/>
      <c r="AD58" s="8"/>
    </row>
    <row r="59" spans="2:30" ht="14.1" customHeight="1" x14ac:dyDescent="0.2">
      <c r="B59" s="467" t="s">
        <v>384</v>
      </c>
      <c r="C59" s="467"/>
      <c r="D59" s="284">
        <f t="shared" ref="D59:O59" si="14">D60+D65</f>
        <v>16466827.869999999</v>
      </c>
      <c r="E59" s="284">
        <f t="shared" si="14"/>
        <v>11970569.279999999</v>
      </c>
      <c r="F59" s="284">
        <f t="shared" si="14"/>
        <v>12880384.07</v>
      </c>
      <c r="G59" s="284">
        <f t="shared" si="14"/>
        <v>17128707.530000001</v>
      </c>
      <c r="H59" s="284">
        <f t="shared" si="14"/>
        <v>17806365.609999999</v>
      </c>
      <c r="I59" s="284">
        <f t="shared" si="14"/>
        <v>14256667.98</v>
      </c>
      <c r="J59" s="284">
        <f t="shared" si="14"/>
        <v>15296386.68</v>
      </c>
      <c r="K59" s="284">
        <f t="shared" si="14"/>
        <v>13221610</v>
      </c>
      <c r="L59" s="284">
        <f t="shared" si="14"/>
        <v>15852673.300000001</v>
      </c>
      <c r="M59" s="284">
        <f t="shared" si="14"/>
        <v>0</v>
      </c>
      <c r="N59" s="284">
        <f t="shared" si="14"/>
        <v>0</v>
      </c>
      <c r="O59" s="284">
        <f t="shared" si="14"/>
        <v>0</v>
      </c>
      <c r="P59" s="284">
        <f>SUM(D59:O59)</f>
        <v>134880192.32000002</v>
      </c>
      <c r="Q59" s="1"/>
      <c r="S59" s="75"/>
      <c r="T59" s="75"/>
      <c r="U59" s="75"/>
      <c r="V59" s="75"/>
      <c r="W59" s="75"/>
      <c r="X59" s="75"/>
      <c r="Y59" s="75"/>
      <c r="Z59" s="75"/>
      <c r="AA59" s="75"/>
      <c r="AB59" s="75"/>
      <c r="AD59" s="8"/>
    </row>
    <row r="60" spans="2:30" ht="14.1" customHeight="1" x14ac:dyDescent="0.2">
      <c r="B60" s="462" t="s">
        <v>298</v>
      </c>
      <c r="C60" s="462"/>
      <c r="D60" s="284">
        <f>D61+D62+D63+D64</f>
        <v>0</v>
      </c>
      <c r="E60" s="284">
        <f t="shared" ref="E60:P60" si="15">E61+E62+E63+E64</f>
        <v>0</v>
      </c>
      <c r="F60" s="284">
        <f t="shared" si="15"/>
        <v>0</v>
      </c>
      <c r="G60" s="284">
        <f t="shared" si="15"/>
        <v>0</v>
      </c>
      <c r="H60" s="284">
        <f t="shared" si="15"/>
        <v>0</v>
      </c>
      <c r="I60" s="284">
        <f t="shared" si="15"/>
        <v>0</v>
      </c>
      <c r="J60" s="284">
        <f t="shared" si="15"/>
        <v>0</v>
      </c>
      <c r="K60" s="284">
        <f t="shared" si="15"/>
        <v>0</v>
      </c>
      <c r="L60" s="284">
        <f t="shared" si="15"/>
        <v>0</v>
      </c>
      <c r="M60" s="284">
        <f t="shared" si="15"/>
        <v>0</v>
      </c>
      <c r="N60" s="284">
        <f t="shared" si="15"/>
        <v>0</v>
      </c>
      <c r="O60" s="284">
        <f t="shared" si="15"/>
        <v>0</v>
      </c>
      <c r="P60" s="284">
        <f t="shared" si="15"/>
        <v>0</v>
      </c>
      <c r="Q60" s="1"/>
      <c r="S60" s="75"/>
      <c r="T60" s="75"/>
      <c r="U60" s="75"/>
      <c r="V60" s="75"/>
      <c r="W60" s="75"/>
      <c r="X60" s="75"/>
      <c r="Y60" s="75"/>
      <c r="Z60" s="75"/>
      <c r="AA60" s="75"/>
      <c r="AB60" s="75"/>
      <c r="AD60" s="8"/>
    </row>
    <row r="61" spans="2:30" ht="14.1" customHeight="1" x14ac:dyDescent="0.2">
      <c r="B61" s="384" t="s">
        <v>319</v>
      </c>
      <c r="C61" s="196"/>
      <c r="D61" s="317">
        <v>0</v>
      </c>
      <c r="E61" s="317">
        <v>0</v>
      </c>
      <c r="F61" s="392">
        <v>0</v>
      </c>
      <c r="G61" s="317">
        <v>0</v>
      </c>
      <c r="H61" s="317">
        <v>0</v>
      </c>
      <c r="I61" s="317">
        <v>0</v>
      </c>
      <c r="J61" s="317">
        <v>0</v>
      </c>
      <c r="K61" s="317">
        <v>0</v>
      </c>
      <c r="L61" s="317">
        <v>0</v>
      </c>
      <c r="M61" s="317">
        <v>0</v>
      </c>
      <c r="N61" s="317">
        <v>0</v>
      </c>
      <c r="O61" s="317">
        <v>0</v>
      </c>
      <c r="P61" s="317">
        <f>SUM(D61:O61)</f>
        <v>0</v>
      </c>
      <c r="Q61" s="1"/>
      <c r="S61" s="75"/>
      <c r="T61" s="75"/>
      <c r="U61" s="75"/>
      <c r="V61" s="75"/>
      <c r="W61" s="75"/>
      <c r="X61" s="75"/>
      <c r="Y61" s="75"/>
      <c r="Z61" s="75"/>
      <c r="AA61" s="75"/>
      <c r="AB61" s="75"/>
      <c r="AD61" s="8"/>
    </row>
    <row r="62" spans="2:30" ht="14.1" customHeight="1" x14ac:dyDescent="0.2">
      <c r="B62" s="325" t="s">
        <v>271</v>
      </c>
      <c r="C62" s="30"/>
      <c r="D62" s="117">
        <v>0</v>
      </c>
      <c r="E62" s="317">
        <v>0</v>
      </c>
      <c r="F62" s="328">
        <v>0</v>
      </c>
      <c r="G62" s="117">
        <v>0</v>
      </c>
      <c r="H62" s="117">
        <v>0</v>
      </c>
      <c r="I62" s="117">
        <v>0</v>
      </c>
      <c r="J62" s="117">
        <v>0</v>
      </c>
      <c r="K62" s="117">
        <v>0</v>
      </c>
      <c r="L62" s="117">
        <v>0</v>
      </c>
      <c r="M62" s="117">
        <v>0</v>
      </c>
      <c r="N62" s="117">
        <v>0</v>
      </c>
      <c r="O62" s="117">
        <v>0</v>
      </c>
      <c r="P62" s="317">
        <f>SUM(D62:O62)</f>
        <v>0</v>
      </c>
      <c r="Q62" s="1"/>
      <c r="S62" s="75"/>
      <c r="T62" s="75"/>
      <c r="U62" s="75"/>
      <c r="V62" s="75"/>
      <c r="W62" s="75"/>
      <c r="X62" s="75"/>
      <c r="Y62" s="75"/>
      <c r="Z62" s="75"/>
      <c r="AA62" s="105"/>
      <c r="AB62" s="75"/>
      <c r="AD62" s="8"/>
    </row>
    <row r="63" spans="2:30" ht="14.1" customHeight="1" x14ac:dyDescent="0.2">
      <c r="B63" s="195" t="s">
        <v>320</v>
      </c>
      <c r="C63" s="31"/>
      <c r="D63" s="120">
        <v>0</v>
      </c>
      <c r="E63" s="120">
        <v>0</v>
      </c>
      <c r="F63" s="281">
        <v>0</v>
      </c>
      <c r="G63" s="118">
        <v>0</v>
      </c>
      <c r="H63" s="118">
        <v>0</v>
      </c>
      <c r="I63" s="118">
        <v>0</v>
      </c>
      <c r="J63" s="118">
        <v>0</v>
      </c>
      <c r="K63" s="118">
        <v>0</v>
      </c>
      <c r="L63" s="118">
        <v>0</v>
      </c>
      <c r="M63" s="118">
        <v>0</v>
      </c>
      <c r="N63" s="118">
        <v>0</v>
      </c>
      <c r="O63" s="118">
        <v>0</v>
      </c>
      <c r="P63" s="120">
        <f>SUM(D63:O63)</f>
        <v>0</v>
      </c>
      <c r="Q63" s="1"/>
      <c r="S63" s="75"/>
      <c r="T63" s="75"/>
      <c r="U63" s="75"/>
      <c r="V63" s="75"/>
      <c r="W63" s="75"/>
      <c r="X63" s="75"/>
      <c r="Y63" s="75"/>
      <c r="Z63" s="75"/>
      <c r="AA63" s="105"/>
      <c r="AB63" s="75"/>
      <c r="AD63" s="8"/>
    </row>
    <row r="64" spans="2:30" ht="14.1" customHeight="1" x14ac:dyDescent="0.2">
      <c r="B64" s="194" t="s">
        <v>661</v>
      </c>
      <c r="C64" s="29"/>
      <c r="D64" s="114">
        <v>0</v>
      </c>
      <c r="E64" s="119">
        <v>0</v>
      </c>
      <c r="F64" s="288">
        <v>0</v>
      </c>
      <c r="G64" s="114">
        <v>0</v>
      </c>
      <c r="H64" s="114">
        <v>0</v>
      </c>
      <c r="I64" s="114">
        <v>0</v>
      </c>
      <c r="J64" s="114">
        <v>0</v>
      </c>
      <c r="K64" s="114">
        <v>0</v>
      </c>
      <c r="L64" s="114">
        <v>0</v>
      </c>
      <c r="M64" s="114">
        <v>0</v>
      </c>
      <c r="N64" s="114">
        <v>0</v>
      </c>
      <c r="O64" s="114">
        <v>0</v>
      </c>
      <c r="P64" s="119">
        <f>SUM(D64:O64)</f>
        <v>0</v>
      </c>
      <c r="Q64" s="1"/>
      <c r="S64" s="75"/>
      <c r="T64" s="75"/>
      <c r="U64" s="75"/>
      <c r="V64" s="75"/>
      <c r="W64" s="75"/>
      <c r="X64" s="75"/>
      <c r="Y64" s="75"/>
      <c r="Z64" s="75"/>
      <c r="AA64" s="105"/>
      <c r="AB64" s="75"/>
      <c r="AD64" s="8"/>
    </row>
    <row r="65" spans="2:30" ht="14.1" customHeight="1" x14ac:dyDescent="0.2">
      <c r="B65" s="462" t="s">
        <v>299</v>
      </c>
      <c r="C65" s="462"/>
      <c r="D65" s="214">
        <f t="shared" ref="D65:L65" si="16">D66+D67+D68+D69+D70+D71</f>
        <v>16466827.869999999</v>
      </c>
      <c r="E65" s="214">
        <f t="shared" si="16"/>
        <v>11970569.279999999</v>
      </c>
      <c r="F65" s="214">
        <f t="shared" si="16"/>
        <v>12880384.07</v>
      </c>
      <c r="G65" s="214">
        <f t="shared" si="16"/>
        <v>17128707.530000001</v>
      </c>
      <c r="H65" s="214">
        <f t="shared" si="16"/>
        <v>17806365.609999999</v>
      </c>
      <c r="I65" s="214">
        <f t="shared" si="16"/>
        <v>14256667.98</v>
      </c>
      <c r="J65" s="214">
        <f t="shared" si="16"/>
        <v>15296386.68</v>
      </c>
      <c r="K65" s="214">
        <f t="shared" si="16"/>
        <v>13221610</v>
      </c>
      <c r="L65" s="214">
        <f t="shared" si="16"/>
        <v>15852673.300000001</v>
      </c>
      <c r="M65" s="214">
        <f t="shared" ref="M65:P65" si="17">M66+M67+M68+M69+M70+M71</f>
        <v>0</v>
      </c>
      <c r="N65" s="214">
        <f t="shared" si="17"/>
        <v>0</v>
      </c>
      <c r="O65" s="214">
        <f t="shared" si="17"/>
        <v>0</v>
      </c>
      <c r="P65" s="214">
        <f t="shared" si="17"/>
        <v>134880192.32000002</v>
      </c>
      <c r="Q65" s="1"/>
      <c r="S65" s="75"/>
      <c r="T65" s="75"/>
      <c r="U65" s="75"/>
      <c r="V65" s="75"/>
      <c r="W65" s="75"/>
      <c r="X65" s="75"/>
      <c r="Y65" s="75"/>
      <c r="Z65" s="75"/>
      <c r="AA65" s="105"/>
      <c r="AB65" s="75"/>
      <c r="AD65" s="8"/>
    </row>
    <row r="66" spans="2:30" ht="14.1" customHeight="1" x14ac:dyDescent="0.2">
      <c r="B66" s="409" t="s">
        <v>662</v>
      </c>
      <c r="C66" s="407"/>
      <c r="D66" s="117">
        <v>16466827.869999999</v>
      </c>
      <c r="E66" s="117">
        <v>11970569.279999999</v>
      </c>
      <c r="F66" s="117">
        <v>12880384.07</v>
      </c>
      <c r="G66" s="117">
        <v>17128707.530000001</v>
      </c>
      <c r="H66" s="117">
        <v>17806365.609999999</v>
      </c>
      <c r="I66" s="117">
        <v>14256667.98</v>
      </c>
      <c r="J66" s="117">
        <v>15296386.68</v>
      </c>
      <c r="K66" s="117">
        <v>13221610</v>
      </c>
      <c r="L66" s="117">
        <v>15852673.300000001</v>
      </c>
      <c r="M66" s="117"/>
      <c r="N66" s="117"/>
      <c r="O66" s="117"/>
      <c r="P66" s="317">
        <f t="shared" ref="P66" si="18">SUM(D66:O66)</f>
        <v>134880192.32000002</v>
      </c>
      <c r="Q66" s="1"/>
      <c r="S66" s="75"/>
      <c r="T66" s="75"/>
      <c r="U66" s="75"/>
      <c r="V66" s="75"/>
      <c r="W66" s="75"/>
      <c r="X66" s="75"/>
      <c r="Y66" s="75"/>
      <c r="Z66" s="75"/>
      <c r="AA66" s="105"/>
      <c r="AB66" s="75"/>
      <c r="AD66" s="8"/>
    </row>
    <row r="67" spans="2:30" ht="14.1" customHeight="1" x14ac:dyDescent="0.2">
      <c r="B67" s="408" t="s">
        <v>663</v>
      </c>
      <c r="C67" s="399"/>
      <c r="D67" s="118">
        <v>0</v>
      </c>
      <c r="E67" s="120">
        <v>0</v>
      </c>
      <c r="F67" s="118">
        <v>0</v>
      </c>
      <c r="G67" s="118">
        <v>0</v>
      </c>
      <c r="H67" s="118">
        <v>0</v>
      </c>
      <c r="I67" s="118">
        <v>0</v>
      </c>
      <c r="J67" s="118">
        <v>0</v>
      </c>
      <c r="K67" s="118">
        <v>0</v>
      </c>
      <c r="L67" s="118">
        <v>0</v>
      </c>
      <c r="M67" s="118">
        <v>0</v>
      </c>
      <c r="N67" s="118">
        <v>0</v>
      </c>
      <c r="O67" s="118">
        <v>0</v>
      </c>
      <c r="P67" s="120">
        <f>SUM(D67:O67)</f>
        <v>0</v>
      </c>
      <c r="Q67" s="1"/>
      <c r="S67" s="75"/>
      <c r="T67" s="75"/>
      <c r="U67" s="75"/>
      <c r="V67" s="75"/>
      <c r="W67" s="75"/>
      <c r="X67" s="75"/>
      <c r="Y67" s="75"/>
      <c r="Z67" s="75"/>
      <c r="AA67" s="105"/>
      <c r="AB67" s="75"/>
      <c r="AD67" s="8"/>
    </row>
    <row r="68" spans="2:30" ht="14.1" customHeight="1" x14ac:dyDescent="0.2">
      <c r="B68" s="194" t="s">
        <v>312</v>
      </c>
      <c r="C68" s="1"/>
      <c r="D68" s="110">
        <v>0</v>
      </c>
      <c r="E68" s="111">
        <v>0</v>
      </c>
      <c r="F68" s="282">
        <v>0</v>
      </c>
      <c r="G68" s="110">
        <v>0</v>
      </c>
      <c r="H68" s="110">
        <v>0</v>
      </c>
      <c r="I68" s="110">
        <v>0</v>
      </c>
      <c r="J68" s="110">
        <v>0</v>
      </c>
      <c r="K68" s="110">
        <v>0</v>
      </c>
      <c r="L68" s="110">
        <v>0</v>
      </c>
      <c r="M68" s="110">
        <v>0</v>
      </c>
      <c r="N68" s="110">
        <v>0</v>
      </c>
      <c r="O68" s="110">
        <v>0</v>
      </c>
      <c r="P68" s="111">
        <f>SUM(D68:O68)</f>
        <v>0</v>
      </c>
      <c r="Q68" s="1"/>
      <c r="S68" s="75"/>
      <c r="T68" s="75"/>
      <c r="U68" s="75"/>
      <c r="V68" s="75"/>
      <c r="W68" s="75"/>
      <c r="X68" s="75"/>
      <c r="Y68" s="75"/>
      <c r="Z68" s="75"/>
      <c r="AA68" s="75"/>
      <c r="AB68" s="75"/>
    </row>
    <row r="69" spans="2:30" ht="14.1" customHeight="1" x14ac:dyDescent="0.2">
      <c r="B69" s="194" t="s">
        <v>313</v>
      </c>
      <c r="C69" s="29"/>
      <c r="D69" s="111">
        <v>0</v>
      </c>
      <c r="E69" s="111">
        <v>0</v>
      </c>
      <c r="F69" s="111">
        <v>0</v>
      </c>
      <c r="G69" s="111">
        <v>0</v>
      </c>
      <c r="H69" s="111">
        <v>0</v>
      </c>
      <c r="I69" s="111">
        <v>0</v>
      </c>
      <c r="J69" s="111">
        <v>0</v>
      </c>
      <c r="K69" s="111">
        <v>0</v>
      </c>
      <c r="L69" s="111">
        <v>0</v>
      </c>
      <c r="M69" s="111">
        <v>0</v>
      </c>
      <c r="N69" s="111">
        <v>0</v>
      </c>
      <c r="O69" s="111">
        <v>0</v>
      </c>
      <c r="P69" s="111">
        <f>SUM(D69:O69)</f>
        <v>0</v>
      </c>
      <c r="Q69" s="1"/>
      <c r="S69" s="106"/>
      <c r="T69" s="106"/>
      <c r="U69" s="106"/>
      <c r="V69" s="106"/>
      <c r="W69" s="106"/>
      <c r="X69" s="106"/>
      <c r="Y69" s="106"/>
      <c r="Z69" s="106"/>
      <c r="AA69" s="106"/>
      <c r="AB69" s="89"/>
      <c r="AD69" s="6"/>
    </row>
    <row r="70" spans="2:30" ht="14.1" customHeight="1" x14ac:dyDescent="0.2">
      <c r="B70" s="194" t="s">
        <v>314</v>
      </c>
      <c r="C70" s="29"/>
      <c r="D70" s="111">
        <v>0</v>
      </c>
      <c r="E70" s="111">
        <v>0</v>
      </c>
      <c r="F70" s="111">
        <v>0</v>
      </c>
      <c r="G70" s="111">
        <v>0</v>
      </c>
      <c r="H70" s="111">
        <v>0</v>
      </c>
      <c r="I70" s="111">
        <v>0</v>
      </c>
      <c r="J70" s="111">
        <v>0</v>
      </c>
      <c r="K70" s="111">
        <v>0</v>
      </c>
      <c r="L70" s="111">
        <v>0</v>
      </c>
      <c r="M70" s="111">
        <v>0</v>
      </c>
      <c r="N70" s="111">
        <v>0</v>
      </c>
      <c r="O70" s="111">
        <v>0</v>
      </c>
      <c r="P70" s="111">
        <f t="shared" ref="P70:P71" si="19">SUM(D70:O70)</f>
        <v>0</v>
      </c>
      <c r="Q70" s="1"/>
      <c r="S70" s="106"/>
      <c r="T70" s="106"/>
      <c r="U70" s="106"/>
      <c r="V70" s="106"/>
      <c r="W70" s="106"/>
      <c r="X70" s="106"/>
      <c r="Y70" s="106"/>
      <c r="Z70" s="106"/>
      <c r="AA70" s="106"/>
      <c r="AB70" s="89"/>
      <c r="AD70" s="6"/>
    </row>
    <row r="71" spans="2:30" ht="14.1" customHeight="1" x14ac:dyDescent="0.2">
      <c r="B71" s="42" t="s">
        <v>664</v>
      </c>
      <c r="C71" s="361"/>
      <c r="D71" s="119">
        <v>0</v>
      </c>
      <c r="E71" s="119">
        <v>0</v>
      </c>
      <c r="F71" s="119">
        <v>0</v>
      </c>
      <c r="G71" s="119">
        <v>0</v>
      </c>
      <c r="H71" s="119">
        <v>0</v>
      </c>
      <c r="I71" s="119">
        <v>0</v>
      </c>
      <c r="J71" s="119">
        <v>0</v>
      </c>
      <c r="K71" s="119">
        <v>0</v>
      </c>
      <c r="L71" s="119">
        <v>0</v>
      </c>
      <c r="M71" s="119">
        <v>0</v>
      </c>
      <c r="N71" s="119">
        <v>0</v>
      </c>
      <c r="O71" s="119">
        <v>0</v>
      </c>
      <c r="P71" s="119">
        <f t="shared" si="19"/>
        <v>0</v>
      </c>
      <c r="Q71" s="1"/>
      <c r="S71" s="106"/>
      <c r="T71" s="106"/>
      <c r="U71" s="106"/>
      <c r="V71" s="106"/>
      <c r="W71" s="106"/>
      <c r="X71" s="106"/>
      <c r="Y71" s="106"/>
      <c r="Z71" s="106"/>
      <c r="AA71" s="106"/>
      <c r="AB71" s="89"/>
      <c r="AD71" s="6"/>
    </row>
    <row r="72" spans="2:30" ht="14.1" customHeight="1" x14ac:dyDescent="0.2">
      <c r="B72" s="462" t="s">
        <v>151</v>
      </c>
      <c r="C72" s="462"/>
      <c r="D72" s="284">
        <f t="shared" ref="D72:P72" si="20">D73+D76+D82+D84+D86</f>
        <v>158.48999999999998</v>
      </c>
      <c r="E72" s="284">
        <f t="shared" si="20"/>
        <v>5714.41</v>
      </c>
      <c r="F72" s="284">
        <f t="shared" si="20"/>
        <v>3535.36</v>
      </c>
      <c r="G72" s="284">
        <f t="shared" si="20"/>
        <v>13605.630000000001</v>
      </c>
      <c r="H72" s="284">
        <f t="shared" si="20"/>
        <v>7808.8600000000006</v>
      </c>
      <c r="I72" s="284">
        <f t="shared" si="20"/>
        <v>10568.43</v>
      </c>
      <c r="J72" s="284">
        <f t="shared" si="20"/>
        <v>12180.42</v>
      </c>
      <c r="K72" s="284">
        <f t="shared" si="20"/>
        <v>13617.869999999999</v>
      </c>
      <c r="L72" s="284">
        <f t="shared" si="20"/>
        <v>59937.65</v>
      </c>
      <c r="M72" s="284">
        <f t="shared" si="20"/>
        <v>0</v>
      </c>
      <c r="N72" s="284">
        <f t="shared" si="20"/>
        <v>0</v>
      </c>
      <c r="O72" s="284">
        <f t="shared" si="20"/>
        <v>0</v>
      </c>
      <c r="P72" s="284">
        <f t="shared" si="20"/>
        <v>127127.12</v>
      </c>
      <c r="Q72" s="1"/>
      <c r="S72" s="106"/>
      <c r="T72" s="106"/>
      <c r="U72" s="106"/>
      <c r="V72" s="106"/>
      <c r="W72" s="106"/>
      <c r="X72" s="106"/>
      <c r="Y72" s="106"/>
      <c r="Z72" s="106"/>
      <c r="AA72" s="106"/>
      <c r="AB72" s="89"/>
      <c r="AD72" s="6"/>
    </row>
    <row r="73" spans="2:30" ht="14.1" customHeight="1" x14ac:dyDescent="0.2">
      <c r="B73" s="462" t="s">
        <v>351</v>
      </c>
      <c r="C73" s="462"/>
      <c r="D73" s="284">
        <f t="shared" ref="D73:O73" si="21">D74+D75</f>
        <v>154.38999999999999</v>
      </c>
      <c r="E73" s="284">
        <f t="shared" si="21"/>
        <v>5713.84</v>
      </c>
      <c r="F73" s="284">
        <f t="shared" si="21"/>
        <v>3481.19</v>
      </c>
      <c r="G73" s="284">
        <f t="shared" si="21"/>
        <v>13604.69</v>
      </c>
      <c r="H73" s="284">
        <f t="shared" si="21"/>
        <v>7803.47</v>
      </c>
      <c r="I73" s="284">
        <f t="shared" si="21"/>
        <v>10556.23</v>
      </c>
      <c r="J73" s="284">
        <f t="shared" si="21"/>
        <v>12119.41</v>
      </c>
      <c r="K73" s="284">
        <f t="shared" si="21"/>
        <v>13613.74</v>
      </c>
      <c r="L73" s="284">
        <f t="shared" si="21"/>
        <v>15773.82</v>
      </c>
      <c r="M73" s="284">
        <f t="shared" si="21"/>
        <v>0</v>
      </c>
      <c r="N73" s="284">
        <f t="shared" si="21"/>
        <v>0</v>
      </c>
      <c r="O73" s="284">
        <f t="shared" si="21"/>
        <v>0</v>
      </c>
      <c r="P73" s="284">
        <f>SUM(D73:O73)</f>
        <v>82820.78</v>
      </c>
      <c r="Q73" s="1"/>
      <c r="S73" s="106"/>
      <c r="T73" s="106"/>
      <c r="U73" s="106"/>
      <c r="V73" s="106"/>
      <c r="W73" s="106"/>
      <c r="X73" s="106"/>
      <c r="Y73" s="106"/>
      <c r="Z73" s="106"/>
      <c r="AA73" s="106"/>
      <c r="AB73" s="89"/>
      <c r="AD73" s="6"/>
    </row>
    <row r="74" spans="2:30" ht="14.1" customHeight="1" x14ac:dyDescent="0.2">
      <c r="B74" s="325" t="s">
        <v>352</v>
      </c>
      <c r="C74" s="398"/>
      <c r="D74" s="317">
        <v>0</v>
      </c>
      <c r="E74" s="317">
        <v>0</v>
      </c>
      <c r="F74" s="317">
        <v>0</v>
      </c>
      <c r="G74" s="317">
        <v>0</v>
      </c>
      <c r="H74" s="317">
        <v>0</v>
      </c>
      <c r="I74" s="317">
        <v>0</v>
      </c>
      <c r="J74" s="317">
        <v>0</v>
      </c>
      <c r="K74" s="317">
        <v>0</v>
      </c>
      <c r="L74" s="317">
        <v>0</v>
      </c>
      <c r="M74" s="317">
        <v>0</v>
      </c>
      <c r="N74" s="317">
        <v>0</v>
      </c>
      <c r="O74" s="317">
        <v>0</v>
      </c>
      <c r="P74" s="317">
        <f>SUM(D74:O74)</f>
        <v>0</v>
      </c>
      <c r="Q74" s="1"/>
      <c r="S74" s="75"/>
      <c r="T74" s="75"/>
      <c r="U74" s="75"/>
      <c r="V74" s="75"/>
      <c r="W74" s="75"/>
      <c r="X74" s="75"/>
      <c r="Y74" s="75"/>
      <c r="Z74" s="75"/>
      <c r="AA74" s="75"/>
      <c r="AB74" s="75"/>
    </row>
    <row r="75" spans="2:30" ht="14.1" customHeight="1" x14ac:dyDescent="0.2">
      <c r="B75" s="325" t="s">
        <v>341</v>
      </c>
      <c r="C75" s="30"/>
      <c r="D75" s="117">
        <v>154.38999999999999</v>
      </c>
      <c r="E75" s="317">
        <v>5713.84</v>
      </c>
      <c r="F75" s="392">
        <v>3481.19</v>
      </c>
      <c r="G75" s="317">
        <v>13604.69</v>
      </c>
      <c r="H75" s="317">
        <v>7803.47</v>
      </c>
      <c r="I75" s="317">
        <v>10556.23</v>
      </c>
      <c r="J75" s="317">
        <v>12119.41</v>
      </c>
      <c r="K75" s="317">
        <v>13613.74</v>
      </c>
      <c r="L75" s="317">
        <v>15773.82</v>
      </c>
      <c r="M75" s="317"/>
      <c r="N75" s="317"/>
      <c r="O75" s="317"/>
      <c r="P75" s="317">
        <f>SUM(D75:O75)</f>
        <v>82820.78</v>
      </c>
      <c r="Q75" s="1"/>
      <c r="S75" s="75"/>
      <c r="T75" s="75"/>
      <c r="U75" s="75"/>
      <c r="V75" s="75"/>
      <c r="W75" s="75"/>
      <c r="X75" s="75"/>
      <c r="Y75" s="75"/>
      <c r="Z75" s="75"/>
      <c r="AA75" s="75"/>
      <c r="AB75" s="75"/>
    </row>
    <row r="76" spans="2:30" ht="14.1" customHeight="1" x14ac:dyDescent="0.2">
      <c r="B76" s="462" t="s">
        <v>301</v>
      </c>
      <c r="C76" s="462"/>
      <c r="D76" s="284">
        <f>D77+D78+D79+D80+D81</f>
        <v>0</v>
      </c>
      <c r="E76" s="284">
        <f t="shared" ref="E76:P76" si="22">E77+E78+E79+E80+E81</f>
        <v>0</v>
      </c>
      <c r="F76" s="284">
        <f t="shared" si="22"/>
        <v>0</v>
      </c>
      <c r="G76" s="284">
        <f t="shared" si="22"/>
        <v>0</v>
      </c>
      <c r="H76" s="284">
        <f t="shared" si="22"/>
        <v>0</v>
      </c>
      <c r="I76" s="284">
        <f t="shared" si="22"/>
        <v>0</v>
      </c>
      <c r="J76" s="284">
        <f t="shared" si="22"/>
        <v>0</v>
      </c>
      <c r="K76" s="284">
        <f t="shared" si="22"/>
        <v>0</v>
      </c>
      <c r="L76" s="284">
        <f t="shared" si="22"/>
        <v>0</v>
      </c>
      <c r="M76" s="284">
        <f t="shared" si="22"/>
        <v>0</v>
      </c>
      <c r="N76" s="284">
        <f t="shared" si="22"/>
        <v>0</v>
      </c>
      <c r="O76" s="284">
        <f t="shared" si="22"/>
        <v>0</v>
      </c>
      <c r="P76" s="284">
        <f t="shared" si="22"/>
        <v>0</v>
      </c>
      <c r="Q76" s="1"/>
      <c r="S76" s="75"/>
      <c r="T76" s="75"/>
      <c r="U76" s="75"/>
      <c r="V76" s="75"/>
      <c r="W76" s="75"/>
      <c r="X76" s="75"/>
      <c r="Y76" s="75"/>
      <c r="Z76" s="75"/>
      <c r="AA76" s="75"/>
      <c r="AB76" s="75"/>
    </row>
    <row r="77" spans="2:30" ht="14.1" customHeight="1" x14ac:dyDescent="0.2">
      <c r="B77" s="466" t="s">
        <v>665</v>
      </c>
      <c r="C77" s="466"/>
      <c r="D77" s="120">
        <v>0</v>
      </c>
      <c r="E77" s="120">
        <v>0</v>
      </c>
      <c r="F77" s="120">
        <v>0</v>
      </c>
      <c r="G77" s="120">
        <v>0</v>
      </c>
      <c r="H77" s="120">
        <v>0</v>
      </c>
      <c r="I77" s="120">
        <v>0</v>
      </c>
      <c r="J77" s="120">
        <v>0</v>
      </c>
      <c r="K77" s="120">
        <v>0</v>
      </c>
      <c r="L77" s="120">
        <v>0</v>
      </c>
      <c r="M77" s="120">
        <v>0</v>
      </c>
      <c r="N77" s="120">
        <v>0</v>
      </c>
      <c r="O77" s="120">
        <v>0</v>
      </c>
      <c r="P77" s="120">
        <f>SUM(D77:O77)</f>
        <v>0</v>
      </c>
      <c r="Q77" s="1"/>
      <c r="S77" s="75"/>
      <c r="T77" s="75"/>
      <c r="U77" s="75"/>
      <c r="V77" s="75"/>
      <c r="W77" s="75"/>
      <c r="X77" s="75"/>
      <c r="Y77" s="75"/>
      <c r="Z77" s="75"/>
      <c r="AA77" s="75"/>
      <c r="AB77" s="75"/>
    </row>
    <row r="78" spans="2:30" ht="14.1" customHeight="1" x14ac:dyDescent="0.2">
      <c r="B78" s="485" t="s">
        <v>666</v>
      </c>
      <c r="C78" s="485"/>
      <c r="D78" s="119">
        <v>0</v>
      </c>
      <c r="E78" s="119">
        <v>0</v>
      </c>
      <c r="F78" s="119">
        <v>0</v>
      </c>
      <c r="G78" s="119">
        <v>0</v>
      </c>
      <c r="H78" s="119">
        <v>0</v>
      </c>
      <c r="I78" s="119">
        <v>0</v>
      </c>
      <c r="J78" s="119">
        <v>0</v>
      </c>
      <c r="K78" s="119">
        <v>0</v>
      </c>
      <c r="L78" s="119">
        <v>0</v>
      </c>
      <c r="M78" s="119">
        <v>0</v>
      </c>
      <c r="N78" s="119">
        <v>0</v>
      </c>
      <c r="O78" s="119">
        <v>0</v>
      </c>
      <c r="P78" s="119">
        <f t="shared" ref="P78:P81" si="23">SUM(D78:O78)</f>
        <v>0</v>
      </c>
      <c r="Q78" s="1"/>
      <c r="S78" s="75"/>
      <c r="T78" s="75"/>
      <c r="U78" s="75"/>
      <c r="V78" s="75"/>
      <c r="W78" s="75"/>
      <c r="X78" s="75"/>
      <c r="Y78" s="75"/>
      <c r="Z78" s="75"/>
      <c r="AA78" s="75"/>
      <c r="AB78" s="75"/>
    </row>
    <row r="79" spans="2:30" ht="14.1" customHeight="1" x14ac:dyDescent="0.2">
      <c r="B79" s="466" t="s">
        <v>667</v>
      </c>
      <c r="C79" s="466"/>
      <c r="D79" s="120">
        <v>0</v>
      </c>
      <c r="E79" s="120">
        <v>0</v>
      </c>
      <c r="F79" s="120">
        <v>0</v>
      </c>
      <c r="G79" s="120">
        <v>0</v>
      </c>
      <c r="H79" s="120">
        <v>0</v>
      </c>
      <c r="I79" s="120">
        <v>0</v>
      </c>
      <c r="J79" s="120">
        <v>0</v>
      </c>
      <c r="K79" s="120">
        <v>0</v>
      </c>
      <c r="L79" s="120">
        <v>0</v>
      </c>
      <c r="M79" s="120">
        <v>0</v>
      </c>
      <c r="N79" s="120">
        <v>0</v>
      </c>
      <c r="O79" s="120">
        <v>0</v>
      </c>
      <c r="P79" s="120">
        <f t="shared" si="23"/>
        <v>0</v>
      </c>
      <c r="Q79" s="1"/>
      <c r="S79" s="75"/>
      <c r="T79" s="75"/>
      <c r="U79" s="75"/>
      <c r="V79" s="75"/>
      <c r="W79" s="75"/>
      <c r="X79" s="75"/>
      <c r="Y79" s="75"/>
      <c r="Z79" s="75"/>
      <c r="AA79" s="75"/>
      <c r="AB79" s="75"/>
    </row>
    <row r="80" spans="2:30" ht="14.1" customHeight="1" x14ac:dyDescent="0.2">
      <c r="B80" s="486" t="s">
        <v>668</v>
      </c>
      <c r="C80" s="486"/>
      <c r="D80" s="119">
        <v>0</v>
      </c>
      <c r="E80" s="119">
        <v>0</v>
      </c>
      <c r="F80" s="119">
        <v>0</v>
      </c>
      <c r="G80" s="119">
        <v>0</v>
      </c>
      <c r="H80" s="119">
        <v>0</v>
      </c>
      <c r="I80" s="119">
        <v>0</v>
      </c>
      <c r="J80" s="119">
        <v>0</v>
      </c>
      <c r="K80" s="119">
        <v>0</v>
      </c>
      <c r="L80" s="119">
        <v>0</v>
      </c>
      <c r="M80" s="119">
        <v>0</v>
      </c>
      <c r="N80" s="119">
        <v>0</v>
      </c>
      <c r="O80" s="119">
        <v>0</v>
      </c>
      <c r="P80" s="119">
        <f t="shared" si="23"/>
        <v>0</v>
      </c>
      <c r="Q80" s="1"/>
      <c r="S80" s="75"/>
      <c r="T80" s="75"/>
      <c r="U80" s="75"/>
      <c r="V80" s="75"/>
      <c r="W80" s="75"/>
      <c r="X80" s="75"/>
      <c r="Y80" s="75"/>
      <c r="Z80" s="75"/>
      <c r="AA80" s="75"/>
      <c r="AB80" s="75"/>
    </row>
    <row r="81" spans="2:30" ht="14.1" customHeight="1" x14ac:dyDescent="0.2">
      <c r="B81" s="487" t="s">
        <v>669</v>
      </c>
      <c r="C81" s="487"/>
      <c r="D81" s="317">
        <v>0</v>
      </c>
      <c r="E81" s="317">
        <v>0</v>
      </c>
      <c r="F81" s="317">
        <v>0</v>
      </c>
      <c r="G81" s="317">
        <v>0</v>
      </c>
      <c r="H81" s="317">
        <v>0</v>
      </c>
      <c r="I81" s="317">
        <v>0</v>
      </c>
      <c r="J81" s="317">
        <v>0</v>
      </c>
      <c r="K81" s="317">
        <v>0</v>
      </c>
      <c r="L81" s="317">
        <v>0</v>
      </c>
      <c r="M81" s="317">
        <v>0</v>
      </c>
      <c r="N81" s="317">
        <v>0</v>
      </c>
      <c r="O81" s="317">
        <v>0</v>
      </c>
      <c r="P81" s="317">
        <f t="shared" si="23"/>
        <v>0</v>
      </c>
      <c r="Q81" s="1"/>
      <c r="S81" s="75"/>
      <c r="T81" s="75"/>
      <c r="U81" s="75"/>
      <c r="V81" s="75"/>
      <c r="W81" s="75"/>
      <c r="X81" s="75"/>
      <c r="Y81" s="75"/>
      <c r="Z81" s="75"/>
      <c r="AA81" s="75"/>
      <c r="AB81" s="75"/>
    </row>
    <row r="82" spans="2:30" ht="14.1" customHeight="1" x14ac:dyDescent="0.2">
      <c r="B82" s="462" t="s">
        <v>302</v>
      </c>
      <c r="C82" s="462"/>
      <c r="D82" s="285">
        <f>D83</f>
        <v>0</v>
      </c>
      <c r="E82" s="285">
        <f t="shared" ref="E82:P82" si="24">E83</f>
        <v>0</v>
      </c>
      <c r="F82" s="285">
        <f t="shared" si="24"/>
        <v>0</v>
      </c>
      <c r="G82" s="285">
        <f t="shared" si="24"/>
        <v>0</v>
      </c>
      <c r="H82" s="285">
        <f t="shared" si="24"/>
        <v>0</v>
      </c>
      <c r="I82" s="285">
        <f t="shared" si="24"/>
        <v>0</v>
      </c>
      <c r="J82" s="285">
        <f t="shared" si="24"/>
        <v>0</v>
      </c>
      <c r="K82" s="285">
        <f t="shared" si="24"/>
        <v>0</v>
      </c>
      <c r="L82" s="285">
        <f t="shared" si="24"/>
        <v>0</v>
      </c>
      <c r="M82" s="285">
        <f t="shared" si="24"/>
        <v>0</v>
      </c>
      <c r="N82" s="285">
        <f t="shared" si="24"/>
        <v>0</v>
      </c>
      <c r="O82" s="285">
        <f t="shared" si="24"/>
        <v>0</v>
      </c>
      <c r="P82" s="285">
        <f t="shared" si="24"/>
        <v>0</v>
      </c>
      <c r="Q82" s="1"/>
      <c r="S82" s="75"/>
      <c r="T82" s="75"/>
      <c r="U82" s="75"/>
      <c r="V82" s="75"/>
      <c r="W82" s="75"/>
      <c r="X82" s="75"/>
      <c r="Y82" s="75"/>
      <c r="Z82" s="75"/>
      <c r="AA82" s="75"/>
      <c r="AB82" s="75"/>
    </row>
    <row r="83" spans="2:30" ht="14.1" customHeight="1" x14ac:dyDescent="0.2">
      <c r="B83" s="194" t="s">
        <v>302</v>
      </c>
      <c r="C83" s="29"/>
      <c r="D83" s="118">
        <v>0</v>
      </c>
      <c r="E83" s="118">
        <v>0</v>
      </c>
      <c r="F83" s="118">
        <v>0</v>
      </c>
      <c r="G83" s="118">
        <v>0</v>
      </c>
      <c r="H83" s="118">
        <v>0</v>
      </c>
      <c r="I83" s="118">
        <v>0</v>
      </c>
      <c r="J83" s="118">
        <v>0</v>
      </c>
      <c r="K83" s="118">
        <v>0</v>
      </c>
      <c r="L83" s="118">
        <v>0</v>
      </c>
      <c r="M83" s="118">
        <v>0</v>
      </c>
      <c r="N83" s="118">
        <v>0</v>
      </c>
      <c r="O83" s="118">
        <v>0</v>
      </c>
      <c r="P83" s="120">
        <f>SUM(D83:O83)</f>
        <v>0</v>
      </c>
      <c r="Q83" s="1"/>
      <c r="S83" s="75"/>
      <c r="T83" s="75"/>
      <c r="U83" s="75"/>
      <c r="V83" s="75"/>
      <c r="W83" s="75"/>
      <c r="X83" s="75"/>
      <c r="Y83" s="75"/>
      <c r="Z83" s="75"/>
      <c r="AA83" s="75"/>
      <c r="AB83" s="75"/>
    </row>
    <row r="84" spans="2:30" ht="14.1" customHeight="1" x14ac:dyDescent="0.2">
      <c r="B84" s="462" t="s">
        <v>303</v>
      </c>
      <c r="C84" s="462"/>
      <c r="D84" s="285">
        <f>D85</f>
        <v>0</v>
      </c>
      <c r="E84" s="285">
        <f t="shared" ref="E84:P84" si="25">E85</f>
        <v>0</v>
      </c>
      <c r="F84" s="285">
        <f t="shared" si="25"/>
        <v>0</v>
      </c>
      <c r="G84" s="285">
        <f t="shared" si="25"/>
        <v>0</v>
      </c>
      <c r="H84" s="285">
        <f t="shared" si="25"/>
        <v>0</v>
      </c>
      <c r="I84" s="285">
        <f t="shared" si="25"/>
        <v>0</v>
      </c>
      <c r="J84" s="285">
        <f t="shared" si="25"/>
        <v>0</v>
      </c>
      <c r="K84" s="285">
        <f t="shared" si="25"/>
        <v>0</v>
      </c>
      <c r="L84" s="285">
        <f t="shared" si="25"/>
        <v>0</v>
      </c>
      <c r="M84" s="285">
        <f t="shared" si="25"/>
        <v>0</v>
      </c>
      <c r="N84" s="285">
        <f t="shared" si="25"/>
        <v>0</v>
      </c>
      <c r="O84" s="285">
        <f t="shared" si="25"/>
        <v>0</v>
      </c>
      <c r="P84" s="285">
        <f t="shared" si="25"/>
        <v>0</v>
      </c>
      <c r="Q84" s="1"/>
      <c r="S84" s="75"/>
      <c r="T84" s="75"/>
      <c r="U84" s="75"/>
      <c r="V84" s="75"/>
      <c r="W84" s="75"/>
      <c r="X84" s="75"/>
      <c r="Y84" s="75"/>
      <c r="Z84" s="75"/>
      <c r="AA84" s="75"/>
      <c r="AB84" s="75"/>
    </row>
    <row r="85" spans="2:30" ht="14.1" customHeight="1" x14ac:dyDescent="0.2">
      <c r="B85" s="468" t="s">
        <v>353</v>
      </c>
      <c r="C85" s="468"/>
      <c r="D85" s="117">
        <v>0</v>
      </c>
      <c r="E85" s="117">
        <v>0</v>
      </c>
      <c r="F85" s="117">
        <v>0</v>
      </c>
      <c r="G85" s="117">
        <v>0</v>
      </c>
      <c r="H85" s="117">
        <v>0</v>
      </c>
      <c r="I85" s="117">
        <v>0</v>
      </c>
      <c r="J85" s="117">
        <v>0</v>
      </c>
      <c r="K85" s="117">
        <v>0</v>
      </c>
      <c r="L85" s="117">
        <v>0</v>
      </c>
      <c r="M85" s="117">
        <v>0</v>
      </c>
      <c r="N85" s="117">
        <v>0</v>
      </c>
      <c r="O85" s="117">
        <v>0</v>
      </c>
      <c r="P85" s="317">
        <f>SUM(D85:O85)</f>
        <v>0</v>
      </c>
      <c r="Q85" s="1"/>
      <c r="S85" s="75"/>
      <c r="T85" s="75"/>
      <c r="U85" s="75"/>
      <c r="V85" s="75"/>
      <c r="W85" s="75"/>
      <c r="X85" s="75"/>
      <c r="Y85" s="75"/>
      <c r="Z85" s="75"/>
      <c r="AA85" s="75"/>
      <c r="AB85" s="75"/>
    </row>
    <row r="86" spans="2:30" ht="14.1" customHeight="1" x14ac:dyDescent="0.2">
      <c r="B86" s="462" t="s">
        <v>304</v>
      </c>
      <c r="C86" s="462"/>
      <c r="D86" s="285">
        <f>D87+D88+D89+D90+D91+D92+D93</f>
        <v>4.0999999999999996</v>
      </c>
      <c r="E86" s="285">
        <f t="shared" ref="E86:P86" si="26">E87+E88+E89+E90+E91+E92+E93</f>
        <v>0.56999999999999995</v>
      </c>
      <c r="F86" s="285">
        <f t="shared" si="26"/>
        <v>54.17</v>
      </c>
      <c r="G86" s="285">
        <f t="shared" si="26"/>
        <v>0.94</v>
      </c>
      <c r="H86" s="285">
        <f t="shared" si="26"/>
        <v>5.39</v>
      </c>
      <c r="I86" s="285">
        <f t="shared" si="26"/>
        <v>12.2</v>
      </c>
      <c r="J86" s="285">
        <f t="shared" si="26"/>
        <v>61.01</v>
      </c>
      <c r="K86" s="285">
        <f t="shared" si="26"/>
        <v>4.13</v>
      </c>
      <c r="L86" s="285">
        <f t="shared" si="26"/>
        <v>44163.83</v>
      </c>
      <c r="M86" s="285">
        <f t="shared" si="26"/>
        <v>0</v>
      </c>
      <c r="N86" s="285">
        <f t="shared" si="26"/>
        <v>0</v>
      </c>
      <c r="O86" s="285">
        <f t="shared" si="26"/>
        <v>0</v>
      </c>
      <c r="P86" s="285">
        <f t="shared" si="26"/>
        <v>44306.340000000004</v>
      </c>
      <c r="Q86" s="1"/>
      <c r="S86" s="75"/>
      <c r="T86" s="75"/>
      <c r="U86" s="75"/>
      <c r="V86" s="75"/>
      <c r="W86" s="75"/>
      <c r="X86" s="75"/>
      <c r="Y86" s="75"/>
      <c r="Z86" s="75"/>
      <c r="AA86" s="75"/>
      <c r="AB86" s="75"/>
    </row>
    <row r="87" spans="2:30" ht="14.1" customHeight="1" x14ac:dyDescent="0.2">
      <c r="B87" s="195" t="s">
        <v>342</v>
      </c>
      <c r="C87" s="295"/>
      <c r="D87" s="118">
        <v>0</v>
      </c>
      <c r="E87" s="118">
        <v>0</v>
      </c>
      <c r="F87" s="118">
        <v>0</v>
      </c>
      <c r="G87" s="118">
        <v>0</v>
      </c>
      <c r="H87" s="118">
        <v>0</v>
      </c>
      <c r="I87" s="118">
        <v>0</v>
      </c>
      <c r="J87" s="118">
        <v>0</v>
      </c>
      <c r="K87" s="118">
        <v>0</v>
      </c>
      <c r="L87" s="118">
        <v>0</v>
      </c>
      <c r="M87" s="118">
        <v>0</v>
      </c>
      <c r="N87" s="118">
        <v>0</v>
      </c>
      <c r="O87" s="118">
        <v>0</v>
      </c>
      <c r="P87" s="120">
        <f t="shared" ref="P87:P93" si="27">SUM(D87:O87)</f>
        <v>0</v>
      </c>
      <c r="Q87" s="1"/>
      <c r="S87" s="75"/>
      <c r="T87" s="75"/>
      <c r="U87" s="75"/>
      <c r="V87" s="75"/>
      <c r="W87" s="75"/>
      <c r="X87" s="75"/>
      <c r="Y87" s="75"/>
      <c r="Z87" s="75"/>
      <c r="AA87" s="75"/>
      <c r="AB87" s="75"/>
    </row>
    <row r="88" spans="2:30" ht="14.1" customHeight="1" x14ac:dyDescent="0.2">
      <c r="B88" s="194" t="s">
        <v>343</v>
      </c>
      <c r="C88" s="29"/>
      <c r="D88" s="110">
        <v>0</v>
      </c>
      <c r="E88" s="110">
        <v>0</v>
      </c>
      <c r="F88" s="110">
        <v>0</v>
      </c>
      <c r="G88" s="110">
        <v>0</v>
      </c>
      <c r="H88" s="110">
        <v>0</v>
      </c>
      <c r="I88" s="110">
        <v>0</v>
      </c>
      <c r="J88" s="110">
        <v>0</v>
      </c>
      <c r="K88" s="110">
        <v>0</v>
      </c>
      <c r="L88" s="110">
        <v>0</v>
      </c>
      <c r="M88" s="110">
        <v>0</v>
      </c>
      <c r="N88" s="110">
        <v>0</v>
      </c>
      <c r="O88" s="110">
        <v>0</v>
      </c>
      <c r="P88" s="111">
        <f t="shared" si="27"/>
        <v>0</v>
      </c>
      <c r="Q88" s="1"/>
      <c r="S88" s="75"/>
      <c r="T88" s="75"/>
      <c r="U88" s="75"/>
      <c r="V88" s="75"/>
      <c r="W88" s="75"/>
      <c r="X88" s="75"/>
      <c r="Y88" s="75"/>
      <c r="Z88" s="75"/>
      <c r="AA88" s="75"/>
      <c r="AB88" s="75"/>
    </row>
    <row r="89" spans="2:30" ht="14.1" customHeight="1" x14ac:dyDescent="0.2">
      <c r="B89" s="194" t="s">
        <v>344</v>
      </c>
      <c r="C89" s="29"/>
      <c r="D89" s="110">
        <v>0</v>
      </c>
      <c r="E89" s="110">
        <v>0</v>
      </c>
      <c r="F89" s="110">
        <v>0</v>
      </c>
      <c r="G89" s="110">
        <v>0</v>
      </c>
      <c r="H89" s="110">
        <v>0</v>
      </c>
      <c r="I89" s="110">
        <v>0</v>
      </c>
      <c r="J89" s="110">
        <v>0</v>
      </c>
      <c r="K89" s="110">
        <v>0</v>
      </c>
      <c r="L89" s="110">
        <v>0</v>
      </c>
      <c r="M89" s="110">
        <v>0</v>
      </c>
      <c r="N89" s="110">
        <v>0</v>
      </c>
      <c r="O89" s="110">
        <v>0</v>
      </c>
      <c r="P89" s="111">
        <f t="shared" si="27"/>
        <v>0</v>
      </c>
      <c r="Q89" s="1"/>
      <c r="S89" s="75"/>
      <c r="T89" s="75"/>
      <c r="U89" s="75"/>
      <c r="V89" s="75"/>
      <c r="W89" s="75"/>
      <c r="X89" s="75"/>
      <c r="Y89" s="75"/>
      <c r="Z89" s="75"/>
      <c r="AA89" s="75"/>
      <c r="AB89" s="75"/>
    </row>
    <row r="90" spans="2:30" ht="14.1" customHeight="1" x14ac:dyDescent="0.2">
      <c r="B90" s="194" t="s">
        <v>670</v>
      </c>
      <c r="C90" s="29"/>
      <c r="D90" s="110">
        <v>0</v>
      </c>
      <c r="E90" s="110">
        <v>0</v>
      </c>
      <c r="F90" s="110">
        <v>0</v>
      </c>
      <c r="G90" s="110">
        <v>0</v>
      </c>
      <c r="H90" s="110">
        <v>0</v>
      </c>
      <c r="I90" s="110">
        <v>0</v>
      </c>
      <c r="J90" s="110">
        <v>0</v>
      </c>
      <c r="K90" s="110">
        <v>0</v>
      </c>
      <c r="L90" s="110">
        <v>0</v>
      </c>
      <c r="M90" s="110">
        <v>0</v>
      </c>
      <c r="N90" s="110">
        <v>0</v>
      </c>
      <c r="O90" s="110">
        <v>0</v>
      </c>
      <c r="P90" s="111">
        <f t="shared" si="27"/>
        <v>0</v>
      </c>
      <c r="Q90" s="1"/>
      <c r="S90" s="75"/>
      <c r="T90" s="75"/>
      <c r="U90" s="75"/>
      <c r="V90" s="75"/>
      <c r="W90" s="75"/>
      <c r="X90" s="75"/>
      <c r="Y90" s="75"/>
      <c r="Z90" s="75"/>
      <c r="AA90" s="75"/>
      <c r="AB90" s="75"/>
    </row>
    <row r="91" spans="2:30" ht="14.1" customHeight="1" x14ac:dyDescent="0.2">
      <c r="B91" s="194" t="s">
        <v>281</v>
      </c>
      <c r="C91" s="29"/>
      <c r="D91" s="110">
        <v>0</v>
      </c>
      <c r="E91" s="110">
        <v>0</v>
      </c>
      <c r="F91" s="110">
        <v>0</v>
      </c>
      <c r="G91" s="110">
        <v>0</v>
      </c>
      <c r="H91" s="110">
        <v>0</v>
      </c>
      <c r="I91" s="110">
        <v>0</v>
      </c>
      <c r="J91" s="110">
        <v>0</v>
      </c>
      <c r="K91" s="110">
        <v>0</v>
      </c>
      <c r="L91" s="110">
        <v>0</v>
      </c>
      <c r="M91" s="110">
        <v>0</v>
      </c>
      <c r="N91" s="110">
        <v>0</v>
      </c>
      <c r="O91" s="110">
        <v>0</v>
      </c>
      <c r="P91" s="111">
        <f t="shared" si="27"/>
        <v>0</v>
      </c>
      <c r="Q91" s="1"/>
      <c r="S91" s="75"/>
      <c r="T91" s="75"/>
      <c r="U91" s="75"/>
      <c r="V91" s="75"/>
      <c r="W91" s="75"/>
      <c r="X91" s="75"/>
      <c r="Y91" s="75"/>
      <c r="Z91" s="75"/>
      <c r="AA91" s="75"/>
      <c r="AB91" s="75"/>
      <c r="AD91" s="8"/>
    </row>
    <row r="92" spans="2:30" ht="14.1" customHeight="1" x14ac:dyDescent="0.2">
      <c r="B92" s="194" t="s">
        <v>354</v>
      </c>
      <c r="C92" s="29"/>
      <c r="D92" s="110">
        <v>0</v>
      </c>
      <c r="E92" s="110">
        <v>0</v>
      </c>
      <c r="F92" s="110">
        <v>0</v>
      </c>
      <c r="G92" s="110">
        <v>0</v>
      </c>
      <c r="H92" s="110">
        <v>0</v>
      </c>
      <c r="I92" s="110">
        <v>0</v>
      </c>
      <c r="J92" s="110">
        <v>0</v>
      </c>
      <c r="K92" s="110">
        <v>0</v>
      </c>
      <c r="L92" s="110">
        <v>0</v>
      </c>
      <c r="M92" s="110">
        <v>0</v>
      </c>
      <c r="N92" s="110">
        <v>0</v>
      </c>
      <c r="O92" s="110">
        <v>0</v>
      </c>
      <c r="P92" s="111">
        <f t="shared" si="27"/>
        <v>0</v>
      </c>
      <c r="Q92" s="1"/>
      <c r="S92" s="75"/>
      <c r="T92" s="75"/>
      <c r="U92" s="75"/>
      <c r="V92" s="75"/>
      <c r="W92" s="75"/>
      <c r="X92" s="75"/>
      <c r="Y92" s="75"/>
      <c r="Z92" s="75"/>
      <c r="AA92" s="75"/>
      <c r="AB92" s="75"/>
      <c r="AD92" s="8"/>
    </row>
    <row r="93" spans="2:30" ht="14.1" customHeight="1" x14ac:dyDescent="0.2">
      <c r="B93" s="42" t="s">
        <v>304</v>
      </c>
      <c r="C93" s="361"/>
      <c r="D93" s="114">
        <v>4.0999999999999996</v>
      </c>
      <c r="E93" s="119">
        <v>0.56999999999999995</v>
      </c>
      <c r="F93" s="366">
        <v>54.17</v>
      </c>
      <c r="G93" s="119">
        <v>0.94</v>
      </c>
      <c r="H93" s="119">
        <v>5.39</v>
      </c>
      <c r="I93" s="119">
        <v>12.2</v>
      </c>
      <c r="J93" s="119">
        <v>61.01</v>
      </c>
      <c r="K93" s="119">
        <v>4.13</v>
      </c>
      <c r="L93" s="119">
        <v>44163.83</v>
      </c>
      <c r="M93" s="119"/>
      <c r="N93" s="119"/>
      <c r="O93" s="119"/>
      <c r="P93" s="119">
        <f t="shared" si="27"/>
        <v>44306.340000000004</v>
      </c>
      <c r="Q93" s="1"/>
      <c r="S93" s="75"/>
      <c r="T93" s="75"/>
      <c r="U93" s="75"/>
      <c r="V93" s="75"/>
      <c r="W93" s="75"/>
      <c r="X93" s="75"/>
      <c r="Y93" s="75"/>
      <c r="Z93" s="75"/>
      <c r="AA93" s="75"/>
      <c r="AB93" s="75"/>
    </row>
    <row r="94" spans="2:30" ht="14.1" customHeight="1" x14ac:dyDescent="0.2">
      <c r="B94" s="30"/>
      <c r="C94" s="30"/>
      <c r="D94" s="121"/>
      <c r="E94" s="121"/>
      <c r="F94" s="121"/>
      <c r="G94" s="121"/>
      <c r="H94" s="121"/>
      <c r="I94" s="121"/>
      <c r="J94" s="121"/>
      <c r="K94" s="121"/>
      <c r="L94" s="121"/>
      <c r="M94" s="121"/>
      <c r="N94" s="121"/>
      <c r="O94" s="121"/>
      <c r="P94" s="121"/>
      <c r="Q94" s="1"/>
      <c r="S94" s="75"/>
      <c r="T94" s="75"/>
      <c r="U94" s="75"/>
      <c r="V94" s="75"/>
      <c r="W94" s="75"/>
      <c r="X94" s="75"/>
      <c r="Y94" s="75"/>
      <c r="Z94" s="75"/>
      <c r="AA94" s="75"/>
      <c r="AB94" s="75"/>
    </row>
    <row r="95" spans="2:30" ht="14.1" customHeight="1" x14ac:dyDescent="0.2">
      <c r="B95" s="465" t="s">
        <v>355</v>
      </c>
      <c r="C95" s="465"/>
      <c r="D95" s="286">
        <f>D12+D59+D72</f>
        <v>16466986.359999999</v>
      </c>
      <c r="E95" s="286">
        <f t="shared" ref="E95:P95" si="28">E12+E59+E72</f>
        <v>11976283.689999999</v>
      </c>
      <c r="F95" s="286">
        <f t="shared" si="28"/>
        <v>12883919.43</v>
      </c>
      <c r="G95" s="286">
        <f t="shared" si="28"/>
        <v>17142313.16</v>
      </c>
      <c r="H95" s="286">
        <f t="shared" si="28"/>
        <v>17814174.469999999</v>
      </c>
      <c r="I95" s="286">
        <f t="shared" si="28"/>
        <v>14267236.41</v>
      </c>
      <c r="J95" s="286">
        <f t="shared" si="28"/>
        <v>15308567.1</v>
      </c>
      <c r="K95" s="286">
        <f t="shared" si="28"/>
        <v>13235227.869999999</v>
      </c>
      <c r="L95" s="286">
        <f t="shared" si="28"/>
        <v>15912610.950000001</v>
      </c>
      <c r="M95" s="286">
        <f t="shared" si="28"/>
        <v>0</v>
      </c>
      <c r="N95" s="286">
        <f t="shared" si="28"/>
        <v>0</v>
      </c>
      <c r="O95" s="286">
        <f t="shared" si="28"/>
        <v>0</v>
      </c>
      <c r="P95" s="286">
        <f t="shared" si="28"/>
        <v>135007319.44000003</v>
      </c>
      <c r="Q95" s="1"/>
      <c r="S95" s="75"/>
      <c r="T95" s="75"/>
      <c r="U95" s="75"/>
      <c r="V95" s="75"/>
      <c r="W95" s="75"/>
      <c r="X95" s="75"/>
      <c r="Y95" s="75"/>
      <c r="Z95" s="75"/>
      <c r="AA95" s="75"/>
      <c r="AB95" s="75"/>
      <c r="AD95" s="6"/>
    </row>
    <row r="96" spans="2:30" ht="14.1" customHeight="1" x14ac:dyDescent="0.2">
      <c r="B96" s="31"/>
      <c r="C96" s="31"/>
      <c r="D96" s="122"/>
      <c r="E96" s="122"/>
      <c r="F96" s="122"/>
      <c r="G96" s="122"/>
      <c r="H96" s="122"/>
      <c r="I96" s="122"/>
      <c r="J96" s="122"/>
      <c r="K96" s="122"/>
      <c r="L96" s="122"/>
      <c r="M96" s="122"/>
      <c r="N96" s="122"/>
      <c r="O96" s="122"/>
      <c r="P96" s="122"/>
      <c r="Q96" s="1"/>
      <c r="S96" s="75"/>
      <c r="T96" s="75"/>
      <c r="U96" s="75"/>
      <c r="V96" s="75"/>
      <c r="W96" s="75"/>
      <c r="X96" s="75"/>
      <c r="Y96" s="75"/>
      <c r="Z96" s="75"/>
      <c r="AA96" s="75"/>
      <c r="AB96" s="75"/>
      <c r="AD96" s="6"/>
    </row>
    <row r="97" spans="2:30" ht="14.1" customHeight="1" x14ac:dyDescent="0.2">
      <c r="B97" s="462" t="s">
        <v>356</v>
      </c>
      <c r="C97" s="462"/>
      <c r="D97" s="117"/>
      <c r="E97" s="117"/>
      <c r="F97" s="117"/>
      <c r="G97" s="117"/>
      <c r="H97" s="117"/>
      <c r="I97" s="117"/>
      <c r="J97" s="117"/>
      <c r="K97" s="117"/>
      <c r="L97" s="117"/>
      <c r="M97" s="117"/>
      <c r="N97" s="117"/>
      <c r="O97" s="117"/>
      <c r="P97" s="117"/>
      <c r="Q97" s="1"/>
      <c r="S97" s="75"/>
      <c r="T97" s="75"/>
      <c r="U97" s="75"/>
      <c r="V97" s="75"/>
      <c r="W97" s="75"/>
      <c r="X97" s="75"/>
      <c r="Y97" s="75"/>
      <c r="Z97" s="75"/>
      <c r="AA97" s="75"/>
      <c r="AB97" s="75"/>
      <c r="AD97" s="6"/>
    </row>
    <row r="98" spans="2:30" ht="14.1" customHeight="1" x14ac:dyDescent="0.2">
      <c r="B98" s="462" t="s">
        <v>357</v>
      </c>
      <c r="C98" s="462"/>
      <c r="D98" s="285">
        <f>D99+D106+D116</f>
        <v>8115240.6399999997</v>
      </c>
      <c r="E98" s="285">
        <f t="shared" ref="E98:P98" si="29">E99+E106+E116</f>
        <v>7290744.5899999989</v>
      </c>
      <c r="F98" s="285">
        <f t="shared" si="29"/>
        <v>10333233.079999998</v>
      </c>
      <c r="G98" s="285">
        <f t="shared" si="29"/>
        <v>14135396.340000002</v>
      </c>
      <c r="H98" s="285">
        <f t="shared" si="29"/>
        <v>13357897.32</v>
      </c>
      <c r="I98" s="285">
        <f t="shared" si="29"/>
        <v>12218864.469999999</v>
      </c>
      <c r="J98" s="285">
        <f t="shared" si="29"/>
        <v>10379303.580000002</v>
      </c>
      <c r="K98" s="285">
        <f t="shared" si="29"/>
        <v>12408829.939999999</v>
      </c>
      <c r="L98" s="285">
        <f t="shared" si="29"/>
        <v>12027896.109999999</v>
      </c>
      <c r="M98" s="285">
        <f t="shared" si="29"/>
        <v>0</v>
      </c>
      <c r="N98" s="285">
        <f t="shared" si="29"/>
        <v>0</v>
      </c>
      <c r="O98" s="285">
        <f t="shared" si="29"/>
        <v>0</v>
      </c>
      <c r="P98" s="285">
        <f t="shared" si="29"/>
        <v>100267406.07000001</v>
      </c>
      <c r="Q98" s="1"/>
      <c r="S98" s="75"/>
      <c r="T98" s="75"/>
      <c r="U98" s="75"/>
      <c r="V98" s="75"/>
      <c r="W98" s="75"/>
      <c r="X98" s="75"/>
      <c r="Y98" s="75"/>
      <c r="Z98" s="75"/>
      <c r="AA98" s="75"/>
      <c r="AB98" s="75"/>
      <c r="AD98" s="6"/>
    </row>
    <row r="99" spans="2:30" ht="14.1" customHeight="1" x14ac:dyDescent="0.2">
      <c r="B99" s="462" t="s">
        <v>152</v>
      </c>
      <c r="C99" s="462"/>
      <c r="D99" s="285">
        <f t="shared" ref="D99:O99" si="30">D100+D101+D102+D103+D104+D105</f>
        <v>7499522.3999999994</v>
      </c>
      <c r="E99" s="285">
        <f t="shared" si="30"/>
        <v>6699618.129999999</v>
      </c>
      <c r="F99" s="285">
        <f t="shared" si="30"/>
        <v>9009851.6799999997</v>
      </c>
      <c r="G99" s="285">
        <f t="shared" si="30"/>
        <v>12776420.940000001</v>
      </c>
      <c r="H99" s="285">
        <f t="shared" si="30"/>
        <v>10777074.050000001</v>
      </c>
      <c r="I99" s="285">
        <f t="shared" si="30"/>
        <v>10144315.539999999</v>
      </c>
      <c r="J99" s="285">
        <f t="shared" si="30"/>
        <v>8736055.5500000007</v>
      </c>
      <c r="K99" s="285">
        <f t="shared" si="30"/>
        <v>10176672.319999998</v>
      </c>
      <c r="L99" s="285">
        <f t="shared" si="30"/>
        <v>9383732.2899999991</v>
      </c>
      <c r="M99" s="285">
        <f t="shared" si="30"/>
        <v>0</v>
      </c>
      <c r="N99" s="285">
        <f t="shared" si="30"/>
        <v>0</v>
      </c>
      <c r="O99" s="285">
        <f t="shared" si="30"/>
        <v>0</v>
      </c>
      <c r="P99" s="284">
        <f>SUM(D99:O99)</f>
        <v>85203262.900000006</v>
      </c>
      <c r="Q99" s="1"/>
      <c r="S99" s="75"/>
      <c r="T99" s="75"/>
      <c r="U99" s="75"/>
      <c r="V99" s="75"/>
      <c r="W99" s="75"/>
      <c r="X99" s="75"/>
      <c r="Y99" s="75"/>
      <c r="Z99" s="75"/>
      <c r="AA99" s="75"/>
      <c r="AB99" s="75"/>
      <c r="AD99" s="6"/>
    </row>
    <row r="100" spans="2:30" ht="14.1" customHeight="1" x14ac:dyDescent="0.2">
      <c r="B100" s="195" t="s">
        <v>346</v>
      </c>
      <c r="C100" s="31"/>
      <c r="D100" s="118">
        <v>1522725.85</v>
      </c>
      <c r="E100" s="120">
        <v>1523505.66</v>
      </c>
      <c r="F100" s="281">
        <v>1510436.86</v>
      </c>
      <c r="G100" s="118">
        <v>1491170.14</v>
      </c>
      <c r="H100" s="118">
        <v>1492066.64</v>
      </c>
      <c r="I100" s="118">
        <v>1536679.03</v>
      </c>
      <c r="J100" s="118">
        <v>1591140.68</v>
      </c>
      <c r="K100" s="118">
        <v>2001381.01</v>
      </c>
      <c r="L100" s="118">
        <v>1607184.04</v>
      </c>
      <c r="M100" s="118"/>
      <c r="N100" s="118"/>
      <c r="O100" s="118"/>
      <c r="P100" s="120">
        <f t="shared" ref="P100:P105" si="31">SUM(D100:O100)</f>
        <v>14276289.91</v>
      </c>
      <c r="Q100" s="1"/>
      <c r="S100" s="75"/>
      <c r="T100" s="75"/>
      <c r="U100" s="75"/>
      <c r="V100" s="75"/>
      <c r="W100" s="75"/>
      <c r="X100" s="75"/>
      <c r="Y100" s="75"/>
      <c r="Z100" s="75"/>
      <c r="AA100" s="75"/>
      <c r="AB100" s="75"/>
      <c r="AD100" s="6"/>
    </row>
    <row r="101" spans="2:30" ht="14.1" customHeight="1" x14ac:dyDescent="0.2">
      <c r="B101" s="194" t="s">
        <v>347</v>
      </c>
      <c r="C101" s="1"/>
      <c r="D101" s="110">
        <v>1650162.6</v>
      </c>
      <c r="E101" s="111">
        <v>1656750.69</v>
      </c>
      <c r="F101" s="282">
        <v>1687483.02</v>
      </c>
      <c r="G101" s="110">
        <v>3719561.81</v>
      </c>
      <c r="H101" s="110">
        <v>2220519.73</v>
      </c>
      <c r="I101" s="110">
        <v>2173211.65</v>
      </c>
      <c r="J101" s="110">
        <v>2179224.83</v>
      </c>
      <c r="K101" s="110">
        <v>2197926.83</v>
      </c>
      <c r="L101" s="110">
        <v>2197736.0699999998</v>
      </c>
      <c r="M101" s="110"/>
      <c r="N101" s="110"/>
      <c r="O101" s="110"/>
      <c r="P101" s="111">
        <f t="shared" si="31"/>
        <v>19682577.230000004</v>
      </c>
      <c r="Q101" s="1"/>
      <c r="S101" s="75"/>
      <c r="T101" s="75"/>
      <c r="U101" s="75"/>
      <c r="V101" s="75"/>
      <c r="W101" s="75"/>
      <c r="X101" s="75"/>
      <c r="Y101" s="75"/>
      <c r="Z101" s="75"/>
      <c r="AA101" s="75"/>
      <c r="AB101" s="75"/>
      <c r="AD101" s="6"/>
    </row>
    <row r="102" spans="2:30" ht="14.1" customHeight="1" x14ac:dyDescent="0.2">
      <c r="B102" s="42" t="s">
        <v>345</v>
      </c>
      <c r="C102" s="32"/>
      <c r="D102" s="114">
        <v>33021.4</v>
      </c>
      <c r="E102" s="119">
        <v>33141.75</v>
      </c>
      <c r="F102" s="288">
        <v>40917.839999999997</v>
      </c>
      <c r="G102" s="114">
        <v>43802.13</v>
      </c>
      <c r="H102" s="114">
        <v>1176903.8500000001</v>
      </c>
      <c r="I102" s="114">
        <v>32328.9</v>
      </c>
      <c r="J102" s="114">
        <v>44667.95</v>
      </c>
      <c r="K102" s="114">
        <v>79638.350000000006</v>
      </c>
      <c r="L102" s="114">
        <v>59633.46</v>
      </c>
      <c r="M102" s="114"/>
      <c r="N102" s="114"/>
      <c r="O102" s="114"/>
      <c r="P102" s="119">
        <f t="shared" si="31"/>
        <v>1544055.6300000001</v>
      </c>
      <c r="Q102" s="1"/>
      <c r="R102" s="70"/>
      <c r="S102" s="75"/>
      <c r="T102" s="75"/>
      <c r="U102" s="75"/>
      <c r="V102" s="75"/>
      <c r="W102" s="75"/>
      <c r="X102" s="75"/>
      <c r="Y102" s="75"/>
      <c r="Z102" s="75"/>
      <c r="AA102" s="75"/>
      <c r="AB102" s="75"/>
      <c r="AD102" s="6"/>
    </row>
    <row r="103" spans="2:30" ht="14.1" customHeight="1" x14ac:dyDescent="0.2">
      <c r="B103" s="195" t="s">
        <v>348</v>
      </c>
      <c r="C103" s="31"/>
      <c r="D103" s="118">
        <v>598009.86</v>
      </c>
      <c r="E103" s="120">
        <v>849689.86</v>
      </c>
      <c r="F103" s="281">
        <v>597931.96</v>
      </c>
      <c r="G103" s="118">
        <v>835176.7</v>
      </c>
      <c r="H103" s="118">
        <v>604083.11</v>
      </c>
      <c r="I103" s="118">
        <v>1652102.95</v>
      </c>
      <c r="J103" s="118">
        <v>626490.97</v>
      </c>
      <c r="K103" s="118">
        <v>715368.95</v>
      </c>
      <c r="L103" s="118">
        <v>630967.99</v>
      </c>
      <c r="M103" s="118"/>
      <c r="N103" s="118"/>
      <c r="O103" s="118"/>
      <c r="P103" s="120">
        <f t="shared" si="31"/>
        <v>7109822.3499999996</v>
      </c>
      <c r="Q103" s="1"/>
      <c r="S103" s="75"/>
      <c r="T103" s="75"/>
      <c r="U103" s="75"/>
      <c r="V103" s="75"/>
      <c r="W103" s="75"/>
      <c r="X103" s="75"/>
      <c r="Y103" s="75"/>
      <c r="Z103" s="75"/>
      <c r="AA103" s="75"/>
      <c r="AB103" s="75"/>
      <c r="AD103" s="8"/>
    </row>
    <row r="104" spans="2:30" ht="14.1" customHeight="1" x14ac:dyDescent="0.2">
      <c r="B104" s="194" t="s">
        <v>349</v>
      </c>
      <c r="C104" s="413"/>
      <c r="D104" s="110">
        <v>2631953.2999999998</v>
      </c>
      <c r="E104" s="111">
        <v>2636530.17</v>
      </c>
      <c r="F104" s="282">
        <v>2905150.18</v>
      </c>
      <c r="G104" s="110">
        <v>5480397.2300000004</v>
      </c>
      <c r="H104" s="110">
        <v>4201993.78</v>
      </c>
      <c r="I104" s="110">
        <v>3637932.36</v>
      </c>
      <c r="J104" s="110">
        <v>3163191.07</v>
      </c>
      <c r="K104" s="110">
        <v>3924298.24</v>
      </c>
      <c r="L104" s="110">
        <v>3660788.07</v>
      </c>
      <c r="M104" s="110"/>
      <c r="N104" s="110"/>
      <c r="O104" s="110"/>
      <c r="P104" s="111">
        <f t="shared" si="31"/>
        <v>32242234.399999999</v>
      </c>
      <c r="Q104" s="1"/>
      <c r="S104" s="75"/>
      <c r="T104" s="75"/>
      <c r="U104" s="75"/>
      <c r="V104" s="75"/>
      <c r="W104" s="75"/>
      <c r="X104" s="75"/>
      <c r="Y104" s="75"/>
      <c r="Z104" s="75"/>
      <c r="AA104" s="75"/>
      <c r="AB104" s="75"/>
      <c r="AD104" s="6"/>
    </row>
    <row r="105" spans="2:30" ht="14.1" customHeight="1" x14ac:dyDescent="0.2">
      <c r="B105" s="42" t="s">
        <v>358</v>
      </c>
      <c r="C105" s="32"/>
      <c r="D105" s="114">
        <v>1063649.3899999999</v>
      </c>
      <c r="E105" s="119">
        <v>0</v>
      </c>
      <c r="F105" s="288">
        <v>2267931.8199999998</v>
      </c>
      <c r="G105" s="114">
        <v>1206312.93</v>
      </c>
      <c r="H105" s="114">
        <v>1081506.94</v>
      </c>
      <c r="I105" s="114">
        <v>1112060.6499999999</v>
      </c>
      <c r="J105" s="114">
        <v>1131340.05</v>
      </c>
      <c r="K105" s="114">
        <v>1258058.94</v>
      </c>
      <c r="L105" s="114">
        <v>1227422.6599999999</v>
      </c>
      <c r="M105" s="114"/>
      <c r="N105" s="114"/>
      <c r="O105" s="114"/>
      <c r="P105" s="119">
        <f t="shared" si="31"/>
        <v>10348283.380000001</v>
      </c>
      <c r="Q105" s="1"/>
      <c r="S105" s="75"/>
      <c r="T105" s="75"/>
      <c r="U105" s="75"/>
      <c r="V105" s="75"/>
      <c r="W105" s="75"/>
      <c r="X105" s="75"/>
      <c r="Y105" s="75"/>
      <c r="Z105" s="75"/>
      <c r="AA105" s="75"/>
      <c r="AB105" s="75"/>
      <c r="AD105" s="8"/>
    </row>
    <row r="106" spans="2:30" ht="14.1" customHeight="1" x14ac:dyDescent="0.2">
      <c r="B106" s="462" t="s">
        <v>153</v>
      </c>
      <c r="C106" s="462"/>
      <c r="D106" s="285">
        <f>D107+D108+D109+D110+D111+D112+D113+D114+D115</f>
        <v>232648</v>
      </c>
      <c r="E106" s="285">
        <f t="shared" ref="E106:P106" si="32">E107+E108+E109+E110+E111+E112+E113+E114+E115</f>
        <v>23108.21</v>
      </c>
      <c r="F106" s="285">
        <f t="shared" si="32"/>
        <v>133261.87</v>
      </c>
      <c r="G106" s="285">
        <f t="shared" si="32"/>
        <v>392652.26</v>
      </c>
      <c r="H106" s="285">
        <f t="shared" si="32"/>
        <v>429487.35999999999</v>
      </c>
      <c r="I106" s="285">
        <f>I107+I108+I109+I110+I111+I112+I113+I114+I115</f>
        <v>508795.31</v>
      </c>
      <c r="J106" s="285">
        <f t="shared" si="32"/>
        <v>580281.46</v>
      </c>
      <c r="K106" s="285">
        <f t="shared" si="32"/>
        <v>845261.4</v>
      </c>
      <c r="L106" s="285">
        <f t="shared" si="32"/>
        <v>610140.9</v>
      </c>
      <c r="M106" s="285">
        <f t="shared" si="32"/>
        <v>0</v>
      </c>
      <c r="N106" s="285">
        <f t="shared" si="32"/>
        <v>0</v>
      </c>
      <c r="O106" s="285">
        <f t="shared" si="32"/>
        <v>0</v>
      </c>
      <c r="P106" s="285">
        <f t="shared" si="32"/>
        <v>3755636.7700000005</v>
      </c>
      <c r="Q106" s="1"/>
      <c r="S106" s="75"/>
      <c r="T106" s="75"/>
      <c r="U106" s="75"/>
      <c r="V106" s="75"/>
      <c r="W106" s="75"/>
      <c r="X106" s="75"/>
      <c r="Y106" s="75"/>
      <c r="Z106" s="75"/>
      <c r="AA106" s="75"/>
      <c r="AB106" s="75"/>
      <c r="AD106" s="6"/>
    </row>
    <row r="107" spans="2:30" ht="14.1" customHeight="1" x14ac:dyDescent="0.2">
      <c r="B107" s="195" t="s">
        <v>385</v>
      </c>
      <c r="C107" s="31"/>
      <c r="D107" s="118">
        <v>3654</v>
      </c>
      <c r="E107" s="120">
        <v>8074.09</v>
      </c>
      <c r="F107" s="281">
        <v>2449.8200000000002</v>
      </c>
      <c r="G107" s="118">
        <v>2579.12</v>
      </c>
      <c r="H107" s="118">
        <v>147132.72</v>
      </c>
      <c r="I107" s="118">
        <v>52162.13</v>
      </c>
      <c r="J107" s="118">
        <v>30406.45</v>
      </c>
      <c r="K107" s="118">
        <v>296966.88</v>
      </c>
      <c r="L107" s="118">
        <v>166254.01999999999</v>
      </c>
      <c r="M107" s="118"/>
      <c r="N107" s="118"/>
      <c r="O107" s="118"/>
      <c r="P107" s="120">
        <f t="shared" ref="P107:P115" si="33">SUM(D107:O107)</f>
        <v>709679.23</v>
      </c>
      <c r="Q107" s="1"/>
      <c r="S107" s="75"/>
      <c r="T107" s="75"/>
      <c r="U107" s="75"/>
      <c r="V107" s="75"/>
      <c r="W107" s="75"/>
      <c r="X107" s="75"/>
      <c r="Y107" s="75"/>
      <c r="Z107" s="75"/>
      <c r="AA107" s="75"/>
      <c r="AB107" s="75"/>
      <c r="AD107" s="8"/>
    </row>
    <row r="108" spans="2:30" ht="14.1" customHeight="1" x14ac:dyDescent="0.2">
      <c r="B108" s="194" t="s">
        <v>359</v>
      </c>
      <c r="C108" s="1"/>
      <c r="D108" s="110">
        <v>194</v>
      </c>
      <c r="E108" s="111">
        <v>1252.9000000000001</v>
      </c>
      <c r="F108" s="282">
        <v>6511.7</v>
      </c>
      <c r="G108" s="110">
        <v>7170.96</v>
      </c>
      <c r="H108" s="110">
        <v>3941.5</v>
      </c>
      <c r="I108" s="110">
        <v>50339</v>
      </c>
      <c r="J108" s="110">
        <v>16642.5</v>
      </c>
      <c r="K108" s="110">
        <v>105576.37</v>
      </c>
      <c r="L108" s="110">
        <v>-41645.89</v>
      </c>
      <c r="M108" s="110"/>
      <c r="N108" s="110"/>
      <c r="O108" s="110"/>
      <c r="P108" s="111">
        <f t="shared" si="33"/>
        <v>149983.03999999998</v>
      </c>
      <c r="Q108" s="1"/>
      <c r="S108" s="75"/>
      <c r="T108" s="75"/>
      <c r="U108" s="75"/>
      <c r="V108" s="75"/>
      <c r="W108" s="75"/>
      <c r="X108" s="75"/>
      <c r="Y108" s="75"/>
      <c r="Z108" s="75"/>
      <c r="AA108" s="75"/>
      <c r="AB108" s="75"/>
      <c r="AD108" s="6"/>
    </row>
    <row r="109" spans="2:30" ht="14.1" customHeight="1" x14ac:dyDescent="0.2">
      <c r="B109" s="194" t="s">
        <v>671</v>
      </c>
      <c r="C109" s="413"/>
      <c r="D109" s="110">
        <v>0</v>
      </c>
      <c r="E109" s="111">
        <v>0</v>
      </c>
      <c r="F109" s="282">
        <v>0</v>
      </c>
      <c r="G109" s="110">
        <v>0</v>
      </c>
      <c r="H109" s="110">
        <v>0</v>
      </c>
      <c r="I109" s="110">
        <v>0</v>
      </c>
      <c r="J109" s="110">
        <v>0</v>
      </c>
      <c r="K109" s="110">
        <v>0</v>
      </c>
      <c r="L109" s="110">
        <v>0</v>
      </c>
      <c r="M109" s="110"/>
      <c r="N109" s="110"/>
      <c r="O109" s="110"/>
      <c r="P109" s="111">
        <f t="shared" si="33"/>
        <v>0</v>
      </c>
      <c r="Q109" s="1"/>
      <c r="S109" s="75"/>
      <c r="T109" s="75"/>
      <c r="U109" s="75"/>
      <c r="V109" s="75"/>
      <c r="W109" s="75"/>
      <c r="X109" s="75"/>
      <c r="Y109" s="75"/>
      <c r="Z109" s="75"/>
      <c r="AA109" s="75"/>
      <c r="AB109" s="75"/>
      <c r="AD109" s="6"/>
    </row>
    <row r="110" spans="2:30" ht="14.1" customHeight="1" x14ac:dyDescent="0.2">
      <c r="B110" s="194" t="s">
        <v>360</v>
      </c>
      <c r="C110" s="413"/>
      <c r="D110" s="110">
        <v>0</v>
      </c>
      <c r="E110" s="111">
        <v>5522.05</v>
      </c>
      <c r="F110" s="404">
        <v>5105.26</v>
      </c>
      <c r="G110" s="111">
        <v>3581.2</v>
      </c>
      <c r="H110" s="111">
        <v>40837.9</v>
      </c>
      <c r="I110" s="111">
        <v>5834.08</v>
      </c>
      <c r="J110" s="111">
        <v>14391.37</v>
      </c>
      <c r="K110" s="111">
        <v>33592.9</v>
      </c>
      <c r="L110" s="111">
        <v>3521.16</v>
      </c>
      <c r="M110" s="111"/>
      <c r="N110" s="111"/>
      <c r="O110" s="111"/>
      <c r="P110" s="111">
        <f t="shared" si="33"/>
        <v>112385.92000000001</v>
      </c>
      <c r="Q110" s="1"/>
      <c r="S110" s="75"/>
      <c r="T110" s="75"/>
      <c r="U110" s="75"/>
      <c r="V110" s="75"/>
      <c r="W110" s="75"/>
      <c r="X110" s="75"/>
      <c r="Y110" s="75"/>
      <c r="Z110" s="75"/>
      <c r="AA110" s="75"/>
      <c r="AB110" s="75"/>
    </row>
    <row r="111" spans="2:30" ht="14.1" customHeight="1" x14ac:dyDescent="0.2">
      <c r="B111" s="194" t="s">
        <v>489</v>
      </c>
      <c r="C111" s="1"/>
      <c r="D111" s="110">
        <v>0</v>
      </c>
      <c r="E111" s="111">
        <v>0</v>
      </c>
      <c r="F111" s="404">
        <v>565</v>
      </c>
      <c r="G111" s="111">
        <v>0</v>
      </c>
      <c r="H111" s="111">
        <v>0</v>
      </c>
      <c r="I111" s="111">
        <v>79.989999999999995</v>
      </c>
      <c r="J111" s="111">
        <v>0</v>
      </c>
      <c r="K111" s="111">
        <v>0</v>
      </c>
      <c r="L111" s="111">
        <v>102</v>
      </c>
      <c r="M111" s="111"/>
      <c r="N111" s="111"/>
      <c r="O111" s="111"/>
      <c r="P111" s="111">
        <f t="shared" si="33"/>
        <v>746.99</v>
      </c>
      <c r="Q111" s="1"/>
      <c r="S111" s="75"/>
      <c r="T111" s="75"/>
      <c r="U111" s="75"/>
      <c r="V111" s="75"/>
      <c r="W111" s="75"/>
      <c r="X111" s="75"/>
      <c r="Y111" s="75"/>
      <c r="Z111" s="75"/>
      <c r="AA111" s="75"/>
      <c r="AB111" s="75"/>
    </row>
    <row r="112" spans="2:30" ht="14.1" customHeight="1" x14ac:dyDescent="0.2">
      <c r="B112" s="194" t="s">
        <v>361</v>
      </c>
      <c r="C112" s="1"/>
      <c r="D112" s="110">
        <v>228800</v>
      </c>
      <c r="E112" s="111">
        <v>0</v>
      </c>
      <c r="F112" s="282">
        <v>98200</v>
      </c>
      <c r="G112" s="110">
        <v>346800</v>
      </c>
      <c r="H112" s="110">
        <v>155488.79999999999</v>
      </c>
      <c r="I112" s="110">
        <v>385911.2</v>
      </c>
      <c r="J112" s="110">
        <v>464500</v>
      </c>
      <c r="K112" s="110">
        <v>292750</v>
      </c>
      <c r="L112" s="110">
        <v>427300</v>
      </c>
      <c r="M112" s="110"/>
      <c r="N112" s="110"/>
      <c r="O112" s="110"/>
      <c r="P112" s="111">
        <f t="shared" si="33"/>
        <v>2399750</v>
      </c>
      <c r="Q112" s="1"/>
      <c r="S112" s="75"/>
      <c r="T112" s="75"/>
      <c r="U112" s="75"/>
      <c r="V112" s="75"/>
      <c r="W112" s="75"/>
      <c r="X112" s="75"/>
      <c r="Y112" s="75"/>
      <c r="Z112" s="75"/>
      <c r="AA112" s="75"/>
      <c r="AB112" s="75"/>
      <c r="AD112" s="6"/>
    </row>
    <row r="113" spans="2:30" ht="14.1" customHeight="1" x14ac:dyDescent="0.2">
      <c r="B113" s="194" t="s">
        <v>362</v>
      </c>
      <c r="C113" s="413"/>
      <c r="D113" s="110">
        <v>0</v>
      </c>
      <c r="E113" s="111">
        <v>0</v>
      </c>
      <c r="F113" s="282">
        <v>0</v>
      </c>
      <c r="G113" s="110">
        <v>0</v>
      </c>
      <c r="H113" s="110">
        <v>49815.040000000001</v>
      </c>
      <c r="I113" s="110">
        <v>0</v>
      </c>
      <c r="J113" s="110">
        <v>0</v>
      </c>
      <c r="K113" s="110">
        <v>23215.08</v>
      </c>
      <c r="L113" s="110">
        <v>0</v>
      </c>
      <c r="M113" s="110"/>
      <c r="N113" s="110"/>
      <c r="O113" s="110"/>
      <c r="P113" s="111">
        <f t="shared" si="33"/>
        <v>73030.12</v>
      </c>
      <c r="Q113" s="1"/>
      <c r="S113" s="75"/>
      <c r="T113" s="75"/>
      <c r="U113" s="75"/>
      <c r="V113" s="75"/>
      <c r="W113" s="75"/>
      <c r="X113" s="75"/>
      <c r="Y113" s="75"/>
      <c r="Z113" s="75"/>
      <c r="AA113" s="75"/>
      <c r="AB113" s="75"/>
    </row>
    <row r="114" spans="2:30" ht="14.1" customHeight="1" x14ac:dyDescent="0.2">
      <c r="B114" s="194" t="s">
        <v>672</v>
      </c>
      <c r="C114" s="413"/>
      <c r="D114" s="110">
        <v>0</v>
      </c>
      <c r="E114" s="111">
        <v>0</v>
      </c>
      <c r="F114" s="282">
        <v>0</v>
      </c>
      <c r="G114" s="110">
        <v>0</v>
      </c>
      <c r="H114" s="110">
        <v>0</v>
      </c>
      <c r="I114" s="110">
        <v>0</v>
      </c>
      <c r="J114" s="110">
        <v>0</v>
      </c>
      <c r="K114" s="110">
        <v>0</v>
      </c>
      <c r="L114" s="110">
        <v>0</v>
      </c>
      <c r="M114" s="110"/>
      <c r="N114" s="110"/>
      <c r="O114" s="110"/>
      <c r="P114" s="111">
        <f t="shared" si="33"/>
        <v>0</v>
      </c>
      <c r="Q114" s="1"/>
      <c r="S114" s="75"/>
      <c r="T114" s="75"/>
      <c r="U114" s="75"/>
      <c r="V114" s="75"/>
      <c r="W114" s="75"/>
      <c r="X114" s="75"/>
      <c r="Y114" s="75"/>
      <c r="Z114" s="75"/>
      <c r="AA114" s="75"/>
      <c r="AB114" s="75"/>
    </row>
    <row r="115" spans="2:30" ht="14.1" customHeight="1" x14ac:dyDescent="0.2">
      <c r="B115" s="42" t="s">
        <v>363</v>
      </c>
      <c r="C115" s="32"/>
      <c r="D115" s="114">
        <v>0</v>
      </c>
      <c r="E115" s="119">
        <v>8259.17</v>
      </c>
      <c r="F115" s="288">
        <v>20430.09</v>
      </c>
      <c r="G115" s="114">
        <v>32520.98</v>
      </c>
      <c r="H115" s="114">
        <v>32271.4</v>
      </c>
      <c r="I115" s="114">
        <v>14468.91</v>
      </c>
      <c r="J115" s="114">
        <v>54341.14</v>
      </c>
      <c r="K115" s="114">
        <v>93160.17</v>
      </c>
      <c r="L115" s="114">
        <v>54609.61</v>
      </c>
      <c r="M115" s="114"/>
      <c r="N115" s="114"/>
      <c r="O115" s="114"/>
      <c r="P115" s="119">
        <f t="shared" si="33"/>
        <v>310061.46999999997</v>
      </c>
      <c r="Q115" s="1"/>
      <c r="R115" s="70"/>
      <c r="S115" s="75"/>
      <c r="T115" s="75"/>
      <c r="U115" s="75"/>
      <c r="V115" s="75"/>
      <c r="W115" s="75"/>
      <c r="X115" s="75"/>
      <c r="Y115" s="75"/>
      <c r="Z115" s="75"/>
      <c r="AA115" s="75"/>
      <c r="AB115" s="75"/>
    </row>
    <row r="116" spans="2:30" ht="14.1" customHeight="1" x14ac:dyDescent="0.2">
      <c r="B116" s="488" t="s">
        <v>154</v>
      </c>
      <c r="C116" s="489"/>
      <c r="D116" s="285">
        <f>D117+D118+D119+D120+D121+D122+D123+D124+D125</f>
        <v>383070.24</v>
      </c>
      <c r="E116" s="285">
        <f t="shared" ref="E116:O116" si="34">E117+E118+E119+E120+E121+E122+E123+E124+E125</f>
        <v>568018.25</v>
      </c>
      <c r="F116" s="285">
        <f t="shared" si="34"/>
        <v>1190119.53</v>
      </c>
      <c r="G116" s="285">
        <f t="shared" si="34"/>
        <v>966323.1399999999</v>
      </c>
      <c r="H116" s="285">
        <f t="shared" si="34"/>
        <v>2151335.91</v>
      </c>
      <c r="I116" s="285">
        <f t="shared" si="34"/>
        <v>1565753.62</v>
      </c>
      <c r="J116" s="285">
        <f t="shared" si="34"/>
        <v>1062966.5699999998</v>
      </c>
      <c r="K116" s="285">
        <f t="shared" si="34"/>
        <v>1386896.22</v>
      </c>
      <c r="L116" s="285">
        <f t="shared" si="34"/>
        <v>2034022.9199999997</v>
      </c>
      <c r="M116" s="285">
        <f t="shared" si="34"/>
        <v>0</v>
      </c>
      <c r="N116" s="285">
        <f t="shared" si="34"/>
        <v>0</v>
      </c>
      <c r="O116" s="285">
        <f t="shared" si="34"/>
        <v>0</v>
      </c>
      <c r="P116" s="284">
        <f>SUM(D116:O116)</f>
        <v>11308506.4</v>
      </c>
      <c r="Q116" s="1"/>
      <c r="S116" s="75"/>
      <c r="T116" s="75"/>
      <c r="U116" s="75"/>
      <c r="V116" s="75"/>
      <c r="W116" s="75"/>
      <c r="X116" s="75"/>
      <c r="Y116" s="75"/>
      <c r="Z116" s="75"/>
      <c r="AA116" s="75"/>
      <c r="AB116" s="75"/>
    </row>
    <row r="117" spans="2:30" ht="14.1" customHeight="1" x14ac:dyDescent="0.2">
      <c r="B117" s="195" t="s">
        <v>364</v>
      </c>
      <c r="C117" s="31"/>
      <c r="D117" s="118">
        <v>159617.54</v>
      </c>
      <c r="E117" s="120">
        <v>143344.87</v>
      </c>
      <c r="F117" s="281">
        <v>185958.51</v>
      </c>
      <c r="G117" s="118">
        <v>166996.62</v>
      </c>
      <c r="H117" s="118">
        <v>234474.23</v>
      </c>
      <c r="I117" s="118">
        <v>214265.18</v>
      </c>
      <c r="J117" s="118">
        <v>298340</v>
      </c>
      <c r="K117" s="118">
        <v>295116.96000000002</v>
      </c>
      <c r="L117" s="118">
        <v>314228.61</v>
      </c>
      <c r="M117" s="118"/>
      <c r="N117" s="118"/>
      <c r="O117" s="118"/>
      <c r="P117" s="120">
        <f t="shared" ref="P117:P125" si="35">SUM(D117:O117)</f>
        <v>2012342.52</v>
      </c>
      <c r="Q117" s="1"/>
      <c r="R117" s="70"/>
      <c r="S117" s="75"/>
      <c r="T117" s="75"/>
      <c r="U117" s="75"/>
      <c r="V117" s="75"/>
      <c r="W117" s="75"/>
      <c r="X117" s="75"/>
      <c r="Y117" s="75"/>
      <c r="Z117" s="75"/>
      <c r="AA117" s="75"/>
      <c r="AB117" s="75"/>
      <c r="AD117" s="8"/>
    </row>
    <row r="118" spans="2:30" ht="14.1" customHeight="1" x14ac:dyDescent="0.2">
      <c r="B118" s="194" t="s">
        <v>365</v>
      </c>
      <c r="C118" s="413"/>
      <c r="D118" s="110">
        <v>0</v>
      </c>
      <c r="E118" s="111">
        <v>165069.29999999999</v>
      </c>
      <c r="F118" s="282">
        <v>660002.93000000005</v>
      </c>
      <c r="G118" s="110">
        <v>105605</v>
      </c>
      <c r="H118" s="110">
        <v>1359727.85</v>
      </c>
      <c r="I118" s="110">
        <v>534273.01</v>
      </c>
      <c r="J118" s="110">
        <v>292665.7</v>
      </c>
      <c r="K118" s="110">
        <v>428344.7</v>
      </c>
      <c r="L118" s="110">
        <v>1271030.71</v>
      </c>
      <c r="M118" s="110"/>
      <c r="N118" s="110"/>
      <c r="O118" s="110"/>
      <c r="P118" s="111">
        <f t="shared" si="35"/>
        <v>4816719.2</v>
      </c>
      <c r="Q118" s="1"/>
      <c r="S118" s="75"/>
      <c r="T118" s="75"/>
      <c r="U118" s="75"/>
      <c r="V118" s="75"/>
      <c r="W118" s="75"/>
      <c r="X118" s="75"/>
      <c r="Y118" s="75"/>
      <c r="Z118" s="75"/>
      <c r="AA118" s="75"/>
      <c r="AB118" s="75"/>
      <c r="AD118" s="8"/>
    </row>
    <row r="119" spans="2:30" ht="14.1" customHeight="1" x14ac:dyDescent="0.2">
      <c r="B119" s="194" t="s">
        <v>366</v>
      </c>
      <c r="C119" s="413"/>
      <c r="D119" s="110">
        <v>1740</v>
      </c>
      <c r="E119" s="111">
        <v>464</v>
      </c>
      <c r="F119" s="282">
        <v>13920</v>
      </c>
      <c r="G119" s="110">
        <v>15739.61</v>
      </c>
      <c r="H119" s="110">
        <v>27961.8</v>
      </c>
      <c r="I119" s="110">
        <v>3456.8</v>
      </c>
      <c r="J119" s="110">
        <v>404.36</v>
      </c>
      <c r="K119" s="110">
        <v>112325.12</v>
      </c>
      <c r="L119" s="110">
        <v>0</v>
      </c>
      <c r="M119" s="110"/>
      <c r="N119" s="110"/>
      <c r="O119" s="110"/>
      <c r="P119" s="111">
        <f t="shared" si="35"/>
        <v>176011.69</v>
      </c>
      <c r="Q119" s="1"/>
      <c r="S119" s="75"/>
      <c r="T119" s="75"/>
      <c r="U119" s="75"/>
      <c r="V119" s="75"/>
      <c r="W119" s="75"/>
      <c r="X119" s="75"/>
      <c r="Y119" s="75"/>
      <c r="Z119" s="75"/>
      <c r="AA119" s="75"/>
      <c r="AB119" s="75"/>
      <c r="AD119" s="8"/>
    </row>
    <row r="120" spans="2:30" ht="14.1" customHeight="1" x14ac:dyDescent="0.2">
      <c r="B120" s="194" t="s">
        <v>367</v>
      </c>
      <c r="C120" s="1"/>
      <c r="D120" s="110">
        <v>7730.24</v>
      </c>
      <c r="E120" s="111">
        <v>1668.65</v>
      </c>
      <c r="F120" s="282">
        <v>5107.59</v>
      </c>
      <c r="G120" s="110">
        <v>202018.96</v>
      </c>
      <c r="H120" s="110">
        <v>2812.23</v>
      </c>
      <c r="I120" s="110">
        <v>114059.72</v>
      </c>
      <c r="J120" s="110">
        <v>7464.6</v>
      </c>
      <c r="K120" s="110">
        <v>65776.78</v>
      </c>
      <c r="L120" s="110">
        <v>7041.2</v>
      </c>
      <c r="M120" s="110"/>
      <c r="N120" s="110"/>
      <c r="O120" s="110"/>
      <c r="P120" s="111">
        <f t="shared" si="35"/>
        <v>413679.97000000003</v>
      </c>
      <c r="Q120" s="1"/>
      <c r="S120" s="75"/>
      <c r="T120" s="75"/>
      <c r="U120" s="75"/>
      <c r="V120" s="75"/>
      <c r="W120" s="75"/>
      <c r="X120" s="75"/>
      <c r="Y120" s="75"/>
      <c r="Z120" s="75"/>
      <c r="AA120" s="75"/>
      <c r="AB120" s="75"/>
      <c r="AD120" s="8"/>
    </row>
    <row r="121" spans="2:30" ht="14.1" customHeight="1" x14ac:dyDescent="0.2">
      <c r="B121" s="194" t="s">
        <v>386</v>
      </c>
      <c r="C121" s="1"/>
      <c r="D121" s="110">
        <v>0</v>
      </c>
      <c r="E121" s="111">
        <v>17613.64</v>
      </c>
      <c r="F121" s="282">
        <v>8678.99</v>
      </c>
      <c r="G121" s="110">
        <v>23104.51</v>
      </c>
      <c r="H121" s="110">
        <v>82411.94</v>
      </c>
      <c r="I121" s="110">
        <v>78256.05</v>
      </c>
      <c r="J121" s="110">
        <v>102888.23</v>
      </c>
      <c r="K121" s="110">
        <v>52592.39</v>
      </c>
      <c r="L121" s="110">
        <v>25507.439999999999</v>
      </c>
      <c r="M121" s="110"/>
      <c r="N121" s="110"/>
      <c r="O121" s="110"/>
      <c r="P121" s="111">
        <f t="shared" si="35"/>
        <v>391053.19</v>
      </c>
      <c r="Q121" s="1"/>
      <c r="S121" s="75"/>
      <c r="T121" s="75"/>
      <c r="U121" s="75"/>
      <c r="V121" s="75"/>
      <c r="W121" s="75"/>
      <c r="X121" s="75"/>
      <c r="Y121" s="75"/>
      <c r="Z121" s="75"/>
      <c r="AA121" s="75"/>
      <c r="AB121" s="75"/>
      <c r="AD121" s="8"/>
    </row>
    <row r="122" spans="2:30" ht="14.1" customHeight="1" x14ac:dyDescent="0.2">
      <c r="B122" s="194" t="s">
        <v>368</v>
      </c>
      <c r="C122" s="413"/>
      <c r="D122" s="110">
        <v>0</v>
      </c>
      <c r="E122" s="111">
        <v>0</v>
      </c>
      <c r="F122" s="282">
        <v>0</v>
      </c>
      <c r="G122" s="110">
        <v>0</v>
      </c>
      <c r="H122" s="110">
        <v>0</v>
      </c>
      <c r="I122" s="110">
        <v>0</v>
      </c>
      <c r="J122" s="110">
        <v>0</v>
      </c>
      <c r="K122" s="110">
        <v>0</v>
      </c>
      <c r="L122" s="110">
        <v>0</v>
      </c>
      <c r="M122" s="110"/>
      <c r="N122" s="110"/>
      <c r="O122" s="110"/>
      <c r="P122" s="111">
        <f t="shared" si="35"/>
        <v>0</v>
      </c>
      <c r="Q122" s="1"/>
      <c r="S122" s="75"/>
      <c r="T122" s="75"/>
      <c r="U122" s="75"/>
      <c r="V122" s="75"/>
      <c r="W122" s="75"/>
      <c r="X122" s="75"/>
      <c r="Y122" s="75"/>
      <c r="Z122" s="75"/>
      <c r="AA122" s="75"/>
      <c r="AB122" s="75"/>
      <c r="AD122" s="8"/>
    </row>
    <row r="123" spans="2:30" ht="14.1" customHeight="1" x14ac:dyDescent="0.2">
      <c r="B123" s="194" t="s">
        <v>369</v>
      </c>
      <c r="C123" s="413"/>
      <c r="D123" s="110">
        <v>8702.6200000000008</v>
      </c>
      <c r="E123" s="111">
        <v>68623.27</v>
      </c>
      <c r="F123" s="282">
        <v>57371.98</v>
      </c>
      <c r="G123" s="110">
        <v>82701.47</v>
      </c>
      <c r="H123" s="110">
        <v>124750.25</v>
      </c>
      <c r="I123" s="110">
        <v>151005.1</v>
      </c>
      <c r="J123" s="110">
        <v>132050.29999999999</v>
      </c>
      <c r="K123" s="110">
        <v>92908.83</v>
      </c>
      <c r="L123" s="110">
        <v>101996.45</v>
      </c>
      <c r="M123" s="110"/>
      <c r="N123" s="110"/>
      <c r="O123" s="110"/>
      <c r="P123" s="111">
        <f t="shared" si="35"/>
        <v>820110.2699999999</v>
      </c>
      <c r="Q123" s="1"/>
      <c r="S123" s="75"/>
      <c r="T123" s="75"/>
      <c r="U123" s="75"/>
      <c r="V123" s="75"/>
      <c r="W123" s="75"/>
      <c r="X123" s="75"/>
      <c r="Y123" s="75"/>
      <c r="Z123" s="75"/>
      <c r="AA123" s="75"/>
      <c r="AB123" s="75"/>
      <c r="AD123" s="8"/>
    </row>
    <row r="124" spans="2:30" ht="14.1" customHeight="1" x14ac:dyDescent="0.2">
      <c r="B124" s="194" t="s">
        <v>370</v>
      </c>
      <c r="C124" s="1"/>
      <c r="D124" s="110">
        <v>8236</v>
      </c>
      <c r="E124" s="111">
        <v>5622.75</v>
      </c>
      <c r="F124" s="282">
        <v>16982.400000000001</v>
      </c>
      <c r="G124" s="110">
        <v>17916.5</v>
      </c>
      <c r="H124" s="110">
        <v>11408</v>
      </c>
      <c r="I124" s="110">
        <v>218895.62</v>
      </c>
      <c r="J124" s="110">
        <v>0</v>
      </c>
      <c r="K124" s="110">
        <v>59238.879999999997</v>
      </c>
      <c r="L124" s="110">
        <v>79675.759999999995</v>
      </c>
      <c r="M124" s="110"/>
      <c r="N124" s="110"/>
      <c r="O124" s="110"/>
      <c r="P124" s="111">
        <f t="shared" si="35"/>
        <v>417975.91000000003</v>
      </c>
      <c r="Q124" s="1"/>
      <c r="S124" s="75"/>
      <c r="T124" s="75"/>
      <c r="U124" s="75"/>
      <c r="V124" s="75"/>
      <c r="W124" s="75"/>
      <c r="X124" s="75"/>
      <c r="Y124" s="75"/>
      <c r="Z124" s="75"/>
      <c r="AA124" s="75"/>
      <c r="AB124" s="75"/>
      <c r="AD124" s="8"/>
    </row>
    <row r="125" spans="2:30" ht="14.1" customHeight="1" x14ac:dyDescent="0.2">
      <c r="B125" s="194" t="s">
        <v>371</v>
      </c>
      <c r="C125" s="1"/>
      <c r="D125" s="110">
        <v>197043.84</v>
      </c>
      <c r="E125" s="111">
        <v>165611.76999999999</v>
      </c>
      <c r="F125" s="282">
        <v>242097.13</v>
      </c>
      <c r="G125" s="110">
        <v>352240.47</v>
      </c>
      <c r="H125" s="110">
        <v>307789.61</v>
      </c>
      <c r="I125" s="110">
        <v>251542.14</v>
      </c>
      <c r="J125" s="110">
        <v>229153.38</v>
      </c>
      <c r="K125" s="110">
        <v>280592.56</v>
      </c>
      <c r="L125" s="110">
        <v>234542.75</v>
      </c>
      <c r="M125" s="110"/>
      <c r="N125" s="110"/>
      <c r="O125" s="110"/>
      <c r="P125" s="111">
        <f t="shared" si="35"/>
        <v>2260613.65</v>
      </c>
      <c r="Q125" s="1"/>
      <c r="S125" s="75"/>
      <c r="T125" s="75"/>
      <c r="U125" s="75"/>
      <c r="V125" s="75"/>
      <c r="W125" s="75"/>
      <c r="X125" s="75"/>
      <c r="Y125" s="75"/>
      <c r="Z125" s="75"/>
      <c r="AA125" s="75"/>
      <c r="AB125" s="75"/>
      <c r="AD125" s="8"/>
    </row>
    <row r="126" spans="2:30" ht="14.1" customHeight="1" x14ac:dyDescent="0.2">
      <c r="B126" s="462" t="s">
        <v>372</v>
      </c>
      <c r="C126" s="462"/>
      <c r="D126" s="285">
        <f>D127+D130+D133+D136+D141+D145+D148+D150+D156</f>
        <v>0</v>
      </c>
      <c r="E126" s="285">
        <f t="shared" ref="E126:P126" si="36">E127+E130+E133+E136+E141+E145+E148+E150+E156</f>
        <v>0</v>
      </c>
      <c r="F126" s="285">
        <f t="shared" si="36"/>
        <v>1650868</v>
      </c>
      <c r="G126" s="285">
        <f t="shared" si="36"/>
        <v>1888515</v>
      </c>
      <c r="H126" s="285">
        <f t="shared" si="36"/>
        <v>2158786</v>
      </c>
      <c r="I126" s="285">
        <f t="shared" si="36"/>
        <v>1801316</v>
      </c>
      <c r="J126" s="285">
        <f t="shared" si="36"/>
        <v>1965712</v>
      </c>
      <c r="K126" s="285">
        <f t="shared" si="36"/>
        <v>1914040</v>
      </c>
      <c r="L126" s="285">
        <f t="shared" si="36"/>
        <v>2041530</v>
      </c>
      <c r="M126" s="285">
        <f t="shared" si="36"/>
        <v>0</v>
      </c>
      <c r="N126" s="285">
        <f t="shared" si="36"/>
        <v>0</v>
      </c>
      <c r="O126" s="285">
        <f t="shared" si="36"/>
        <v>0</v>
      </c>
      <c r="P126" s="285">
        <f t="shared" si="36"/>
        <v>13420767</v>
      </c>
      <c r="Q126" s="1"/>
      <c r="S126" s="75"/>
      <c r="T126" s="75"/>
      <c r="U126" s="75"/>
      <c r="V126" s="75"/>
      <c r="W126" s="75"/>
      <c r="X126" s="75"/>
      <c r="Y126" s="75"/>
      <c r="Z126" s="75"/>
      <c r="AA126" s="75"/>
      <c r="AB126" s="75"/>
      <c r="AD126" s="8"/>
    </row>
    <row r="127" spans="2:30" ht="14.1" customHeight="1" x14ac:dyDescent="0.2">
      <c r="B127" s="381" t="s">
        <v>673</v>
      </c>
      <c r="C127" s="196"/>
      <c r="D127" s="285">
        <f>D128+D129</f>
        <v>0</v>
      </c>
      <c r="E127" s="285">
        <f t="shared" ref="E127:P127" si="37">E128+E129</f>
        <v>0</v>
      </c>
      <c r="F127" s="285">
        <f t="shared" si="37"/>
        <v>0</v>
      </c>
      <c r="G127" s="285">
        <f t="shared" si="37"/>
        <v>0</v>
      </c>
      <c r="H127" s="285">
        <f t="shared" si="37"/>
        <v>0</v>
      </c>
      <c r="I127" s="285">
        <f t="shared" si="37"/>
        <v>0</v>
      </c>
      <c r="J127" s="285">
        <f t="shared" si="37"/>
        <v>0</v>
      </c>
      <c r="K127" s="285">
        <f t="shared" si="37"/>
        <v>0</v>
      </c>
      <c r="L127" s="285">
        <f t="shared" si="37"/>
        <v>0</v>
      </c>
      <c r="M127" s="285">
        <f t="shared" si="37"/>
        <v>0</v>
      </c>
      <c r="N127" s="285">
        <f t="shared" si="37"/>
        <v>0</v>
      </c>
      <c r="O127" s="285">
        <f t="shared" si="37"/>
        <v>0</v>
      </c>
      <c r="P127" s="285">
        <f t="shared" si="37"/>
        <v>0</v>
      </c>
      <c r="Q127" s="1"/>
      <c r="S127" s="75"/>
      <c r="T127" s="75"/>
      <c r="U127" s="75"/>
      <c r="V127" s="75"/>
      <c r="W127" s="75"/>
      <c r="X127" s="75"/>
      <c r="Y127" s="75"/>
      <c r="Z127" s="75"/>
      <c r="AA127" s="75"/>
      <c r="AB127" s="75"/>
      <c r="AD127" s="8"/>
    </row>
    <row r="128" spans="2:30" ht="14.1" customHeight="1" x14ac:dyDescent="0.2">
      <c r="B128" s="194" t="s">
        <v>674</v>
      </c>
      <c r="C128" s="1"/>
      <c r="D128" s="110">
        <v>0</v>
      </c>
      <c r="E128" s="110">
        <v>0</v>
      </c>
      <c r="F128" s="110">
        <v>0</v>
      </c>
      <c r="G128" s="110">
        <v>0</v>
      </c>
      <c r="H128" s="110">
        <v>0</v>
      </c>
      <c r="I128" s="110">
        <v>0</v>
      </c>
      <c r="J128" s="110">
        <v>0</v>
      </c>
      <c r="K128" s="110">
        <v>0</v>
      </c>
      <c r="L128" s="110">
        <v>0</v>
      </c>
      <c r="M128" s="110">
        <v>0</v>
      </c>
      <c r="N128" s="110">
        <v>0</v>
      </c>
      <c r="O128" s="110">
        <v>0</v>
      </c>
      <c r="P128" s="111">
        <f t="shared" ref="P128:P168" si="38">SUM(D128:O128)</f>
        <v>0</v>
      </c>
      <c r="Q128" s="1"/>
      <c r="S128" s="75"/>
      <c r="T128" s="75"/>
      <c r="U128" s="75"/>
      <c r="V128" s="75"/>
      <c r="W128" s="75"/>
      <c r="X128" s="75"/>
      <c r="Y128" s="75"/>
      <c r="Z128" s="75"/>
      <c r="AA128" s="75"/>
      <c r="AB128" s="75"/>
      <c r="AD128" s="8"/>
    </row>
    <row r="129" spans="2:30" ht="14.1" customHeight="1" x14ac:dyDescent="0.2">
      <c r="B129" s="194" t="s">
        <v>675</v>
      </c>
      <c r="C129" s="1"/>
      <c r="D129" s="110">
        <v>0</v>
      </c>
      <c r="E129" s="111">
        <v>0</v>
      </c>
      <c r="F129" s="282">
        <v>0</v>
      </c>
      <c r="G129" s="110">
        <v>0</v>
      </c>
      <c r="H129" s="110">
        <v>0</v>
      </c>
      <c r="I129" s="110">
        <v>0</v>
      </c>
      <c r="J129" s="110">
        <v>0</v>
      </c>
      <c r="K129" s="110">
        <v>0</v>
      </c>
      <c r="L129" s="110">
        <v>0</v>
      </c>
      <c r="M129" s="110">
        <v>0</v>
      </c>
      <c r="N129" s="110">
        <v>0</v>
      </c>
      <c r="O129" s="110">
        <v>0</v>
      </c>
      <c r="P129" s="111">
        <f>SUM(D129:O129)</f>
        <v>0</v>
      </c>
      <c r="Q129" s="1"/>
      <c r="S129" s="75"/>
      <c r="T129" s="75"/>
      <c r="U129" s="75"/>
      <c r="V129" s="75"/>
      <c r="W129" s="75"/>
      <c r="X129" s="75"/>
      <c r="Y129" s="75"/>
      <c r="Z129" s="75"/>
      <c r="AA129" s="75"/>
      <c r="AB129" s="75"/>
      <c r="AD129" s="8"/>
    </row>
    <row r="130" spans="2:30" ht="14.1" customHeight="1" x14ac:dyDescent="0.2">
      <c r="B130" s="386" t="s">
        <v>311</v>
      </c>
      <c r="C130" s="387"/>
      <c r="D130" s="285">
        <f>D131+D132</f>
        <v>0</v>
      </c>
      <c r="E130" s="285">
        <f t="shared" ref="E130:P130" si="39">E131+E132</f>
        <v>0</v>
      </c>
      <c r="F130" s="285">
        <f t="shared" si="39"/>
        <v>0</v>
      </c>
      <c r="G130" s="285">
        <f t="shared" si="39"/>
        <v>0</v>
      </c>
      <c r="H130" s="285">
        <f t="shared" si="39"/>
        <v>0</v>
      </c>
      <c r="I130" s="285">
        <f t="shared" si="39"/>
        <v>0</v>
      </c>
      <c r="J130" s="285">
        <f t="shared" si="39"/>
        <v>0</v>
      </c>
      <c r="K130" s="285">
        <f t="shared" si="39"/>
        <v>0</v>
      </c>
      <c r="L130" s="285">
        <f t="shared" si="39"/>
        <v>0</v>
      </c>
      <c r="M130" s="285">
        <f t="shared" si="39"/>
        <v>0</v>
      </c>
      <c r="N130" s="285">
        <f t="shared" si="39"/>
        <v>0</v>
      </c>
      <c r="O130" s="285">
        <f t="shared" si="39"/>
        <v>0</v>
      </c>
      <c r="P130" s="285">
        <f t="shared" si="39"/>
        <v>0</v>
      </c>
      <c r="Q130" s="1"/>
      <c r="S130" s="75"/>
      <c r="T130" s="75"/>
      <c r="U130" s="75"/>
      <c r="V130" s="75"/>
      <c r="W130" s="75"/>
      <c r="X130" s="75"/>
      <c r="Y130" s="75"/>
      <c r="Z130" s="75"/>
      <c r="AA130" s="75"/>
      <c r="AB130" s="75"/>
      <c r="AD130" s="8"/>
    </row>
    <row r="131" spans="2:30" ht="14.1" customHeight="1" x14ac:dyDescent="0.2">
      <c r="B131" s="195" t="s">
        <v>676</v>
      </c>
      <c r="C131" s="31"/>
      <c r="D131" s="118">
        <v>0</v>
      </c>
      <c r="E131" s="118">
        <v>0</v>
      </c>
      <c r="F131" s="118">
        <v>0</v>
      </c>
      <c r="G131" s="118">
        <v>0</v>
      </c>
      <c r="H131" s="118">
        <v>0</v>
      </c>
      <c r="I131" s="118">
        <v>0</v>
      </c>
      <c r="J131" s="118">
        <v>0</v>
      </c>
      <c r="K131" s="118">
        <v>0</v>
      </c>
      <c r="L131" s="118">
        <v>0</v>
      </c>
      <c r="M131" s="118">
        <v>0</v>
      </c>
      <c r="N131" s="118">
        <v>0</v>
      </c>
      <c r="O131" s="118">
        <v>0</v>
      </c>
      <c r="P131" s="120">
        <f t="shared" ref="P131:P132" si="40">SUM(D131:O131)</f>
        <v>0</v>
      </c>
      <c r="Q131" s="1"/>
      <c r="S131" s="75"/>
      <c r="T131" s="75"/>
      <c r="U131" s="75"/>
      <c r="V131" s="75"/>
      <c r="W131" s="75"/>
      <c r="X131" s="75"/>
      <c r="Y131" s="75"/>
      <c r="Z131" s="75"/>
      <c r="AA131" s="75"/>
      <c r="AB131" s="75"/>
      <c r="AD131" s="8"/>
    </row>
    <row r="132" spans="2:30" ht="14.1" customHeight="1" x14ac:dyDescent="0.2">
      <c r="B132" s="194" t="s">
        <v>677</v>
      </c>
      <c r="C132" s="1"/>
      <c r="D132" s="110">
        <v>0</v>
      </c>
      <c r="E132" s="110">
        <v>0</v>
      </c>
      <c r="F132" s="110">
        <v>0</v>
      </c>
      <c r="G132" s="110">
        <v>0</v>
      </c>
      <c r="H132" s="110">
        <v>0</v>
      </c>
      <c r="I132" s="110">
        <v>0</v>
      </c>
      <c r="J132" s="110">
        <v>0</v>
      </c>
      <c r="K132" s="110">
        <v>0</v>
      </c>
      <c r="L132" s="110">
        <v>0</v>
      </c>
      <c r="M132" s="110">
        <v>0</v>
      </c>
      <c r="N132" s="110">
        <v>0</v>
      </c>
      <c r="O132" s="110">
        <v>0</v>
      </c>
      <c r="P132" s="111">
        <f t="shared" si="40"/>
        <v>0</v>
      </c>
      <c r="Q132" s="1"/>
      <c r="S132" s="75"/>
      <c r="T132" s="75"/>
      <c r="U132" s="75"/>
      <c r="V132" s="75"/>
      <c r="W132" s="75"/>
      <c r="X132" s="75"/>
      <c r="Y132" s="75"/>
      <c r="Z132" s="75"/>
      <c r="AA132" s="75"/>
      <c r="AB132" s="75"/>
      <c r="AD132" s="8"/>
    </row>
    <row r="133" spans="2:30" ht="14.1" customHeight="1" x14ac:dyDescent="0.2">
      <c r="B133" s="386" t="s">
        <v>312</v>
      </c>
      <c r="C133" s="387"/>
      <c r="D133" s="285">
        <f>D134+D135</f>
        <v>0</v>
      </c>
      <c r="E133" s="285">
        <f t="shared" ref="E133:P133" si="41">E134+E135</f>
        <v>0</v>
      </c>
      <c r="F133" s="285">
        <f t="shared" si="41"/>
        <v>1650868</v>
      </c>
      <c r="G133" s="285">
        <f t="shared" si="41"/>
        <v>1888515</v>
      </c>
      <c r="H133" s="285">
        <f t="shared" si="41"/>
        <v>2158786</v>
      </c>
      <c r="I133" s="285">
        <f t="shared" si="41"/>
        <v>1801316</v>
      </c>
      <c r="J133" s="285">
        <f t="shared" si="41"/>
        <v>1965712</v>
      </c>
      <c r="K133" s="285">
        <f t="shared" si="41"/>
        <v>1914040</v>
      </c>
      <c r="L133" s="285">
        <f t="shared" si="41"/>
        <v>2041530</v>
      </c>
      <c r="M133" s="285">
        <f t="shared" si="41"/>
        <v>0</v>
      </c>
      <c r="N133" s="285">
        <f t="shared" si="41"/>
        <v>0</v>
      </c>
      <c r="O133" s="285">
        <f t="shared" si="41"/>
        <v>0</v>
      </c>
      <c r="P133" s="285">
        <f t="shared" si="41"/>
        <v>13420767</v>
      </c>
      <c r="Q133" s="1"/>
      <c r="S133" s="75"/>
      <c r="T133" s="75"/>
      <c r="U133" s="75"/>
      <c r="V133" s="75"/>
      <c r="W133" s="75"/>
      <c r="X133" s="75"/>
      <c r="Y133" s="75"/>
      <c r="Z133" s="75"/>
      <c r="AA133" s="75"/>
      <c r="AB133" s="75"/>
      <c r="AD133" s="8"/>
    </row>
    <row r="134" spans="2:30" ht="14.1" customHeight="1" x14ac:dyDescent="0.2">
      <c r="B134" s="325" t="s">
        <v>678</v>
      </c>
      <c r="C134" s="30"/>
      <c r="D134" s="117">
        <v>0</v>
      </c>
      <c r="E134" s="117">
        <v>0</v>
      </c>
      <c r="F134" s="117">
        <v>1650868</v>
      </c>
      <c r="G134" s="117">
        <v>1888515</v>
      </c>
      <c r="H134" s="117">
        <v>2158786</v>
      </c>
      <c r="I134" s="117">
        <v>1801316</v>
      </c>
      <c r="J134" s="117">
        <v>1965712</v>
      </c>
      <c r="K134" s="117">
        <v>1914040</v>
      </c>
      <c r="L134" s="117">
        <v>2041530</v>
      </c>
      <c r="M134" s="117">
        <v>0</v>
      </c>
      <c r="N134" s="117">
        <v>0</v>
      </c>
      <c r="O134" s="117">
        <v>0</v>
      </c>
      <c r="P134" s="317">
        <f t="shared" ref="P134:P135" si="42">SUM(D134:O134)</f>
        <v>13420767</v>
      </c>
      <c r="Q134" s="1"/>
      <c r="S134" s="75"/>
      <c r="T134" s="75"/>
      <c r="U134" s="75"/>
      <c r="V134" s="75"/>
      <c r="W134" s="75"/>
      <c r="X134" s="75"/>
      <c r="Y134" s="75"/>
      <c r="Z134" s="75"/>
      <c r="AA134" s="75"/>
      <c r="AB134" s="75"/>
      <c r="AD134" s="8"/>
    </row>
    <row r="135" spans="2:30" ht="14.1" customHeight="1" x14ac:dyDescent="0.2">
      <c r="B135" s="325" t="s">
        <v>679</v>
      </c>
      <c r="C135" s="30"/>
      <c r="D135" s="117">
        <v>0</v>
      </c>
      <c r="E135" s="117">
        <v>0</v>
      </c>
      <c r="F135" s="117">
        <v>0</v>
      </c>
      <c r="G135" s="117">
        <v>0</v>
      </c>
      <c r="H135" s="117">
        <v>0</v>
      </c>
      <c r="I135" s="117">
        <v>0</v>
      </c>
      <c r="J135" s="117">
        <v>0</v>
      </c>
      <c r="K135" s="117">
        <v>0</v>
      </c>
      <c r="L135" s="117">
        <v>0</v>
      </c>
      <c r="M135" s="117">
        <v>0</v>
      </c>
      <c r="N135" s="117">
        <v>0</v>
      </c>
      <c r="O135" s="117">
        <v>0</v>
      </c>
      <c r="P135" s="317">
        <f t="shared" si="42"/>
        <v>0</v>
      </c>
      <c r="Q135" s="1"/>
      <c r="S135" s="75"/>
      <c r="T135" s="75"/>
      <c r="U135" s="75"/>
      <c r="V135" s="75"/>
      <c r="W135" s="75"/>
      <c r="X135" s="75"/>
      <c r="Y135" s="75"/>
      <c r="Z135" s="75"/>
      <c r="AA135" s="75"/>
      <c r="AB135" s="75"/>
      <c r="AD135" s="8"/>
    </row>
    <row r="136" spans="2:30" ht="14.1" customHeight="1" x14ac:dyDescent="0.2">
      <c r="B136" s="386" t="s">
        <v>313</v>
      </c>
      <c r="C136" s="387"/>
      <c r="D136" s="285">
        <f>D137+D138+D139+D140</f>
        <v>0</v>
      </c>
      <c r="E136" s="285">
        <f t="shared" ref="E136:P136" si="43">E137+E138+E139+E140</f>
        <v>0</v>
      </c>
      <c r="F136" s="285">
        <f t="shared" si="43"/>
        <v>0</v>
      </c>
      <c r="G136" s="285">
        <f t="shared" si="43"/>
        <v>0</v>
      </c>
      <c r="H136" s="285">
        <f t="shared" si="43"/>
        <v>0</v>
      </c>
      <c r="I136" s="285">
        <f t="shared" si="43"/>
        <v>0</v>
      </c>
      <c r="J136" s="285">
        <f t="shared" si="43"/>
        <v>0</v>
      </c>
      <c r="K136" s="285">
        <f t="shared" si="43"/>
        <v>0</v>
      </c>
      <c r="L136" s="285">
        <f t="shared" si="43"/>
        <v>0</v>
      </c>
      <c r="M136" s="285">
        <f t="shared" si="43"/>
        <v>0</v>
      </c>
      <c r="N136" s="285">
        <f t="shared" si="43"/>
        <v>0</v>
      </c>
      <c r="O136" s="285">
        <f t="shared" si="43"/>
        <v>0</v>
      </c>
      <c r="P136" s="285">
        <f t="shared" si="43"/>
        <v>0</v>
      </c>
      <c r="Q136" s="1"/>
      <c r="S136" s="75"/>
      <c r="T136" s="75"/>
      <c r="U136" s="75"/>
      <c r="V136" s="75"/>
      <c r="W136" s="75"/>
      <c r="X136" s="75"/>
      <c r="Y136" s="75"/>
      <c r="Z136" s="75"/>
      <c r="AA136" s="75"/>
      <c r="AB136" s="75"/>
      <c r="AD136" s="8"/>
    </row>
    <row r="137" spans="2:30" ht="14.1" customHeight="1" x14ac:dyDescent="0.2">
      <c r="B137" s="195" t="s">
        <v>373</v>
      </c>
      <c r="C137" s="31"/>
      <c r="D137" s="118">
        <v>0</v>
      </c>
      <c r="E137" s="118">
        <v>0</v>
      </c>
      <c r="F137" s="118"/>
      <c r="G137" s="118"/>
      <c r="H137" s="118"/>
      <c r="I137" s="118"/>
      <c r="J137" s="118"/>
      <c r="K137" s="118"/>
      <c r="L137" s="118"/>
      <c r="M137" s="118"/>
      <c r="N137" s="118"/>
      <c r="O137" s="118"/>
      <c r="P137" s="120">
        <f t="shared" ref="P137:P140" si="44">SUM(D137:O137)</f>
        <v>0</v>
      </c>
      <c r="Q137" s="1"/>
      <c r="S137" s="75"/>
      <c r="T137" s="75"/>
      <c r="U137" s="75"/>
      <c r="V137" s="75"/>
      <c r="W137" s="75"/>
      <c r="X137" s="75"/>
      <c r="Y137" s="75"/>
      <c r="Z137" s="75"/>
      <c r="AA137" s="75"/>
      <c r="AB137" s="75"/>
      <c r="AD137" s="8"/>
    </row>
    <row r="138" spans="2:30" ht="14.1" customHeight="1" x14ac:dyDescent="0.2">
      <c r="B138" s="194" t="s">
        <v>374</v>
      </c>
      <c r="C138" s="413"/>
      <c r="D138" s="110">
        <v>0</v>
      </c>
      <c r="E138" s="110">
        <v>0</v>
      </c>
      <c r="F138" s="110">
        <v>0</v>
      </c>
      <c r="G138" s="110">
        <v>0</v>
      </c>
      <c r="H138" s="110">
        <v>0</v>
      </c>
      <c r="I138" s="110">
        <v>0</v>
      </c>
      <c r="J138" s="110">
        <v>0</v>
      </c>
      <c r="K138" s="110">
        <v>0</v>
      </c>
      <c r="L138" s="110">
        <v>0</v>
      </c>
      <c r="M138" s="110">
        <v>0</v>
      </c>
      <c r="N138" s="110">
        <v>0</v>
      </c>
      <c r="O138" s="110">
        <v>0</v>
      </c>
      <c r="P138" s="111">
        <f t="shared" si="44"/>
        <v>0</v>
      </c>
      <c r="Q138" s="1"/>
      <c r="S138" s="75"/>
      <c r="T138" s="75"/>
      <c r="U138" s="75"/>
      <c r="V138" s="75"/>
      <c r="W138" s="75"/>
      <c r="X138" s="75"/>
      <c r="Y138" s="75"/>
      <c r="Z138" s="75"/>
      <c r="AA138" s="75"/>
      <c r="AB138" s="75"/>
      <c r="AD138" s="8"/>
    </row>
    <row r="139" spans="2:30" ht="14.1" customHeight="1" x14ac:dyDescent="0.2">
      <c r="B139" s="194" t="s">
        <v>680</v>
      </c>
      <c r="C139" s="413"/>
      <c r="D139" s="110">
        <v>0</v>
      </c>
      <c r="E139" s="110">
        <v>0</v>
      </c>
      <c r="F139" s="110">
        <v>0</v>
      </c>
      <c r="G139" s="110">
        <v>0</v>
      </c>
      <c r="H139" s="110">
        <v>0</v>
      </c>
      <c r="I139" s="110">
        <v>0</v>
      </c>
      <c r="J139" s="110">
        <v>0</v>
      </c>
      <c r="K139" s="110">
        <v>0</v>
      </c>
      <c r="L139" s="110">
        <v>0</v>
      </c>
      <c r="M139" s="110">
        <v>0</v>
      </c>
      <c r="N139" s="110">
        <v>0</v>
      </c>
      <c r="O139" s="110">
        <v>0</v>
      </c>
      <c r="P139" s="111">
        <f t="shared" si="44"/>
        <v>0</v>
      </c>
      <c r="Q139" s="1"/>
      <c r="S139" s="75"/>
      <c r="T139" s="75"/>
      <c r="U139" s="75"/>
      <c r="V139" s="75"/>
      <c r="W139" s="75"/>
      <c r="X139" s="75"/>
      <c r="Y139" s="75"/>
      <c r="Z139" s="75"/>
      <c r="AA139" s="75"/>
      <c r="AB139" s="75"/>
      <c r="AD139" s="8"/>
    </row>
    <row r="140" spans="2:30" ht="14.1" customHeight="1" x14ac:dyDescent="0.2">
      <c r="B140" s="42" t="s">
        <v>681</v>
      </c>
      <c r="C140" s="32"/>
      <c r="D140" s="114">
        <v>0</v>
      </c>
      <c r="E140" s="114">
        <v>0</v>
      </c>
      <c r="F140" s="114">
        <v>0</v>
      </c>
      <c r="G140" s="114">
        <v>0</v>
      </c>
      <c r="H140" s="114">
        <v>0</v>
      </c>
      <c r="I140" s="114">
        <v>0</v>
      </c>
      <c r="J140" s="114">
        <v>0</v>
      </c>
      <c r="K140" s="114">
        <v>0</v>
      </c>
      <c r="L140" s="114">
        <v>0</v>
      </c>
      <c r="M140" s="114">
        <v>0</v>
      </c>
      <c r="N140" s="114">
        <v>0</v>
      </c>
      <c r="O140" s="114">
        <v>0</v>
      </c>
      <c r="P140" s="119">
        <f t="shared" si="44"/>
        <v>0</v>
      </c>
      <c r="Q140" s="1"/>
      <c r="S140" s="75"/>
      <c r="T140" s="75"/>
      <c r="U140" s="75"/>
      <c r="V140" s="75"/>
      <c r="W140" s="75"/>
      <c r="X140" s="75"/>
      <c r="Y140" s="75"/>
      <c r="Z140" s="75"/>
      <c r="AA140" s="75"/>
      <c r="AB140" s="75"/>
      <c r="AD140" s="8"/>
    </row>
    <row r="141" spans="2:30" ht="14.1" customHeight="1" x14ac:dyDescent="0.2">
      <c r="B141" s="386" t="s">
        <v>314</v>
      </c>
      <c r="C141" s="387"/>
      <c r="D141" s="285">
        <f>D142+D143+D144</f>
        <v>0</v>
      </c>
      <c r="E141" s="285">
        <f t="shared" ref="E141:P141" si="45">E142+E143+E144</f>
        <v>0</v>
      </c>
      <c r="F141" s="285">
        <f t="shared" si="45"/>
        <v>0</v>
      </c>
      <c r="G141" s="285">
        <f t="shared" si="45"/>
        <v>0</v>
      </c>
      <c r="H141" s="285">
        <f t="shared" si="45"/>
        <v>0</v>
      </c>
      <c r="I141" s="285">
        <f t="shared" si="45"/>
        <v>0</v>
      </c>
      <c r="J141" s="285">
        <f t="shared" si="45"/>
        <v>0</v>
      </c>
      <c r="K141" s="285">
        <f t="shared" si="45"/>
        <v>0</v>
      </c>
      <c r="L141" s="285">
        <f t="shared" si="45"/>
        <v>0</v>
      </c>
      <c r="M141" s="285">
        <f t="shared" si="45"/>
        <v>0</v>
      </c>
      <c r="N141" s="285">
        <f t="shared" si="45"/>
        <v>0</v>
      </c>
      <c r="O141" s="285">
        <f t="shared" si="45"/>
        <v>0</v>
      </c>
      <c r="P141" s="285">
        <f t="shared" si="45"/>
        <v>0</v>
      </c>
      <c r="Q141" s="1"/>
      <c r="S141" s="75"/>
      <c r="T141" s="75"/>
      <c r="U141" s="75"/>
      <c r="V141" s="75"/>
      <c r="W141" s="75"/>
      <c r="X141" s="75"/>
      <c r="Y141" s="75"/>
      <c r="Z141" s="75"/>
      <c r="AA141" s="75"/>
      <c r="AB141" s="75"/>
      <c r="AD141" s="8"/>
    </row>
    <row r="142" spans="2:30" ht="14.1" customHeight="1" x14ac:dyDescent="0.2">
      <c r="B142" s="195" t="s">
        <v>314</v>
      </c>
      <c r="C142" s="31"/>
      <c r="D142" s="118">
        <v>0</v>
      </c>
      <c r="E142" s="118">
        <v>0</v>
      </c>
      <c r="F142" s="118">
        <v>0</v>
      </c>
      <c r="G142" s="118">
        <v>0</v>
      </c>
      <c r="H142" s="118">
        <v>0</v>
      </c>
      <c r="I142" s="118">
        <v>0</v>
      </c>
      <c r="J142" s="118">
        <v>0</v>
      </c>
      <c r="K142" s="118">
        <v>0</v>
      </c>
      <c r="L142" s="118">
        <v>0</v>
      </c>
      <c r="M142" s="118">
        <v>0</v>
      </c>
      <c r="N142" s="118">
        <v>0</v>
      </c>
      <c r="O142" s="118">
        <v>0</v>
      </c>
      <c r="P142" s="120">
        <f t="shared" ref="P142:P144" si="46">SUM(D142:O142)</f>
        <v>0</v>
      </c>
      <c r="Q142" s="1"/>
      <c r="S142" s="75"/>
      <c r="T142" s="75"/>
      <c r="U142" s="75"/>
      <c r="V142" s="75"/>
      <c r="W142" s="75"/>
      <c r="X142" s="75"/>
      <c r="Y142" s="75"/>
      <c r="Z142" s="75"/>
      <c r="AA142" s="75"/>
      <c r="AB142" s="75"/>
      <c r="AD142" s="8"/>
    </row>
    <row r="143" spans="2:30" ht="14.1" customHeight="1" x14ac:dyDescent="0.2">
      <c r="B143" s="194" t="s">
        <v>682</v>
      </c>
      <c r="C143" s="413"/>
      <c r="D143" s="110">
        <v>0</v>
      </c>
      <c r="E143" s="110">
        <v>0</v>
      </c>
      <c r="F143" s="110">
        <v>0</v>
      </c>
      <c r="G143" s="110">
        <v>0</v>
      </c>
      <c r="H143" s="110">
        <v>0</v>
      </c>
      <c r="I143" s="110">
        <v>0</v>
      </c>
      <c r="J143" s="110">
        <v>0</v>
      </c>
      <c r="K143" s="110">
        <v>0</v>
      </c>
      <c r="L143" s="110">
        <v>0</v>
      </c>
      <c r="M143" s="110">
        <v>0</v>
      </c>
      <c r="N143" s="110">
        <v>0</v>
      </c>
      <c r="O143" s="110">
        <v>0</v>
      </c>
      <c r="P143" s="111">
        <f t="shared" si="46"/>
        <v>0</v>
      </c>
      <c r="Q143" s="1"/>
      <c r="S143" s="75"/>
      <c r="T143" s="75"/>
      <c r="U143" s="75"/>
      <c r="V143" s="75"/>
      <c r="W143" s="75"/>
      <c r="X143" s="75"/>
      <c r="Y143" s="75"/>
      <c r="Z143" s="75"/>
      <c r="AA143" s="75"/>
      <c r="AB143" s="75"/>
      <c r="AD143" s="8"/>
    </row>
    <row r="144" spans="2:30" ht="14.1" customHeight="1" x14ac:dyDescent="0.2">
      <c r="B144" s="42" t="s">
        <v>683</v>
      </c>
      <c r="C144" s="32"/>
      <c r="D144" s="114">
        <v>0</v>
      </c>
      <c r="E144" s="114">
        <v>0</v>
      </c>
      <c r="F144" s="114">
        <v>0</v>
      </c>
      <c r="G144" s="114">
        <v>0</v>
      </c>
      <c r="H144" s="114">
        <v>0</v>
      </c>
      <c r="I144" s="114">
        <v>0</v>
      </c>
      <c r="J144" s="114">
        <v>0</v>
      </c>
      <c r="K144" s="114">
        <v>0</v>
      </c>
      <c r="L144" s="114">
        <v>0</v>
      </c>
      <c r="M144" s="114">
        <v>0</v>
      </c>
      <c r="N144" s="114">
        <v>0</v>
      </c>
      <c r="O144" s="114">
        <v>0</v>
      </c>
      <c r="P144" s="119">
        <f t="shared" si="46"/>
        <v>0</v>
      </c>
      <c r="Q144" s="1"/>
      <c r="S144" s="75"/>
      <c r="T144" s="75"/>
      <c r="U144" s="75"/>
      <c r="V144" s="75"/>
      <c r="W144" s="75"/>
      <c r="X144" s="75"/>
      <c r="Y144" s="75"/>
      <c r="Z144" s="75"/>
      <c r="AA144" s="75"/>
      <c r="AB144" s="75"/>
      <c r="AD144" s="8"/>
    </row>
    <row r="145" spans="2:30" ht="14.1" customHeight="1" x14ac:dyDescent="0.2">
      <c r="B145" s="386" t="s">
        <v>684</v>
      </c>
      <c r="C145" s="387"/>
      <c r="D145" s="285">
        <f>D146+D147</f>
        <v>0</v>
      </c>
      <c r="E145" s="285">
        <f t="shared" ref="E145:P145" si="47">E146+E147</f>
        <v>0</v>
      </c>
      <c r="F145" s="285">
        <f t="shared" si="47"/>
        <v>0</v>
      </c>
      <c r="G145" s="285">
        <f t="shared" si="47"/>
        <v>0</v>
      </c>
      <c r="H145" s="285">
        <f t="shared" si="47"/>
        <v>0</v>
      </c>
      <c r="I145" s="285">
        <f t="shared" si="47"/>
        <v>0</v>
      </c>
      <c r="J145" s="285">
        <f t="shared" si="47"/>
        <v>0</v>
      </c>
      <c r="K145" s="285">
        <f t="shared" si="47"/>
        <v>0</v>
      </c>
      <c r="L145" s="285">
        <f t="shared" si="47"/>
        <v>0</v>
      </c>
      <c r="M145" s="285">
        <f t="shared" si="47"/>
        <v>0</v>
      </c>
      <c r="N145" s="285">
        <f t="shared" si="47"/>
        <v>0</v>
      </c>
      <c r="O145" s="285">
        <f t="shared" si="47"/>
        <v>0</v>
      </c>
      <c r="P145" s="285">
        <f t="shared" si="47"/>
        <v>0</v>
      </c>
      <c r="Q145" s="1"/>
      <c r="S145" s="75"/>
      <c r="T145" s="75"/>
      <c r="U145" s="75"/>
      <c r="V145" s="75"/>
      <c r="W145" s="75"/>
      <c r="X145" s="75"/>
      <c r="Y145" s="75"/>
      <c r="Z145" s="75"/>
      <c r="AA145" s="75"/>
      <c r="AB145" s="75"/>
      <c r="AD145" s="8"/>
    </row>
    <row r="146" spans="2:30" ht="14.1" customHeight="1" x14ac:dyDescent="0.2">
      <c r="B146" s="325" t="s">
        <v>685</v>
      </c>
      <c r="C146" s="30"/>
      <c r="D146" s="117">
        <v>0</v>
      </c>
      <c r="E146" s="117">
        <v>0</v>
      </c>
      <c r="F146" s="117">
        <v>0</v>
      </c>
      <c r="G146" s="117">
        <v>0</v>
      </c>
      <c r="H146" s="117">
        <v>0</v>
      </c>
      <c r="I146" s="117">
        <v>0</v>
      </c>
      <c r="J146" s="117">
        <v>0</v>
      </c>
      <c r="K146" s="117">
        <v>0</v>
      </c>
      <c r="L146" s="117">
        <v>0</v>
      </c>
      <c r="M146" s="117">
        <v>0</v>
      </c>
      <c r="N146" s="117">
        <v>0</v>
      </c>
      <c r="O146" s="117">
        <v>0</v>
      </c>
      <c r="P146" s="317">
        <f t="shared" ref="P146:P147" si="48">SUM(D146:O146)</f>
        <v>0</v>
      </c>
      <c r="Q146" s="1"/>
      <c r="S146" s="75"/>
      <c r="T146" s="75"/>
      <c r="U146" s="75"/>
      <c r="V146" s="75"/>
      <c r="W146" s="75"/>
      <c r="X146" s="75"/>
      <c r="Y146" s="75"/>
      <c r="Z146" s="75"/>
      <c r="AA146" s="75"/>
      <c r="AB146" s="75"/>
      <c r="AD146" s="8"/>
    </row>
    <row r="147" spans="2:30" ht="14.1" customHeight="1" x14ac:dyDescent="0.2">
      <c r="B147" s="325" t="s">
        <v>686</v>
      </c>
      <c r="C147" s="30"/>
      <c r="D147" s="117">
        <v>0</v>
      </c>
      <c r="E147" s="117">
        <v>0</v>
      </c>
      <c r="F147" s="117">
        <v>0</v>
      </c>
      <c r="G147" s="117">
        <v>0</v>
      </c>
      <c r="H147" s="117">
        <v>0</v>
      </c>
      <c r="I147" s="117">
        <v>0</v>
      </c>
      <c r="J147" s="117">
        <v>0</v>
      </c>
      <c r="K147" s="117">
        <v>0</v>
      </c>
      <c r="L147" s="117">
        <v>0</v>
      </c>
      <c r="M147" s="117">
        <v>0</v>
      </c>
      <c r="N147" s="117">
        <v>0</v>
      </c>
      <c r="O147" s="117">
        <v>0</v>
      </c>
      <c r="P147" s="317">
        <f t="shared" si="48"/>
        <v>0</v>
      </c>
      <c r="Q147" s="1"/>
      <c r="S147" s="75"/>
      <c r="T147" s="75"/>
      <c r="U147" s="75"/>
      <c r="V147" s="75"/>
      <c r="W147" s="75"/>
      <c r="X147" s="75"/>
      <c r="Y147" s="75"/>
      <c r="Z147" s="75"/>
      <c r="AA147" s="75"/>
      <c r="AB147" s="75"/>
      <c r="AD147" s="8"/>
    </row>
    <row r="148" spans="2:30" ht="14.1" customHeight="1" x14ac:dyDescent="0.2">
      <c r="B148" s="386" t="s">
        <v>687</v>
      </c>
      <c r="C148" s="387"/>
      <c r="D148" s="285">
        <f>D149</f>
        <v>0</v>
      </c>
      <c r="E148" s="285">
        <f t="shared" ref="E148:P148" si="49">E149</f>
        <v>0</v>
      </c>
      <c r="F148" s="285">
        <f t="shared" si="49"/>
        <v>0</v>
      </c>
      <c r="G148" s="285">
        <f t="shared" si="49"/>
        <v>0</v>
      </c>
      <c r="H148" s="285">
        <f t="shared" si="49"/>
        <v>0</v>
      </c>
      <c r="I148" s="285">
        <f t="shared" si="49"/>
        <v>0</v>
      </c>
      <c r="J148" s="285">
        <f t="shared" si="49"/>
        <v>0</v>
      </c>
      <c r="K148" s="285">
        <f t="shared" si="49"/>
        <v>0</v>
      </c>
      <c r="L148" s="285">
        <f t="shared" si="49"/>
        <v>0</v>
      </c>
      <c r="M148" s="285">
        <f t="shared" si="49"/>
        <v>0</v>
      </c>
      <c r="N148" s="285">
        <f t="shared" si="49"/>
        <v>0</v>
      </c>
      <c r="O148" s="285">
        <f t="shared" si="49"/>
        <v>0</v>
      </c>
      <c r="P148" s="285">
        <f t="shared" si="49"/>
        <v>0</v>
      </c>
      <c r="Q148" s="1"/>
      <c r="S148" s="75"/>
      <c r="T148" s="75"/>
      <c r="U148" s="75"/>
      <c r="V148" s="75"/>
      <c r="W148" s="75"/>
      <c r="X148" s="75"/>
      <c r="Y148" s="75"/>
      <c r="Z148" s="75"/>
      <c r="AA148" s="75"/>
      <c r="AB148" s="75"/>
      <c r="AD148" s="8"/>
    </row>
    <row r="149" spans="2:30" ht="14.1" customHeight="1" x14ac:dyDescent="0.2">
      <c r="B149" s="325" t="s">
        <v>688</v>
      </c>
      <c r="C149" s="30"/>
      <c r="D149" s="117">
        <v>0</v>
      </c>
      <c r="E149" s="317">
        <v>0</v>
      </c>
      <c r="F149" s="328">
        <v>0</v>
      </c>
      <c r="G149" s="117">
        <v>0</v>
      </c>
      <c r="H149" s="117">
        <v>0</v>
      </c>
      <c r="I149" s="117">
        <v>0</v>
      </c>
      <c r="J149" s="117">
        <v>0</v>
      </c>
      <c r="K149" s="117">
        <v>0</v>
      </c>
      <c r="L149" s="117">
        <v>0</v>
      </c>
      <c r="M149" s="117">
        <v>0</v>
      </c>
      <c r="N149" s="117">
        <v>0</v>
      </c>
      <c r="O149" s="117">
        <v>0</v>
      </c>
      <c r="P149" s="317"/>
      <c r="Q149" s="1"/>
      <c r="S149" s="75"/>
      <c r="T149" s="75"/>
      <c r="U149" s="75"/>
      <c r="V149" s="75"/>
      <c r="W149" s="75"/>
      <c r="X149" s="75"/>
      <c r="Y149" s="75"/>
      <c r="Z149" s="75"/>
      <c r="AA149" s="75"/>
      <c r="AB149" s="75"/>
      <c r="AD149" s="8"/>
    </row>
    <row r="150" spans="2:30" ht="14.1" customHeight="1" x14ac:dyDescent="0.2">
      <c r="B150" s="386" t="s">
        <v>317</v>
      </c>
      <c r="C150" s="387"/>
      <c r="D150" s="285">
        <f>D151+D152+D153+D154+D155</f>
        <v>0</v>
      </c>
      <c r="E150" s="285">
        <f t="shared" ref="E150:P150" si="50">E151+E152+E153+E154+E155</f>
        <v>0</v>
      </c>
      <c r="F150" s="285">
        <f t="shared" si="50"/>
        <v>0</v>
      </c>
      <c r="G150" s="285">
        <f t="shared" si="50"/>
        <v>0</v>
      </c>
      <c r="H150" s="285">
        <f t="shared" si="50"/>
        <v>0</v>
      </c>
      <c r="I150" s="285">
        <f t="shared" si="50"/>
        <v>0</v>
      </c>
      <c r="J150" s="285">
        <f t="shared" si="50"/>
        <v>0</v>
      </c>
      <c r="K150" s="285">
        <f t="shared" si="50"/>
        <v>0</v>
      </c>
      <c r="L150" s="285">
        <f t="shared" si="50"/>
        <v>0</v>
      </c>
      <c r="M150" s="285">
        <f t="shared" si="50"/>
        <v>0</v>
      </c>
      <c r="N150" s="285">
        <f t="shared" si="50"/>
        <v>0</v>
      </c>
      <c r="O150" s="285">
        <f t="shared" si="50"/>
        <v>0</v>
      </c>
      <c r="P150" s="285">
        <f t="shared" si="50"/>
        <v>0</v>
      </c>
      <c r="Q150" s="1"/>
      <c r="S150" s="75"/>
      <c r="T150" s="75"/>
      <c r="U150" s="75"/>
      <c r="V150" s="75"/>
      <c r="W150" s="75"/>
      <c r="X150" s="75"/>
      <c r="Y150" s="75"/>
      <c r="Z150" s="75"/>
      <c r="AA150" s="75"/>
      <c r="AB150" s="75"/>
      <c r="AD150" s="8"/>
    </row>
    <row r="151" spans="2:30" ht="14.1" customHeight="1" x14ac:dyDescent="0.2">
      <c r="B151" s="195" t="s">
        <v>689</v>
      </c>
      <c r="C151" s="31"/>
      <c r="D151" s="118">
        <v>0</v>
      </c>
      <c r="E151" s="118">
        <v>0</v>
      </c>
      <c r="F151" s="118">
        <v>0</v>
      </c>
      <c r="G151" s="118">
        <v>0</v>
      </c>
      <c r="H151" s="118">
        <v>0</v>
      </c>
      <c r="I151" s="118">
        <v>0</v>
      </c>
      <c r="J151" s="118">
        <v>0</v>
      </c>
      <c r="K151" s="118">
        <v>0</v>
      </c>
      <c r="L151" s="118">
        <v>0</v>
      </c>
      <c r="M151" s="118">
        <v>0</v>
      </c>
      <c r="N151" s="118">
        <v>0</v>
      </c>
      <c r="O151" s="118">
        <v>0</v>
      </c>
      <c r="P151" s="120">
        <f t="shared" ref="P151:P155" si="51">SUM(D151:O151)</f>
        <v>0</v>
      </c>
      <c r="Q151" s="1"/>
      <c r="S151" s="75"/>
      <c r="T151" s="75"/>
      <c r="U151" s="75"/>
      <c r="V151" s="75"/>
      <c r="W151" s="75"/>
      <c r="X151" s="75"/>
      <c r="Y151" s="75"/>
      <c r="Z151" s="75"/>
      <c r="AA151" s="75"/>
      <c r="AB151" s="75"/>
      <c r="AD151" s="8"/>
    </row>
    <row r="152" spans="2:30" ht="14.1" customHeight="1" x14ac:dyDescent="0.2">
      <c r="B152" s="194" t="s">
        <v>690</v>
      </c>
      <c r="C152" s="1"/>
      <c r="D152" s="110">
        <v>0</v>
      </c>
      <c r="E152" s="110">
        <v>0</v>
      </c>
      <c r="F152" s="110">
        <v>0</v>
      </c>
      <c r="G152" s="110">
        <v>0</v>
      </c>
      <c r="H152" s="110">
        <v>0</v>
      </c>
      <c r="I152" s="110">
        <v>0</v>
      </c>
      <c r="J152" s="110">
        <v>0</v>
      </c>
      <c r="K152" s="110">
        <v>0</v>
      </c>
      <c r="L152" s="110">
        <v>0</v>
      </c>
      <c r="M152" s="110">
        <v>0</v>
      </c>
      <c r="N152" s="110">
        <v>0</v>
      </c>
      <c r="O152" s="110">
        <v>0</v>
      </c>
      <c r="P152" s="111">
        <f t="shared" si="51"/>
        <v>0</v>
      </c>
      <c r="Q152" s="1"/>
      <c r="S152" s="75"/>
      <c r="T152" s="75"/>
      <c r="U152" s="75"/>
      <c r="V152" s="75"/>
      <c r="W152" s="75"/>
      <c r="X152" s="75"/>
      <c r="Y152" s="75"/>
      <c r="Z152" s="75"/>
      <c r="AA152" s="75"/>
      <c r="AB152" s="75"/>
      <c r="AD152" s="8"/>
    </row>
    <row r="153" spans="2:30" ht="14.1" customHeight="1" x14ac:dyDescent="0.2">
      <c r="B153" s="194" t="s">
        <v>691</v>
      </c>
      <c r="C153" s="1"/>
      <c r="D153" s="110">
        <v>0</v>
      </c>
      <c r="E153" s="110">
        <v>0</v>
      </c>
      <c r="F153" s="110">
        <v>0</v>
      </c>
      <c r="G153" s="110">
        <v>0</v>
      </c>
      <c r="H153" s="110">
        <v>0</v>
      </c>
      <c r="I153" s="110">
        <v>0</v>
      </c>
      <c r="J153" s="110">
        <v>0</v>
      </c>
      <c r="K153" s="110">
        <v>0</v>
      </c>
      <c r="L153" s="110">
        <v>0</v>
      </c>
      <c r="M153" s="110">
        <v>0</v>
      </c>
      <c r="N153" s="110">
        <v>0</v>
      </c>
      <c r="O153" s="110">
        <v>0</v>
      </c>
      <c r="P153" s="111">
        <f t="shared" si="51"/>
        <v>0</v>
      </c>
      <c r="Q153" s="1"/>
      <c r="S153" s="75"/>
      <c r="T153" s="75"/>
      <c r="U153" s="75"/>
      <c r="V153" s="75"/>
      <c r="W153" s="75"/>
      <c r="X153" s="75"/>
      <c r="Y153" s="75"/>
      <c r="Z153" s="75"/>
      <c r="AA153" s="75"/>
      <c r="AB153" s="75"/>
      <c r="AD153" s="8"/>
    </row>
    <row r="154" spans="2:30" ht="14.1" customHeight="1" x14ac:dyDescent="0.2">
      <c r="B154" s="194" t="s">
        <v>692</v>
      </c>
      <c r="C154" s="1"/>
      <c r="D154" s="110">
        <v>0</v>
      </c>
      <c r="E154" s="110">
        <v>0</v>
      </c>
      <c r="F154" s="110">
        <v>0</v>
      </c>
      <c r="G154" s="110">
        <v>0</v>
      </c>
      <c r="H154" s="110">
        <v>0</v>
      </c>
      <c r="I154" s="110">
        <v>0</v>
      </c>
      <c r="J154" s="110">
        <v>0</v>
      </c>
      <c r="K154" s="110">
        <v>0</v>
      </c>
      <c r="L154" s="110">
        <v>0</v>
      </c>
      <c r="M154" s="110">
        <v>0</v>
      </c>
      <c r="N154" s="110">
        <v>0</v>
      </c>
      <c r="O154" s="110">
        <v>0</v>
      </c>
      <c r="P154" s="111">
        <f t="shared" si="51"/>
        <v>0</v>
      </c>
      <c r="Q154" s="1"/>
      <c r="S154" s="75"/>
      <c r="T154" s="75"/>
      <c r="U154" s="75"/>
      <c r="V154" s="75"/>
      <c r="W154" s="75"/>
      <c r="X154" s="75"/>
      <c r="Y154" s="75"/>
      <c r="Z154" s="75"/>
      <c r="AA154" s="75"/>
      <c r="AB154" s="75"/>
      <c r="AD154" s="8"/>
    </row>
    <row r="155" spans="2:30" ht="14.1" customHeight="1" x14ac:dyDescent="0.2">
      <c r="B155" s="42" t="s">
        <v>693</v>
      </c>
      <c r="C155" s="32"/>
      <c r="D155" s="114">
        <v>0</v>
      </c>
      <c r="E155" s="114">
        <v>0</v>
      </c>
      <c r="F155" s="114">
        <v>0</v>
      </c>
      <c r="G155" s="114">
        <v>0</v>
      </c>
      <c r="H155" s="114">
        <v>0</v>
      </c>
      <c r="I155" s="114">
        <v>0</v>
      </c>
      <c r="J155" s="114">
        <v>0</v>
      </c>
      <c r="K155" s="114">
        <v>0</v>
      </c>
      <c r="L155" s="114">
        <v>0</v>
      </c>
      <c r="M155" s="114">
        <v>0</v>
      </c>
      <c r="N155" s="114">
        <v>0</v>
      </c>
      <c r="O155" s="114">
        <v>0</v>
      </c>
      <c r="P155" s="119">
        <f t="shared" si="51"/>
        <v>0</v>
      </c>
      <c r="Q155" s="1"/>
      <c r="S155" s="75"/>
      <c r="T155" s="75"/>
      <c r="U155" s="75"/>
      <c r="V155" s="75"/>
      <c r="W155" s="75"/>
      <c r="X155" s="75"/>
      <c r="Y155" s="75"/>
      <c r="Z155" s="75"/>
      <c r="AA155" s="75"/>
      <c r="AB155" s="75"/>
      <c r="AD155" s="8"/>
    </row>
    <row r="156" spans="2:30" ht="14.1" customHeight="1" x14ac:dyDescent="0.2">
      <c r="B156" s="386" t="s">
        <v>318</v>
      </c>
      <c r="C156" s="387"/>
      <c r="D156" s="285">
        <f>D157+D158</f>
        <v>0</v>
      </c>
      <c r="E156" s="285">
        <f t="shared" ref="E156:P156" si="52">E157+E158</f>
        <v>0</v>
      </c>
      <c r="F156" s="285">
        <f t="shared" si="52"/>
        <v>0</v>
      </c>
      <c r="G156" s="285">
        <f t="shared" si="52"/>
        <v>0</v>
      </c>
      <c r="H156" s="285">
        <f t="shared" si="52"/>
        <v>0</v>
      </c>
      <c r="I156" s="285">
        <f t="shared" si="52"/>
        <v>0</v>
      </c>
      <c r="J156" s="285">
        <f t="shared" si="52"/>
        <v>0</v>
      </c>
      <c r="K156" s="285">
        <f t="shared" si="52"/>
        <v>0</v>
      </c>
      <c r="L156" s="285">
        <f t="shared" si="52"/>
        <v>0</v>
      </c>
      <c r="M156" s="285">
        <f t="shared" si="52"/>
        <v>0</v>
      </c>
      <c r="N156" s="285">
        <f t="shared" si="52"/>
        <v>0</v>
      </c>
      <c r="O156" s="285">
        <f t="shared" si="52"/>
        <v>0</v>
      </c>
      <c r="P156" s="285">
        <f t="shared" si="52"/>
        <v>0</v>
      </c>
      <c r="Q156" s="1"/>
      <c r="S156" s="75"/>
      <c r="T156" s="75"/>
      <c r="U156" s="75"/>
      <c r="V156" s="75"/>
      <c r="W156" s="75"/>
      <c r="X156" s="75"/>
      <c r="Y156" s="75"/>
      <c r="Z156" s="75"/>
      <c r="AA156" s="75"/>
      <c r="AB156" s="75"/>
      <c r="AD156" s="8"/>
    </row>
    <row r="157" spans="2:30" ht="14.1" customHeight="1" x14ac:dyDescent="0.2">
      <c r="B157" s="195" t="s">
        <v>694</v>
      </c>
      <c r="C157" s="31"/>
      <c r="D157" s="118">
        <v>0</v>
      </c>
      <c r="E157" s="120">
        <v>0</v>
      </c>
      <c r="F157" s="281">
        <v>0</v>
      </c>
      <c r="G157" s="118">
        <v>0</v>
      </c>
      <c r="H157" s="118">
        <v>0</v>
      </c>
      <c r="I157" s="118">
        <v>0</v>
      </c>
      <c r="J157" s="118">
        <v>0</v>
      </c>
      <c r="K157" s="118">
        <v>0</v>
      </c>
      <c r="L157" s="118">
        <v>0</v>
      </c>
      <c r="M157" s="118">
        <v>0</v>
      </c>
      <c r="N157" s="118">
        <v>0</v>
      </c>
      <c r="O157" s="118">
        <v>0</v>
      </c>
      <c r="P157" s="120">
        <f>SUM(D157:O157)</f>
        <v>0</v>
      </c>
      <c r="Q157" s="1"/>
      <c r="S157" s="75"/>
      <c r="T157" s="75"/>
      <c r="U157" s="75"/>
      <c r="V157" s="75"/>
      <c r="W157" s="75"/>
      <c r="X157" s="75"/>
      <c r="Y157" s="75"/>
      <c r="Z157" s="75"/>
      <c r="AA157" s="75"/>
      <c r="AB157" s="75"/>
      <c r="AD157" s="8"/>
    </row>
    <row r="158" spans="2:30" ht="14.1" customHeight="1" x14ac:dyDescent="0.2">
      <c r="B158" s="42" t="s">
        <v>695</v>
      </c>
      <c r="C158" s="32"/>
      <c r="D158" s="114">
        <v>0</v>
      </c>
      <c r="E158" s="119">
        <v>0</v>
      </c>
      <c r="F158" s="288">
        <v>0</v>
      </c>
      <c r="G158" s="114">
        <v>0</v>
      </c>
      <c r="H158" s="114">
        <v>0</v>
      </c>
      <c r="I158" s="114">
        <v>0</v>
      </c>
      <c r="J158" s="114">
        <v>0</v>
      </c>
      <c r="K158" s="114">
        <v>0</v>
      </c>
      <c r="L158" s="114">
        <v>0</v>
      </c>
      <c r="M158" s="114">
        <v>0</v>
      </c>
      <c r="N158" s="114">
        <v>0</v>
      </c>
      <c r="O158" s="114">
        <v>0</v>
      </c>
      <c r="P158" s="119">
        <f>SUM(D158:O158)</f>
        <v>0</v>
      </c>
      <c r="Q158" s="1"/>
      <c r="S158" s="75"/>
      <c r="T158" s="75"/>
      <c r="U158" s="75"/>
      <c r="V158" s="75"/>
      <c r="W158" s="75"/>
      <c r="X158" s="75"/>
      <c r="Y158" s="75"/>
      <c r="Z158" s="75"/>
      <c r="AA158" s="75"/>
      <c r="AB158" s="75"/>
      <c r="AD158" s="8"/>
    </row>
    <row r="159" spans="2:30" ht="14.1" customHeight="1" x14ac:dyDescent="0.2">
      <c r="B159" s="471" t="s">
        <v>298</v>
      </c>
      <c r="C159" s="471"/>
      <c r="D159" s="285">
        <f>D160+D163+D166</f>
        <v>0</v>
      </c>
      <c r="E159" s="285">
        <f t="shared" ref="E159:P159" si="53">E160+E163+E166</f>
        <v>0</v>
      </c>
      <c r="F159" s="285">
        <f t="shared" si="53"/>
        <v>0</v>
      </c>
      <c r="G159" s="285">
        <f t="shared" si="53"/>
        <v>0</v>
      </c>
      <c r="H159" s="285">
        <f t="shared" si="53"/>
        <v>0</v>
      </c>
      <c r="I159" s="285">
        <f t="shared" si="53"/>
        <v>0</v>
      </c>
      <c r="J159" s="285">
        <f t="shared" si="53"/>
        <v>0</v>
      </c>
      <c r="K159" s="285">
        <f t="shared" si="53"/>
        <v>0</v>
      </c>
      <c r="L159" s="285">
        <f t="shared" si="53"/>
        <v>0</v>
      </c>
      <c r="M159" s="285">
        <f t="shared" si="53"/>
        <v>0</v>
      </c>
      <c r="N159" s="285">
        <f t="shared" si="53"/>
        <v>0</v>
      </c>
      <c r="O159" s="285">
        <f t="shared" si="53"/>
        <v>0</v>
      </c>
      <c r="P159" s="285">
        <f t="shared" si="53"/>
        <v>0</v>
      </c>
      <c r="Q159" s="1"/>
      <c r="S159" s="75"/>
      <c r="T159" s="75"/>
      <c r="U159" s="75"/>
      <c r="V159" s="75"/>
      <c r="W159" s="75"/>
      <c r="X159" s="75"/>
      <c r="Y159" s="75"/>
      <c r="Z159" s="75"/>
      <c r="AA159" s="75"/>
      <c r="AB159" s="75"/>
      <c r="AD159" s="8"/>
    </row>
    <row r="160" spans="2:30" ht="14.1" customHeight="1" x14ac:dyDescent="0.2">
      <c r="B160" s="471" t="s">
        <v>319</v>
      </c>
      <c r="C160" s="471"/>
      <c r="D160" s="285">
        <f>D161+D162</f>
        <v>0</v>
      </c>
      <c r="E160" s="285">
        <f t="shared" ref="E160:P160" si="54">E161+E162</f>
        <v>0</v>
      </c>
      <c r="F160" s="285">
        <f t="shared" si="54"/>
        <v>0</v>
      </c>
      <c r="G160" s="285">
        <f t="shared" si="54"/>
        <v>0</v>
      </c>
      <c r="H160" s="285">
        <f t="shared" si="54"/>
        <v>0</v>
      </c>
      <c r="I160" s="285">
        <f t="shared" si="54"/>
        <v>0</v>
      </c>
      <c r="J160" s="285">
        <f t="shared" si="54"/>
        <v>0</v>
      </c>
      <c r="K160" s="285">
        <f t="shared" si="54"/>
        <v>0</v>
      </c>
      <c r="L160" s="285">
        <f t="shared" si="54"/>
        <v>0</v>
      </c>
      <c r="M160" s="285">
        <f t="shared" si="54"/>
        <v>0</v>
      </c>
      <c r="N160" s="285">
        <f t="shared" si="54"/>
        <v>0</v>
      </c>
      <c r="O160" s="285">
        <f t="shared" si="54"/>
        <v>0</v>
      </c>
      <c r="P160" s="285">
        <f t="shared" si="54"/>
        <v>0</v>
      </c>
      <c r="Q160" s="1"/>
      <c r="S160" s="75"/>
      <c r="T160" s="75"/>
      <c r="U160" s="75"/>
      <c r="V160" s="75"/>
      <c r="W160" s="75"/>
      <c r="X160" s="75"/>
      <c r="Y160" s="75"/>
      <c r="Z160" s="75"/>
      <c r="AA160" s="75"/>
      <c r="AB160" s="75"/>
      <c r="AD160" s="8"/>
    </row>
    <row r="161" spans="2:30" ht="14.1" customHeight="1" x14ac:dyDescent="0.2">
      <c r="B161" s="475" t="s">
        <v>696</v>
      </c>
      <c r="C161" s="476"/>
      <c r="D161" s="118">
        <v>0</v>
      </c>
      <c r="E161" s="118">
        <v>0</v>
      </c>
      <c r="F161" s="118">
        <v>0</v>
      </c>
      <c r="G161" s="118">
        <v>0</v>
      </c>
      <c r="H161" s="118">
        <v>0</v>
      </c>
      <c r="I161" s="118">
        <v>0</v>
      </c>
      <c r="J161" s="118">
        <v>0</v>
      </c>
      <c r="K161" s="118">
        <v>0</v>
      </c>
      <c r="L161" s="118">
        <v>0</v>
      </c>
      <c r="M161" s="118">
        <v>0</v>
      </c>
      <c r="N161" s="118">
        <v>0</v>
      </c>
      <c r="O161" s="118">
        <v>0</v>
      </c>
      <c r="P161" s="120">
        <f>SUM(D161:O161)</f>
        <v>0</v>
      </c>
      <c r="Q161" s="1"/>
      <c r="S161" s="75"/>
      <c r="T161" s="75"/>
      <c r="U161" s="75"/>
      <c r="V161" s="75"/>
      <c r="W161" s="75"/>
      <c r="X161" s="75"/>
      <c r="Y161" s="75"/>
      <c r="Z161" s="75"/>
      <c r="AA161" s="75"/>
      <c r="AB161" s="75"/>
      <c r="AD161" s="8"/>
    </row>
    <row r="162" spans="2:30" ht="14.1" customHeight="1" x14ac:dyDescent="0.2">
      <c r="B162" s="477" t="s">
        <v>697</v>
      </c>
      <c r="C162" s="478"/>
      <c r="D162" s="114">
        <v>0</v>
      </c>
      <c r="E162" s="114">
        <v>0</v>
      </c>
      <c r="F162" s="114">
        <v>0</v>
      </c>
      <c r="G162" s="114">
        <v>0</v>
      </c>
      <c r="H162" s="114">
        <v>0</v>
      </c>
      <c r="I162" s="114">
        <v>0</v>
      </c>
      <c r="J162" s="114">
        <v>0</v>
      </c>
      <c r="K162" s="114">
        <v>0</v>
      </c>
      <c r="L162" s="114">
        <v>0</v>
      </c>
      <c r="M162" s="114">
        <v>0</v>
      </c>
      <c r="N162" s="114">
        <v>0</v>
      </c>
      <c r="O162" s="114">
        <v>0</v>
      </c>
      <c r="P162" s="119">
        <f>SUM(D162:O162)</f>
        <v>0</v>
      </c>
      <c r="Q162" s="1"/>
      <c r="S162" s="75"/>
      <c r="T162" s="75"/>
      <c r="U162" s="75"/>
      <c r="V162" s="75"/>
      <c r="W162" s="75"/>
      <c r="X162" s="75"/>
      <c r="Y162" s="75"/>
      <c r="Z162" s="75"/>
      <c r="AA162" s="75"/>
      <c r="AB162" s="75"/>
      <c r="AD162" s="8"/>
    </row>
    <row r="163" spans="2:30" ht="14.1" customHeight="1" x14ac:dyDescent="0.2">
      <c r="B163" s="472" t="s">
        <v>271</v>
      </c>
      <c r="C163" s="472"/>
      <c r="D163" s="285">
        <f>D164+D165</f>
        <v>0</v>
      </c>
      <c r="E163" s="285">
        <f t="shared" ref="E163:P163" si="55">E164+E165</f>
        <v>0</v>
      </c>
      <c r="F163" s="285">
        <f t="shared" si="55"/>
        <v>0</v>
      </c>
      <c r="G163" s="285">
        <f t="shared" si="55"/>
        <v>0</v>
      </c>
      <c r="H163" s="285">
        <f t="shared" si="55"/>
        <v>0</v>
      </c>
      <c r="I163" s="285">
        <f t="shared" si="55"/>
        <v>0</v>
      </c>
      <c r="J163" s="285">
        <f t="shared" si="55"/>
        <v>0</v>
      </c>
      <c r="K163" s="285">
        <f t="shared" si="55"/>
        <v>0</v>
      </c>
      <c r="L163" s="285">
        <f t="shared" si="55"/>
        <v>0</v>
      </c>
      <c r="M163" s="285">
        <f t="shared" si="55"/>
        <v>0</v>
      </c>
      <c r="N163" s="285">
        <f t="shared" si="55"/>
        <v>0</v>
      </c>
      <c r="O163" s="285">
        <f t="shared" si="55"/>
        <v>0</v>
      </c>
      <c r="P163" s="285">
        <f t="shared" si="55"/>
        <v>0</v>
      </c>
      <c r="Q163" s="1"/>
      <c r="S163" s="75"/>
      <c r="T163" s="75"/>
      <c r="U163" s="75"/>
      <c r="V163" s="75"/>
      <c r="W163" s="75"/>
      <c r="X163" s="75"/>
      <c r="Y163" s="75"/>
      <c r="Z163" s="75"/>
      <c r="AA163" s="75"/>
      <c r="AB163" s="75"/>
      <c r="AD163" s="8"/>
    </row>
    <row r="164" spans="2:30" ht="14.1" customHeight="1" x14ac:dyDescent="0.2">
      <c r="B164" s="475" t="s">
        <v>698</v>
      </c>
      <c r="C164" s="476"/>
      <c r="D164" s="118">
        <v>0</v>
      </c>
      <c r="E164" s="118">
        <v>0</v>
      </c>
      <c r="F164" s="118">
        <v>0</v>
      </c>
      <c r="G164" s="118">
        <v>0</v>
      </c>
      <c r="H164" s="118">
        <v>0</v>
      </c>
      <c r="I164" s="118">
        <v>0</v>
      </c>
      <c r="J164" s="118">
        <v>0</v>
      </c>
      <c r="K164" s="118">
        <v>0</v>
      </c>
      <c r="L164" s="118">
        <v>0</v>
      </c>
      <c r="M164" s="118">
        <v>0</v>
      </c>
      <c r="N164" s="118">
        <v>0</v>
      </c>
      <c r="O164" s="118">
        <v>0</v>
      </c>
      <c r="P164" s="120">
        <f>SUM(D164:O164)</f>
        <v>0</v>
      </c>
      <c r="Q164" s="1"/>
      <c r="S164" s="75"/>
      <c r="T164" s="75"/>
      <c r="U164" s="75"/>
      <c r="V164" s="75"/>
      <c r="W164" s="75"/>
      <c r="X164" s="75"/>
      <c r="Y164" s="75"/>
      <c r="Z164" s="75"/>
      <c r="AA164" s="75"/>
      <c r="AB164" s="75"/>
      <c r="AD164" s="8"/>
    </row>
    <row r="165" spans="2:30" ht="14.1" customHeight="1" x14ac:dyDescent="0.2">
      <c r="B165" s="477" t="s">
        <v>699</v>
      </c>
      <c r="C165" s="478"/>
      <c r="D165" s="114">
        <v>0</v>
      </c>
      <c r="E165" s="114">
        <v>0</v>
      </c>
      <c r="F165" s="114">
        <v>0</v>
      </c>
      <c r="G165" s="114">
        <v>0</v>
      </c>
      <c r="H165" s="114">
        <v>0</v>
      </c>
      <c r="I165" s="114">
        <v>0</v>
      </c>
      <c r="J165" s="114">
        <v>0</v>
      </c>
      <c r="K165" s="114">
        <v>0</v>
      </c>
      <c r="L165" s="114">
        <v>0</v>
      </c>
      <c r="M165" s="114">
        <v>0</v>
      </c>
      <c r="N165" s="114">
        <v>0</v>
      </c>
      <c r="O165" s="114">
        <v>0</v>
      </c>
      <c r="P165" s="119">
        <f>SUM(D165:O165)</f>
        <v>0</v>
      </c>
      <c r="Q165" s="1"/>
      <c r="S165" s="75"/>
      <c r="T165" s="75"/>
      <c r="U165" s="75"/>
      <c r="V165" s="75"/>
      <c r="W165" s="75"/>
      <c r="X165" s="75"/>
      <c r="Y165" s="75"/>
      <c r="Z165" s="75"/>
      <c r="AA165" s="75"/>
      <c r="AB165" s="75"/>
      <c r="AD165" s="8"/>
    </row>
    <row r="166" spans="2:30" ht="14.1" customHeight="1" x14ac:dyDescent="0.2">
      <c r="B166" s="479" t="s">
        <v>320</v>
      </c>
      <c r="C166" s="480"/>
      <c r="D166" s="285">
        <f>D167+D168</f>
        <v>0</v>
      </c>
      <c r="E166" s="285">
        <f t="shared" ref="E166:P166" si="56">E167+E168</f>
        <v>0</v>
      </c>
      <c r="F166" s="285">
        <f t="shared" si="56"/>
        <v>0</v>
      </c>
      <c r="G166" s="285">
        <f t="shared" si="56"/>
        <v>0</v>
      </c>
      <c r="H166" s="285">
        <f t="shared" si="56"/>
        <v>0</v>
      </c>
      <c r="I166" s="285">
        <f t="shared" si="56"/>
        <v>0</v>
      </c>
      <c r="J166" s="285">
        <f t="shared" si="56"/>
        <v>0</v>
      </c>
      <c r="K166" s="285">
        <f t="shared" si="56"/>
        <v>0</v>
      </c>
      <c r="L166" s="285">
        <f t="shared" si="56"/>
        <v>0</v>
      </c>
      <c r="M166" s="285">
        <f t="shared" si="56"/>
        <v>0</v>
      </c>
      <c r="N166" s="285">
        <f t="shared" si="56"/>
        <v>0</v>
      </c>
      <c r="O166" s="285">
        <f t="shared" si="56"/>
        <v>0</v>
      </c>
      <c r="P166" s="285">
        <f t="shared" si="56"/>
        <v>0</v>
      </c>
      <c r="Q166" s="1"/>
      <c r="S166" s="75"/>
      <c r="T166" s="75"/>
      <c r="U166" s="75"/>
      <c r="V166" s="75"/>
      <c r="W166" s="75"/>
      <c r="X166" s="75"/>
      <c r="Y166" s="75"/>
      <c r="Z166" s="75"/>
      <c r="AA166" s="75"/>
      <c r="AB166" s="75"/>
      <c r="AD166" s="8"/>
    </row>
    <row r="167" spans="2:30" ht="14.1" customHeight="1" x14ac:dyDescent="0.2">
      <c r="B167" s="481" t="s">
        <v>700</v>
      </c>
      <c r="C167" s="482"/>
      <c r="D167" s="118">
        <v>0</v>
      </c>
      <c r="E167" s="118">
        <v>0</v>
      </c>
      <c r="F167" s="118">
        <v>0</v>
      </c>
      <c r="G167" s="118">
        <v>0</v>
      </c>
      <c r="H167" s="118">
        <v>0</v>
      </c>
      <c r="I167" s="118">
        <v>0</v>
      </c>
      <c r="J167" s="118">
        <v>0</v>
      </c>
      <c r="K167" s="118">
        <v>0</v>
      </c>
      <c r="L167" s="118">
        <v>0</v>
      </c>
      <c r="M167" s="118">
        <v>0</v>
      </c>
      <c r="N167" s="118">
        <v>0</v>
      </c>
      <c r="O167" s="118">
        <v>0</v>
      </c>
      <c r="P167" s="120">
        <f t="shared" si="38"/>
        <v>0</v>
      </c>
      <c r="Q167" s="1"/>
      <c r="S167" s="75"/>
      <c r="T167" s="75"/>
      <c r="U167" s="75"/>
      <c r="V167" s="75"/>
      <c r="W167" s="75"/>
      <c r="X167" s="75"/>
      <c r="Y167" s="75"/>
      <c r="Z167" s="75"/>
      <c r="AA167" s="75"/>
      <c r="AB167" s="75"/>
      <c r="AD167" s="8"/>
    </row>
    <row r="168" spans="2:30" ht="14.1" customHeight="1" x14ac:dyDescent="0.2">
      <c r="B168" s="473" t="s">
        <v>701</v>
      </c>
      <c r="C168" s="474"/>
      <c r="D168" s="119">
        <v>0</v>
      </c>
      <c r="E168" s="119">
        <v>0</v>
      </c>
      <c r="F168" s="114">
        <v>0</v>
      </c>
      <c r="G168" s="114">
        <v>0</v>
      </c>
      <c r="H168" s="114">
        <v>0</v>
      </c>
      <c r="I168" s="114">
        <v>0</v>
      </c>
      <c r="J168" s="114">
        <v>0</v>
      </c>
      <c r="K168" s="114">
        <v>0</v>
      </c>
      <c r="L168" s="114">
        <v>0</v>
      </c>
      <c r="M168" s="114">
        <v>0</v>
      </c>
      <c r="N168" s="114">
        <v>0</v>
      </c>
      <c r="O168" s="114">
        <v>0</v>
      </c>
      <c r="P168" s="119">
        <f t="shared" si="38"/>
        <v>0</v>
      </c>
      <c r="Q168" s="1"/>
      <c r="S168" s="75"/>
      <c r="T168" s="75"/>
      <c r="U168" s="75"/>
      <c r="V168" s="75"/>
      <c r="W168" s="75"/>
      <c r="X168" s="75"/>
      <c r="Y168" s="75"/>
      <c r="Z168" s="75"/>
      <c r="AA168" s="75"/>
      <c r="AB168" s="75"/>
      <c r="AD168" s="8"/>
    </row>
    <row r="169" spans="2:30" ht="14.1" customHeight="1" x14ac:dyDescent="0.2">
      <c r="B169" s="462" t="s">
        <v>321</v>
      </c>
      <c r="C169" s="462"/>
      <c r="D169" s="285">
        <f>D170+D173+D176+D179+D181</f>
        <v>0</v>
      </c>
      <c r="E169" s="285">
        <f t="shared" ref="E169:P169" si="57">E170+E173+E176+E179+E181</f>
        <v>0</v>
      </c>
      <c r="F169" s="285">
        <f t="shared" si="57"/>
        <v>0</v>
      </c>
      <c r="G169" s="285">
        <f t="shared" si="57"/>
        <v>0</v>
      </c>
      <c r="H169" s="285">
        <f t="shared" si="57"/>
        <v>0</v>
      </c>
      <c r="I169" s="285">
        <f t="shared" si="57"/>
        <v>0</v>
      </c>
      <c r="J169" s="285">
        <f t="shared" si="57"/>
        <v>0</v>
      </c>
      <c r="K169" s="285">
        <f t="shared" si="57"/>
        <v>0</v>
      </c>
      <c r="L169" s="285">
        <f t="shared" si="57"/>
        <v>0</v>
      </c>
      <c r="M169" s="285">
        <f t="shared" si="57"/>
        <v>0</v>
      </c>
      <c r="N169" s="285">
        <f t="shared" si="57"/>
        <v>0</v>
      </c>
      <c r="O169" s="285">
        <f t="shared" si="57"/>
        <v>0</v>
      </c>
      <c r="P169" s="285">
        <f t="shared" si="57"/>
        <v>0</v>
      </c>
      <c r="Q169" s="1"/>
      <c r="S169" s="75"/>
      <c r="T169" s="75"/>
      <c r="U169" s="75"/>
      <c r="V169" s="75"/>
      <c r="W169" s="75"/>
      <c r="X169" s="75"/>
      <c r="Y169" s="75"/>
      <c r="Z169" s="75"/>
      <c r="AA169" s="75"/>
      <c r="AB169" s="75"/>
      <c r="AD169" s="8"/>
    </row>
    <row r="170" spans="2:30" ht="14.1" customHeight="1" x14ac:dyDescent="0.2">
      <c r="B170" s="227" t="s">
        <v>322</v>
      </c>
      <c r="C170" s="227"/>
      <c r="D170" s="285">
        <f>D171+D172</f>
        <v>0</v>
      </c>
      <c r="E170" s="285">
        <f t="shared" ref="E170:P170" si="58">E171+E172</f>
        <v>0</v>
      </c>
      <c r="F170" s="285">
        <f t="shared" si="58"/>
        <v>0</v>
      </c>
      <c r="G170" s="285">
        <f t="shared" si="58"/>
        <v>0</v>
      </c>
      <c r="H170" s="285">
        <f t="shared" si="58"/>
        <v>0</v>
      </c>
      <c r="I170" s="285">
        <f t="shared" si="58"/>
        <v>0</v>
      </c>
      <c r="J170" s="285">
        <f t="shared" si="58"/>
        <v>0</v>
      </c>
      <c r="K170" s="285">
        <f t="shared" si="58"/>
        <v>0</v>
      </c>
      <c r="L170" s="285">
        <f t="shared" si="58"/>
        <v>0</v>
      </c>
      <c r="M170" s="285">
        <f t="shared" si="58"/>
        <v>0</v>
      </c>
      <c r="N170" s="285">
        <f t="shared" si="58"/>
        <v>0</v>
      </c>
      <c r="O170" s="285">
        <f t="shared" si="58"/>
        <v>0</v>
      </c>
      <c r="P170" s="285">
        <f t="shared" si="58"/>
        <v>0</v>
      </c>
      <c r="Q170" s="1"/>
      <c r="S170" s="75"/>
      <c r="T170" s="75"/>
      <c r="U170" s="75"/>
      <c r="V170" s="75"/>
      <c r="W170" s="75"/>
      <c r="X170" s="75"/>
      <c r="Y170" s="75"/>
      <c r="Z170" s="75"/>
      <c r="AA170" s="75"/>
      <c r="AB170" s="75"/>
      <c r="AD170" s="8"/>
    </row>
    <row r="171" spans="2:30" ht="14.1" customHeight="1" x14ac:dyDescent="0.2">
      <c r="B171" s="116" t="s">
        <v>702</v>
      </c>
      <c r="C171" s="116"/>
      <c r="D171" s="117">
        <v>0</v>
      </c>
      <c r="E171" s="117">
        <v>0</v>
      </c>
      <c r="F171" s="117">
        <v>0</v>
      </c>
      <c r="G171" s="117">
        <v>0</v>
      </c>
      <c r="H171" s="117">
        <v>0</v>
      </c>
      <c r="I171" s="117">
        <v>0</v>
      </c>
      <c r="J171" s="117">
        <v>0</v>
      </c>
      <c r="K171" s="117">
        <v>0</v>
      </c>
      <c r="L171" s="117">
        <v>0</v>
      </c>
      <c r="M171" s="117">
        <v>0</v>
      </c>
      <c r="N171" s="117">
        <v>0</v>
      </c>
      <c r="O171" s="117">
        <v>0</v>
      </c>
      <c r="P171" s="317">
        <f t="shared" ref="P171:P180" si="59">SUM(D171:O171)</f>
        <v>0</v>
      </c>
      <c r="Q171" s="1"/>
      <c r="S171" s="75"/>
      <c r="T171" s="75"/>
      <c r="U171" s="75"/>
      <c r="V171" s="75"/>
      <c r="W171" s="75"/>
      <c r="X171" s="75"/>
      <c r="Y171" s="75"/>
      <c r="Z171" s="75"/>
      <c r="AA171" s="75"/>
      <c r="AB171" s="75"/>
      <c r="AD171" s="8"/>
    </row>
    <row r="172" spans="2:30" ht="14.1" customHeight="1" x14ac:dyDescent="0.2">
      <c r="B172" s="195" t="s">
        <v>703</v>
      </c>
      <c r="C172" s="31"/>
      <c r="D172" s="118">
        <v>0</v>
      </c>
      <c r="E172" s="118">
        <v>0</v>
      </c>
      <c r="F172" s="118">
        <v>0</v>
      </c>
      <c r="G172" s="118">
        <v>0</v>
      </c>
      <c r="H172" s="118">
        <v>0</v>
      </c>
      <c r="I172" s="118">
        <v>0</v>
      </c>
      <c r="J172" s="118">
        <v>0</v>
      </c>
      <c r="K172" s="118">
        <v>0</v>
      </c>
      <c r="L172" s="118">
        <v>0</v>
      </c>
      <c r="M172" s="118">
        <v>0</v>
      </c>
      <c r="N172" s="118">
        <v>0</v>
      </c>
      <c r="O172" s="118">
        <v>0</v>
      </c>
      <c r="P172" s="120">
        <f t="shared" si="59"/>
        <v>0</v>
      </c>
      <c r="Q172" s="1"/>
      <c r="S172" s="75"/>
      <c r="T172" s="75"/>
      <c r="U172" s="75"/>
      <c r="V172" s="75"/>
      <c r="W172" s="75"/>
      <c r="X172" s="75"/>
      <c r="Y172" s="75"/>
      <c r="Z172" s="75"/>
      <c r="AA172" s="75"/>
      <c r="AB172" s="75"/>
      <c r="AD172" s="8"/>
    </row>
    <row r="173" spans="2:30" ht="14.1" customHeight="1" x14ac:dyDescent="0.2">
      <c r="B173" s="390" t="s">
        <v>323</v>
      </c>
      <c r="C173" s="391"/>
      <c r="D173" s="214">
        <f>D174+D175</f>
        <v>0</v>
      </c>
      <c r="E173" s="214">
        <f t="shared" ref="E173:P173" si="60">E174+E175</f>
        <v>0</v>
      </c>
      <c r="F173" s="214">
        <f t="shared" si="60"/>
        <v>0</v>
      </c>
      <c r="G173" s="214">
        <f t="shared" si="60"/>
        <v>0</v>
      </c>
      <c r="H173" s="214">
        <f t="shared" si="60"/>
        <v>0</v>
      </c>
      <c r="I173" s="214">
        <f t="shared" si="60"/>
        <v>0</v>
      </c>
      <c r="J173" s="214">
        <f t="shared" si="60"/>
        <v>0</v>
      </c>
      <c r="K173" s="214">
        <f t="shared" si="60"/>
        <v>0</v>
      </c>
      <c r="L173" s="214">
        <f t="shared" si="60"/>
        <v>0</v>
      </c>
      <c r="M173" s="214">
        <f t="shared" si="60"/>
        <v>0</v>
      </c>
      <c r="N173" s="214">
        <f t="shared" si="60"/>
        <v>0</v>
      </c>
      <c r="O173" s="214">
        <f t="shared" si="60"/>
        <v>0</v>
      </c>
      <c r="P173" s="214">
        <f t="shared" si="60"/>
        <v>0</v>
      </c>
      <c r="Q173" s="1"/>
      <c r="S173" s="75"/>
      <c r="T173" s="75"/>
      <c r="U173" s="75"/>
      <c r="V173" s="75"/>
      <c r="W173" s="75"/>
      <c r="X173" s="75"/>
      <c r="Y173" s="75"/>
      <c r="Z173" s="75"/>
      <c r="AA173" s="75"/>
      <c r="AB173" s="75"/>
      <c r="AD173" s="8"/>
    </row>
    <row r="174" spans="2:30" ht="14.1" customHeight="1" x14ac:dyDescent="0.2">
      <c r="B174" s="109" t="s">
        <v>707</v>
      </c>
      <c r="C174" s="1"/>
      <c r="D174" s="110">
        <v>0</v>
      </c>
      <c r="E174" s="110">
        <v>0</v>
      </c>
      <c r="F174" s="110">
        <v>0</v>
      </c>
      <c r="G174" s="110">
        <v>0</v>
      </c>
      <c r="H174" s="110">
        <v>0</v>
      </c>
      <c r="I174" s="110">
        <v>0</v>
      </c>
      <c r="J174" s="110">
        <v>0</v>
      </c>
      <c r="K174" s="110">
        <v>0</v>
      </c>
      <c r="L174" s="110">
        <v>0</v>
      </c>
      <c r="M174" s="110">
        <v>0</v>
      </c>
      <c r="N174" s="110">
        <v>0</v>
      </c>
      <c r="O174" s="110">
        <v>0</v>
      </c>
      <c r="P174" s="111">
        <f>SUM(D174:O174)</f>
        <v>0</v>
      </c>
      <c r="Q174" s="1"/>
      <c r="S174" s="75"/>
      <c r="T174" s="75"/>
      <c r="U174" s="75"/>
      <c r="V174" s="75"/>
      <c r="W174" s="75"/>
      <c r="X174" s="75"/>
      <c r="Y174" s="75"/>
      <c r="Z174" s="75"/>
      <c r="AA174" s="75"/>
      <c r="AB174" s="75"/>
      <c r="AD174" s="8"/>
    </row>
    <row r="175" spans="2:30" ht="14.1" customHeight="1" x14ac:dyDescent="0.2">
      <c r="B175" s="42" t="s">
        <v>704</v>
      </c>
      <c r="C175" s="32"/>
      <c r="D175" s="114">
        <v>0</v>
      </c>
      <c r="E175" s="114">
        <v>0</v>
      </c>
      <c r="F175" s="114">
        <v>0</v>
      </c>
      <c r="G175" s="114">
        <v>0</v>
      </c>
      <c r="H175" s="114">
        <v>0</v>
      </c>
      <c r="I175" s="114">
        <v>0</v>
      </c>
      <c r="J175" s="114">
        <v>0</v>
      </c>
      <c r="K175" s="114">
        <v>0</v>
      </c>
      <c r="L175" s="114">
        <v>0</v>
      </c>
      <c r="M175" s="114">
        <v>0</v>
      </c>
      <c r="N175" s="114">
        <v>0</v>
      </c>
      <c r="O175" s="114">
        <v>0</v>
      </c>
      <c r="P175" s="119">
        <f>SUM(D175:O175)</f>
        <v>0</v>
      </c>
      <c r="Q175" s="1"/>
      <c r="S175" s="75"/>
      <c r="T175" s="75"/>
      <c r="U175" s="75"/>
      <c r="V175" s="75"/>
      <c r="W175" s="75"/>
      <c r="X175" s="75"/>
      <c r="Y175" s="75"/>
      <c r="Z175" s="75"/>
      <c r="AA175" s="75"/>
      <c r="AB175" s="75"/>
      <c r="AD175" s="8"/>
    </row>
    <row r="176" spans="2:30" ht="14.1" customHeight="1" x14ac:dyDescent="0.2">
      <c r="B176" s="386" t="s">
        <v>324</v>
      </c>
      <c r="C176" s="387"/>
      <c r="D176" s="285">
        <f>D177+D178</f>
        <v>0</v>
      </c>
      <c r="E176" s="285">
        <f t="shared" ref="E176:P176" si="61">E177+E178</f>
        <v>0</v>
      </c>
      <c r="F176" s="285">
        <f t="shared" si="61"/>
        <v>0</v>
      </c>
      <c r="G176" s="285">
        <f t="shared" si="61"/>
        <v>0</v>
      </c>
      <c r="H176" s="285">
        <f t="shared" si="61"/>
        <v>0</v>
      </c>
      <c r="I176" s="285">
        <f t="shared" si="61"/>
        <v>0</v>
      </c>
      <c r="J176" s="285">
        <f t="shared" si="61"/>
        <v>0</v>
      </c>
      <c r="K176" s="285">
        <f t="shared" si="61"/>
        <v>0</v>
      </c>
      <c r="L176" s="285">
        <f t="shared" si="61"/>
        <v>0</v>
      </c>
      <c r="M176" s="285">
        <f t="shared" si="61"/>
        <v>0</v>
      </c>
      <c r="N176" s="285">
        <f t="shared" si="61"/>
        <v>0</v>
      </c>
      <c r="O176" s="285">
        <f t="shared" si="61"/>
        <v>0</v>
      </c>
      <c r="P176" s="285">
        <f t="shared" si="61"/>
        <v>0</v>
      </c>
      <c r="Q176" s="1"/>
      <c r="S176" s="75"/>
      <c r="T176" s="75"/>
      <c r="U176" s="75"/>
      <c r="V176" s="75"/>
      <c r="W176" s="75"/>
      <c r="X176" s="75"/>
      <c r="Y176" s="75"/>
      <c r="Z176" s="75"/>
      <c r="AA176" s="75"/>
      <c r="AB176" s="75"/>
      <c r="AD176" s="8"/>
    </row>
    <row r="177" spans="2:30" ht="14.1" customHeight="1" x14ac:dyDescent="0.2">
      <c r="B177" s="109" t="s">
        <v>705</v>
      </c>
      <c r="C177" s="1"/>
      <c r="D177" s="110">
        <v>0</v>
      </c>
      <c r="E177" s="110">
        <v>0</v>
      </c>
      <c r="F177" s="110">
        <v>0</v>
      </c>
      <c r="G177" s="110">
        <v>0</v>
      </c>
      <c r="H177" s="110">
        <v>0</v>
      </c>
      <c r="I177" s="110">
        <v>0</v>
      </c>
      <c r="J177" s="110">
        <v>0</v>
      </c>
      <c r="K177" s="110">
        <v>0</v>
      </c>
      <c r="L177" s="110">
        <v>0</v>
      </c>
      <c r="M177" s="110">
        <v>0</v>
      </c>
      <c r="N177" s="110">
        <v>0</v>
      </c>
      <c r="O177" s="110">
        <v>0</v>
      </c>
      <c r="P177" s="111">
        <f>SUM(D177:O177)</f>
        <v>0</v>
      </c>
      <c r="Q177" s="1"/>
      <c r="S177" s="75"/>
      <c r="T177" s="75"/>
      <c r="U177" s="75"/>
      <c r="V177" s="75"/>
      <c r="W177" s="75"/>
      <c r="X177" s="75"/>
      <c r="Y177" s="75"/>
      <c r="Z177" s="75"/>
      <c r="AA177" s="75"/>
      <c r="AB177" s="75"/>
      <c r="AD177" s="8"/>
    </row>
    <row r="178" spans="2:30" ht="14.1" customHeight="1" x14ac:dyDescent="0.2">
      <c r="B178" s="42" t="s">
        <v>706</v>
      </c>
      <c r="C178" s="32"/>
      <c r="D178" s="114">
        <v>0</v>
      </c>
      <c r="E178" s="114">
        <v>0</v>
      </c>
      <c r="F178" s="114">
        <v>0</v>
      </c>
      <c r="G178" s="114">
        <v>0</v>
      </c>
      <c r="H178" s="114">
        <v>0</v>
      </c>
      <c r="I178" s="114">
        <v>0</v>
      </c>
      <c r="J178" s="114">
        <v>0</v>
      </c>
      <c r="K178" s="114">
        <v>0</v>
      </c>
      <c r="L178" s="114">
        <v>0</v>
      </c>
      <c r="M178" s="114">
        <v>0</v>
      </c>
      <c r="N178" s="114">
        <v>0</v>
      </c>
      <c r="O178" s="114">
        <v>0</v>
      </c>
      <c r="P178" s="119">
        <f>SUM(D178:O178)</f>
        <v>0</v>
      </c>
      <c r="Q178" s="1"/>
      <c r="S178" s="75"/>
      <c r="T178" s="75"/>
      <c r="U178" s="75"/>
      <c r="V178" s="75"/>
      <c r="W178" s="75"/>
      <c r="X178" s="75"/>
      <c r="Y178" s="75"/>
      <c r="Z178" s="75"/>
      <c r="AA178" s="75"/>
      <c r="AB178" s="75"/>
      <c r="AD178" s="8"/>
    </row>
    <row r="179" spans="2:30" ht="14.1" customHeight="1" x14ac:dyDescent="0.2">
      <c r="B179" s="386" t="s">
        <v>325</v>
      </c>
      <c r="C179" s="387"/>
      <c r="D179" s="285">
        <f>D181</f>
        <v>0</v>
      </c>
      <c r="E179" s="285">
        <f t="shared" ref="E179:P179" si="62">E181</f>
        <v>0</v>
      </c>
      <c r="F179" s="285">
        <f t="shared" si="62"/>
        <v>0</v>
      </c>
      <c r="G179" s="285">
        <f t="shared" si="62"/>
        <v>0</v>
      </c>
      <c r="H179" s="285">
        <f t="shared" si="62"/>
        <v>0</v>
      </c>
      <c r="I179" s="285">
        <f t="shared" si="62"/>
        <v>0</v>
      </c>
      <c r="J179" s="285">
        <f t="shared" si="62"/>
        <v>0</v>
      </c>
      <c r="K179" s="285">
        <f t="shared" si="62"/>
        <v>0</v>
      </c>
      <c r="L179" s="285">
        <f t="shared" si="62"/>
        <v>0</v>
      </c>
      <c r="M179" s="285">
        <f t="shared" si="62"/>
        <v>0</v>
      </c>
      <c r="N179" s="285">
        <f t="shared" si="62"/>
        <v>0</v>
      </c>
      <c r="O179" s="285">
        <f t="shared" si="62"/>
        <v>0</v>
      </c>
      <c r="P179" s="285">
        <f t="shared" si="62"/>
        <v>0</v>
      </c>
      <c r="Q179" s="1"/>
      <c r="S179" s="75"/>
      <c r="T179" s="75"/>
      <c r="U179" s="75"/>
      <c r="V179" s="75"/>
      <c r="W179" s="75"/>
      <c r="X179" s="75"/>
      <c r="Y179" s="75"/>
      <c r="Z179" s="75"/>
      <c r="AA179" s="75"/>
      <c r="AB179" s="75"/>
      <c r="AD179" s="8"/>
    </row>
    <row r="180" spans="2:30" ht="14.1" customHeight="1" x14ac:dyDescent="0.2">
      <c r="B180" s="325" t="s">
        <v>325</v>
      </c>
      <c r="C180" s="30"/>
      <c r="D180" s="117">
        <v>0</v>
      </c>
      <c r="E180" s="117">
        <v>0</v>
      </c>
      <c r="F180" s="117">
        <v>0</v>
      </c>
      <c r="G180" s="117">
        <v>0</v>
      </c>
      <c r="H180" s="117">
        <v>0</v>
      </c>
      <c r="I180" s="117">
        <v>0</v>
      </c>
      <c r="J180" s="117">
        <v>0</v>
      </c>
      <c r="K180" s="117">
        <v>0</v>
      </c>
      <c r="L180" s="117">
        <v>0</v>
      </c>
      <c r="M180" s="117">
        <v>0</v>
      </c>
      <c r="N180" s="117">
        <v>0</v>
      </c>
      <c r="O180" s="117">
        <v>0</v>
      </c>
      <c r="P180" s="317">
        <f t="shared" si="59"/>
        <v>0</v>
      </c>
      <c r="Q180" s="1"/>
      <c r="S180" s="75"/>
      <c r="T180" s="75"/>
      <c r="U180" s="75"/>
      <c r="V180" s="75"/>
      <c r="W180" s="75"/>
      <c r="X180" s="75"/>
      <c r="Y180" s="75"/>
      <c r="Z180" s="75"/>
      <c r="AA180" s="75"/>
      <c r="AB180" s="75"/>
      <c r="AD180" s="8"/>
    </row>
    <row r="181" spans="2:30" ht="14.1" customHeight="1" x14ac:dyDescent="0.2">
      <c r="B181" s="386" t="s">
        <v>326</v>
      </c>
      <c r="C181" s="387"/>
      <c r="D181" s="285">
        <f>D182+D183</f>
        <v>0</v>
      </c>
      <c r="E181" s="285">
        <f t="shared" ref="E181:P181" si="63">E182+E183</f>
        <v>0</v>
      </c>
      <c r="F181" s="285">
        <f t="shared" si="63"/>
        <v>0</v>
      </c>
      <c r="G181" s="285">
        <f t="shared" si="63"/>
        <v>0</v>
      </c>
      <c r="H181" s="285">
        <f t="shared" si="63"/>
        <v>0</v>
      </c>
      <c r="I181" s="285">
        <f t="shared" si="63"/>
        <v>0</v>
      </c>
      <c r="J181" s="285">
        <f t="shared" si="63"/>
        <v>0</v>
      </c>
      <c r="K181" s="285">
        <f t="shared" si="63"/>
        <v>0</v>
      </c>
      <c r="L181" s="285">
        <f t="shared" si="63"/>
        <v>0</v>
      </c>
      <c r="M181" s="285">
        <f t="shared" si="63"/>
        <v>0</v>
      </c>
      <c r="N181" s="285">
        <f t="shared" si="63"/>
        <v>0</v>
      </c>
      <c r="O181" s="285">
        <f t="shared" si="63"/>
        <v>0</v>
      </c>
      <c r="P181" s="285">
        <f t="shared" si="63"/>
        <v>0</v>
      </c>
      <c r="Q181" s="1"/>
      <c r="S181" s="75"/>
      <c r="T181" s="75"/>
      <c r="U181" s="75"/>
      <c r="V181" s="75"/>
      <c r="W181" s="75"/>
      <c r="X181" s="75"/>
      <c r="Y181" s="75"/>
      <c r="Z181" s="75"/>
      <c r="AA181" s="75"/>
      <c r="AB181" s="75"/>
      <c r="AD181" s="8"/>
    </row>
    <row r="182" spans="2:30" ht="14.1" customHeight="1" x14ac:dyDescent="0.2">
      <c r="B182" s="194" t="s">
        <v>708</v>
      </c>
      <c r="C182" s="1"/>
      <c r="D182" s="110">
        <v>0</v>
      </c>
      <c r="E182" s="110">
        <v>0</v>
      </c>
      <c r="F182" s="110">
        <v>0</v>
      </c>
      <c r="G182" s="110">
        <v>0</v>
      </c>
      <c r="H182" s="110">
        <v>0</v>
      </c>
      <c r="I182" s="110">
        <v>0</v>
      </c>
      <c r="J182" s="110">
        <v>0</v>
      </c>
      <c r="K182" s="110">
        <v>0</v>
      </c>
      <c r="L182" s="110">
        <v>0</v>
      </c>
      <c r="M182" s="110">
        <v>0</v>
      </c>
      <c r="N182" s="110">
        <v>0</v>
      </c>
      <c r="O182" s="110">
        <v>0</v>
      </c>
      <c r="P182" s="111">
        <f>SUM(D182:O182)</f>
        <v>0</v>
      </c>
      <c r="Q182" s="1"/>
      <c r="S182" s="75"/>
      <c r="T182" s="75"/>
      <c r="U182" s="75"/>
      <c r="V182" s="75"/>
      <c r="W182" s="75"/>
      <c r="X182" s="75"/>
      <c r="Y182" s="75"/>
      <c r="Z182" s="75"/>
      <c r="AA182" s="75"/>
      <c r="AB182" s="75"/>
      <c r="AD182" s="8"/>
    </row>
    <row r="183" spans="2:30" ht="14.1" customHeight="1" x14ac:dyDescent="0.2">
      <c r="B183" s="42" t="s">
        <v>709</v>
      </c>
      <c r="C183" s="32"/>
      <c r="D183" s="114">
        <v>0</v>
      </c>
      <c r="E183" s="114">
        <v>0</v>
      </c>
      <c r="F183" s="114">
        <v>0</v>
      </c>
      <c r="G183" s="114">
        <v>0</v>
      </c>
      <c r="H183" s="114">
        <v>0</v>
      </c>
      <c r="I183" s="114">
        <v>0</v>
      </c>
      <c r="J183" s="114">
        <v>0</v>
      </c>
      <c r="K183" s="114">
        <v>0</v>
      </c>
      <c r="L183" s="114">
        <v>0</v>
      </c>
      <c r="M183" s="114">
        <v>0</v>
      </c>
      <c r="N183" s="114">
        <v>0</v>
      </c>
      <c r="O183" s="114">
        <v>0</v>
      </c>
      <c r="P183" s="119">
        <f>SUM(D183:O183)</f>
        <v>0</v>
      </c>
      <c r="Q183" s="1"/>
      <c r="S183" s="75"/>
      <c r="T183" s="75"/>
      <c r="U183" s="75"/>
      <c r="V183" s="75"/>
      <c r="W183" s="75"/>
      <c r="X183" s="75"/>
      <c r="Y183" s="75"/>
      <c r="Z183" s="75"/>
      <c r="AA183" s="75"/>
      <c r="AB183" s="75"/>
      <c r="AD183" s="8"/>
    </row>
    <row r="184" spans="2:30" ht="14.1" customHeight="1" x14ac:dyDescent="0.2">
      <c r="B184" s="462" t="s">
        <v>375</v>
      </c>
      <c r="C184" s="462"/>
      <c r="D184" s="285">
        <f>D185+D194+D197+D203+D205+D207+D216</f>
        <v>0.06</v>
      </c>
      <c r="E184" s="285">
        <f t="shared" ref="E184:P184" si="64">E185+E194+E197+E203+E205+E207+E216</f>
        <v>4.28</v>
      </c>
      <c r="F184" s="285">
        <f t="shared" si="64"/>
        <v>1.19</v>
      </c>
      <c r="G184" s="285">
        <f t="shared" si="64"/>
        <v>0.14000000000000001</v>
      </c>
      <c r="H184" s="285">
        <f t="shared" si="64"/>
        <v>14.58</v>
      </c>
      <c r="I184" s="285">
        <f t="shared" si="64"/>
        <v>0.64</v>
      </c>
      <c r="J184" s="285">
        <f t="shared" si="64"/>
        <v>1.04</v>
      </c>
      <c r="K184" s="285">
        <f t="shared" si="64"/>
        <v>0.38</v>
      </c>
      <c r="L184" s="285">
        <f t="shared" si="64"/>
        <v>1.61</v>
      </c>
      <c r="M184" s="285">
        <f t="shared" si="64"/>
        <v>0</v>
      </c>
      <c r="N184" s="285">
        <f t="shared" si="64"/>
        <v>0</v>
      </c>
      <c r="O184" s="285">
        <f t="shared" si="64"/>
        <v>0</v>
      </c>
      <c r="P184" s="285">
        <f t="shared" si="64"/>
        <v>23.919999999999998</v>
      </c>
      <c r="Q184" s="1"/>
      <c r="S184" s="75"/>
      <c r="T184" s="75"/>
      <c r="U184" s="75"/>
      <c r="V184" s="75"/>
      <c r="W184" s="75"/>
      <c r="X184" s="75"/>
      <c r="Y184" s="75"/>
      <c r="Z184" s="75"/>
      <c r="AA184" s="75"/>
      <c r="AB184" s="75"/>
      <c r="AD184" s="8"/>
    </row>
    <row r="185" spans="2:30" ht="14.1" customHeight="1" x14ac:dyDescent="0.2">
      <c r="B185" s="462" t="s">
        <v>328</v>
      </c>
      <c r="C185" s="462"/>
      <c r="D185" s="285">
        <f>D186+D187+D188+D189+D190+D191+D192+D193</f>
        <v>0</v>
      </c>
      <c r="E185" s="285">
        <f t="shared" ref="E185:P185" si="65">E186+E187+E188+E189+E190+E191+E192+E193</f>
        <v>0</v>
      </c>
      <c r="F185" s="285">
        <f t="shared" si="65"/>
        <v>0</v>
      </c>
      <c r="G185" s="285">
        <f t="shared" si="65"/>
        <v>0</v>
      </c>
      <c r="H185" s="285">
        <f t="shared" si="65"/>
        <v>0</v>
      </c>
      <c r="I185" s="285">
        <f t="shared" si="65"/>
        <v>0</v>
      </c>
      <c r="J185" s="285">
        <f t="shared" si="65"/>
        <v>0</v>
      </c>
      <c r="K185" s="285">
        <f t="shared" si="65"/>
        <v>0</v>
      </c>
      <c r="L185" s="285">
        <f t="shared" si="65"/>
        <v>0</v>
      </c>
      <c r="M185" s="285">
        <f t="shared" si="65"/>
        <v>0</v>
      </c>
      <c r="N185" s="285">
        <f t="shared" si="65"/>
        <v>0</v>
      </c>
      <c r="O185" s="285">
        <f t="shared" si="65"/>
        <v>0</v>
      </c>
      <c r="P185" s="285">
        <f t="shared" si="65"/>
        <v>0</v>
      </c>
      <c r="Q185" s="1"/>
      <c r="S185" s="75"/>
      <c r="T185" s="75"/>
      <c r="U185" s="75"/>
      <c r="V185" s="75"/>
      <c r="W185" s="75"/>
      <c r="X185" s="75"/>
      <c r="Y185" s="75"/>
      <c r="Z185" s="75"/>
      <c r="AA185" s="75"/>
      <c r="AB185" s="75"/>
      <c r="AD185" s="8"/>
    </row>
    <row r="186" spans="2:30" ht="14.1" customHeight="1" x14ac:dyDescent="0.2">
      <c r="B186" s="325" t="s">
        <v>376</v>
      </c>
      <c r="C186" s="30"/>
      <c r="D186" s="117">
        <v>0</v>
      </c>
      <c r="E186" s="117">
        <v>0</v>
      </c>
      <c r="F186" s="117">
        <v>0</v>
      </c>
      <c r="G186" s="117">
        <v>0</v>
      </c>
      <c r="H186" s="117">
        <v>0</v>
      </c>
      <c r="I186" s="117">
        <v>0</v>
      </c>
      <c r="J186" s="117">
        <v>0</v>
      </c>
      <c r="K186" s="117">
        <v>0</v>
      </c>
      <c r="L186" s="117">
        <v>0</v>
      </c>
      <c r="M186" s="117">
        <v>0</v>
      </c>
      <c r="N186" s="117">
        <v>0</v>
      </c>
      <c r="O186" s="117">
        <v>0</v>
      </c>
      <c r="P186" s="317">
        <f t="shared" ref="P186:P192" si="66">SUM(D186:O186)</f>
        <v>0</v>
      </c>
      <c r="Q186" s="1"/>
      <c r="S186" s="75"/>
      <c r="T186" s="75"/>
      <c r="U186" s="75"/>
      <c r="V186" s="75"/>
      <c r="W186" s="75"/>
      <c r="X186" s="75"/>
      <c r="Y186" s="75"/>
      <c r="Z186" s="75"/>
      <c r="AA186" s="75"/>
      <c r="AB186" s="75"/>
      <c r="AD186" s="6"/>
    </row>
    <row r="187" spans="2:30" ht="14.1" customHeight="1" x14ac:dyDescent="0.2">
      <c r="B187" s="195" t="s">
        <v>377</v>
      </c>
      <c r="C187" s="31"/>
      <c r="D187" s="120">
        <v>0</v>
      </c>
      <c r="E187" s="120">
        <v>0</v>
      </c>
      <c r="F187" s="120">
        <v>0</v>
      </c>
      <c r="G187" s="120">
        <v>0</v>
      </c>
      <c r="H187" s="120">
        <v>0</v>
      </c>
      <c r="I187" s="120">
        <v>0</v>
      </c>
      <c r="J187" s="120">
        <v>0</v>
      </c>
      <c r="K187" s="120">
        <v>0</v>
      </c>
      <c r="L187" s="120">
        <v>0</v>
      </c>
      <c r="M187" s="120">
        <v>0</v>
      </c>
      <c r="N187" s="120">
        <v>0</v>
      </c>
      <c r="O187" s="120">
        <v>0</v>
      </c>
      <c r="P187" s="120">
        <f t="shared" si="66"/>
        <v>0</v>
      </c>
      <c r="Q187" s="1"/>
      <c r="S187" s="75"/>
      <c r="T187" s="75"/>
      <c r="U187" s="75"/>
      <c r="V187" s="75"/>
      <c r="W187" s="75"/>
      <c r="X187" s="75"/>
      <c r="Y187" s="75"/>
      <c r="Z187" s="75"/>
      <c r="AA187" s="75"/>
      <c r="AB187" s="75"/>
    </row>
    <row r="188" spans="2:30" ht="14.1" customHeight="1" x14ac:dyDescent="0.2">
      <c r="B188" s="194" t="s">
        <v>378</v>
      </c>
      <c r="C188" s="1"/>
      <c r="D188" s="111">
        <v>0</v>
      </c>
      <c r="E188" s="111">
        <v>0</v>
      </c>
      <c r="F188" s="111">
        <v>0</v>
      </c>
      <c r="G188" s="111">
        <v>0</v>
      </c>
      <c r="H188" s="111">
        <v>0</v>
      </c>
      <c r="I188" s="111">
        <v>0</v>
      </c>
      <c r="J188" s="111">
        <v>0</v>
      </c>
      <c r="K188" s="111">
        <v>0</v>
      </c>
      <c r="L188" s="111">
        <v>0</v>
      </c>
      <c r="M188" s="111">
        <v>0</v>
      </c>
      <c r="N188" s="111">
        <v>0</v>
      </c>
      <c r="O188" s="111">
        <v>0</v>
      </c>
      <c r="P188" s="111">
        <f t="shared" si="66"/>
        <v>0</v>
      </c>
      <c r="Q188" s="1"/>
      <c r="S188" s="75"/>
      <c r="T188" s="75"/>
      <c r="U188" s="75"/>
      <c r="V188" s="75"/>
      <c r="W188" s="75"/>
      <c r="X188" s="75"/>
      <c r="Y188" s="75"/>
      <c r="Z188" s="75"/>
      <c r="AA188" s="75"/>
      <c r="AB188" s="75"/>
    </row>
    <row r="189" spans="2:30" ht="14.1" customHeight="1" x14ac:dyDescent="0.2">
      <c r="B189" s="194" t="s">
        <v>379</v>
      </c>
      <c r="C189" s="1"/>
      <c r="D189" s="110">
        <v>0</v>
      </c>
      <c r="E189" s="110">
        <v>0</v>
      </c>
      <c r="F189" s="110">
        <v>0</v>
      </c>
      <c r="G189" s="110">
        <v>0</v>
      </c>
      <c r="H189" s="110">
        <v>0</v>
      </c>
      <c r="I189" s="110">
        <v>0</v>
      </c>
      <c r="J189" s="110">
        <v>0</v>
      </c>
      <c r="K189" s="110">
        <v>0</v>
      </c>
      <c r="L189" s="110">
        <v>0</v>
      </c>
      <c r="M189" s="110">
        <v>0</v>
      </c>
      <c r="N189" s="110">
        <v>0</v>
      </c>
      <c r="O189" s="110">
        <v>0</v>
      </c>
      <c r="P189" s="111">
        <f t="shared" si="66"/>
        <v>0</v>
      </c>
      <c r="Q189" s="1"/>
      <c r="S189" s="75"/>
      <c r="T189" s="75"/>
      <c r="U189" s="75"/>
      <c r="V189" s="75"/>
      <c r="W189" s="75"/>
      <c r="X189" s="75"/>
      <c r="Y189" s="75"/>
      <c r="Z189" s="75"/>
      <c r="AA189" s="75"/>
      <c r="AB189" s="75"/>
    </row>
    <row r="190" spans="2:30" ht="14.1" customHeight="1" x14ac:dyDescent="0.2">
      <c r="B190" s="194" t="s">
        <v>380</v>
      </c>
      <c r="C190" s="413"/>
      <c r="D190" s="110">
        <v>0</v>
      </c>
      <c r="E190" s="110">
        <v>0</v>
      </c>
      <c r="F190" s="110">
        <v>0</v>
      </c>
      <c r="G190" s="110">
        <v>0</v>
      </c>
      <c r="H190" s="110">
        <v>0</v>
      </c>
      <c r="I190" s="110">
        <v>0</v>
      </c>
      <c r="J190" s="110">
        <v>0</v>
      </c>
      <c r="K190" s="110">
        <v>0</v>
      </c>
      <c r="L190" s="110">
        <v>0</v>
      </c>
      <c r="M190" s="110">
        <v>0</v>
      </c>
      <c r="N190" s="110">
        <v>0</v>
      </c>
      <c r="O190" s="110"/>
      <c r="P190" s="111">
        <f t="shared" si="66"/>
        <v>0</v>
      </c>
      <c r="Q190" s="1"/>
      <c r="S190" s="75"/>
      <c r="T190" s="75"/>
      <c r="U190" s="75"/>
      <c r="V190" s="75"/>
      <c r="W190" s="75"/>
      <c r="X190" s="75"/>
      <c r="Y190" s="75"/>
      <c r="Z190" s="75"/>
      <c r="AA190" s="75"/>
      <c r="AB190" s="75"/>
      <c r="AC190" s="6"/>
    </row>
    <row r="191" spans="2:30" ht="14.1" customHeight="1" x14ac:dyDescent="0.2">
      <c r="B191" s="194" t="s">
        <v>710</v>
      </c>
      <c r="C191" s="413"/>
      <c r="D191" s="110">
        <v>0</v>
      </c>
      <c r="E191" s="110">
        <v>0</v>
      </c>
      <c r="F191" s="110">
        <v>0</v>
      </c>
      <c r="G191" s="110">
        <v>0</v>
      </c>
      <c r="H191" s="110">
        <v>0</v>
      </c>
      <c r="I191" s="110">
        <v>0</v>
      </c>
      <c r="J191" s="110">
        <v>0</v>
      </c>
      <c r="K191" s="110">
        <v>0</v>
      </c>
      <c r="L191" s="110">
        <v>0</v>
      </c>
      <c r="M191" s="110">
        <v>0</v>
      </c>
      <c r="N191" s="110">
        <v>0</v>
      </c>
      <c r="O191" s="110">
        <v>0</v>
      </c>
      <c r="P191" s="111">
        <f t="shared" ref="P191" si="67">SUM(D191:O191)</f>
        <v>0</v>
      </c>
      <c r="Q191" s="1"/>
      <c r="S191" s="75"/>
      <c r="T191" s="75"/>
      <c r="U191" s="75"/>
      <c r="V191" s="75"/>
      <c r="W191" s="75"/>
      <c r="X191" s="75"/>
      <c r="Y191" s="75"/>
      <c r="Z191" s="75"/>
      <c r="AA191" s="75"/>
      <c r="AB191" s="75"/>
      <c r="AC191" s="6"/>
    </row>
    <row r="192" spans="2:30" ht="14.1" customHeight="1" x14ac:dyDescent="0.2">
      <c r="B192" s="194" t="s">
        <v>381</v>
      </c>
      <c r="C192" s="1"/>
      <c r="D192" s="111">
        <v>0</v>
      </c>
      <c r="E192" s="111">
        <v>0</v>
      </c>
      <c r="F192" s="111">
        <v>0</v>
      </c>
      <c r="G192" s="111">
        <v>0</v>
      </c>
      <c r="H192" s="111">
        <v>0</v>
      </c>
      <c r="I192" s="111">
        <v>0</v>
      </c>
      <c r="J192" s="111">
        <v>0</v>
      </c>
      <c r="K192" s="111">
        <v>0</v>
      </c>
      <c r="L192" s="111">
        <v>0</v>
      </c>
      <c r="M192" s="111">
        <v>0</v>
      </c>
      <c r="N192" s="111">
        <v>0</v>
      </c>
      <c r="O192" s="111">
        <v>0</v>
      </c>
      <c r="P192" s="111">
        <f t="shared" si="66"/>
        <v>0</v>
      </c>
      <c r="Q192" s="1"/>
      <c r="S192" s="75"/>
      <c r="T192" s="75"/>
      <c r="U192" s="75"/>
      <c r="V192" s="75"/>
      <c r="W192" s="75"/>
      <c r="X192" s="75"/>
      <c r="Y192" s="75"/>
      <c r="Z192" s="75"/>
      <c r="AA192" s="75"/>
      <c r="AB192" s="75"/>
    </row>
    <row r="193" spans="2:28" ht="14.1" customHeight="1" x14ac:dyDescent="0.2">
      <c r="B193" s="42" t="s">
        <v>711</v>
      </c>
      <c r="C193" s="32"/>
      <c r="D193" s="119">
        <v>0</v>
      </c>
      <c r="E193" s="119">
        <v>0</v>
      </c>
      <c r="F193" s="119">
        <v>0</v>
      </c>
      <c r="G193" s="119">
        <v>0</v>
      </c>
      <c r="H193" s="119">
        <v>0</v>
      </c>
      <c r="I193" s="119">
        <v>0</v>
      </c>
      <c r="J193" s="119">
        <v>0</v>
      </c>
      <c r="K193" s="119">
        <v>0</v>
      </c>
      <c r="L193" s="119">
        <v>0</v>
      </c>
      <c r="M193" s="119">
        <v>0</v>
      </c>
      <c r="N193" s="119">
        <v>0</v>
      </c>
      <c r="O193" s="119">
        <v>0</v>
      </c>
      <c r="P193" s="119">
        <f>SUM(D193:O193)</f>
        <v>0</v>
      </c>
      <c r="Q193" s="1"/>
      <c r="S193" s="75"/>
      <c r="T193" s="75"/>
      <c r="U193" s="75"/>
      <c r="V193" s="75"/>
      <c r="W193" s="75"/>
      <c r="X193" s="75"/>
      <c r="Y193" s="75"/>
      <c r="Z193" s="75"/>
      <c r="AA193" s="75"/>
      <c r="AB193" s="75"/>
    </row>
    <row r="194" spans="2:28" ht="14.1" customHeight="1" x14ac:dyDescent="0.2">
      <c r="B194" s="386" t="s">
        <v>329</v>
      </c>
      <c r="C194" s="387"/>
      <c r="D194" s="284">
        <f>D195+D196</f>
        <v>0</v>
      </c>
      <c r="E194" s="284">
        <f t="shared" ref="E194:P194" si="68">E195+E196</f>
        <v>0</v>
      </c>
      <c r="F194" s="284">
        <f t="shared" si="68"/>
        <v>0</v>
      </c>
      <c r="G194" s="284">
        <f t="shared" si="68"/>
        <v>0</v>
      </c>
      <c r="H194" s="284">
        <f t="shared" si="68"/>
        <v>0</v>
      </c>
      <c r="I194" s="284">
        <f t="shared" si="68"/>
        <v>0</v>
      </c>
      <c r="J194" s="284">
        <f t="shared" si="68"/>
        <v>0</v>
      </c>
      <c r="K194" s="284">
        <f t="shared" si="68"/>
        <v>0</v>
      </c>
      <c r="L194" s="284">
        <f t="shared" si="68"/>
        <v>0</v>
      </c>
      <c r="M194" s="284">
        <f t="shared" si="68"/>
        <v>0</v>
      </c>
      <c r="N194" s="284">
        <f t="shared" si="68"/>
        <v>0</v>
      </c>
      <c r="O194" s="284">
        <f t="shared" si="68"/>
        <v>0</v>
      </c>
      <c r="P194" s="284">
        <f t="shared" si="68"/>
        <v>0</v>
      </c>
      <c r="Q194" s="1"/>
      <c r="S194" s="75"/>
      <c r="T194" s="75"/>
      <c r="U194" s="75"/>
      <c r="V194" s="75"/>
      <c r="W194" s="75"/>
      <c r="X194" s="75"/>
      <c r="Y194" s="75"/>
      <c r="Z194" s="75"/>
      <c r="AA194" s="75"/>
      <c r="AB194" s="75"/>
    </row>
    <row r="195" spans="2:28" ht="14.1" customHeight="1" x14ac:dyDescent="0.2">
      <c r="B195" s="195" t="s">
        <v>712</v>
      </c>
      <c r="C195" s="31"/>
      <c r="D195" s="120">
        <v>0</v>
      </c>
      <c r="E195" s="120">
        <v>0</v>
      </c>
      <c r="F195" s="120">
        <v>0</v>
      </c>
      <c r="G195" s="120">
        <v>0</v>
      </c>
      <c r="H195" s="120">
        <v>0</v>
      </c>
      <c r="I195" s="120">
        <v>0</v>
      </c>
      <c r="J195" s="120">
        <v>0</v>
      </c>
      <c r="K195" s="120">
        <v>0</v>
      </c>
      <c r="L195" s="120">
        <v>0</v>
      </c>
      <c r="M195" s="120">
        <v>0</v>
      </c>
      <c r="N195" s="120">
        <v>0</v>
      </c>
      <c r="O195" s="120">
        <v>0</v>
      </c>
      <c r="P195" s="120">
        <f>SUM(D195:O195)</f>
        <v>0</v>
      </c>
      <c r="Q195" s="1"/>
      <c r="S195" s="75"/>
      <c r="T195" s="75"/>
      <c r="U195" s="75"/>
      <c r="V195" s="75"/>
      <c r="W195" s="75"/>
      <c r="X195" s="75"/>
      <c r="Y195" s="75"/>
      <c r="Z195" s="75"/>
      <c r="AA195" s="75"/>
      <c r="AB195" s="75"/>
    </row>
    <row r="196" spans="2:28" ht="14.1" customHeight="1" x14ac:dyDescent="0.2">
      <c r="B196" s="42" t="s">
        <v>713</v>
      </c>
      <c r="C196" s="32"/>
      <c r="D196" s="119">
        <v>0</v>
      </c>
      <c r="E196" s="119">
        <v>0</v>
      </c>
      <c r="F196" s="119">
        <v>0</v>
      </c>
      <c r="G196" s="119">
        <v>0</v>
      </c>
      <c r="H196" s="119">
        <v>0</v>
      </c>
      <c r="I196" s="119">
        <v>0</v>
      </c>
      <c r="J196" s="119">
        <v>0</v>
      </c>
      <c r="K196" s="119">
        <v>0</v>
      </c>
      <c r="L196" s="119">
        <v>0</v>
      </c>
      <c r="M196" s="119">
        <v>0</v>
      </c>
      <c r="N196" s="119">
        <v>0</v>
      </c>
      <c r="O196" s="119">
        <v>0</v>
      </c>
      <c r="P196" s="119">
        <f>SUM(D196:O196)</f>
        <v>0</v>
      </c>
      <c r="Q196" s="1"/>
      <c r="S196" s="75"/>
      <c r="T196" s="75"/>
      <c r="U196" s="75"/>
      <c r="V196" s="75"/>
      <c r="W196" s="75"/>
      <c r="X196" s="75"/>
      <c r="Y196" s="75"/>
      <c r="Z196" s="75"/>
      <c r="AA196" s="75"/>
      <c r="AB196" s="75"/>
    </row>
    <row r="197" spans="2:28" ht="14.1" customHeight="1" x14ac:dyDescent="0.2">
      <c r="B197" s="386" t="s">
        <v>330</v>
      </c>
      <c r="C197" s="387"/>
      <c r="D197" s="284">
        <f>D198+D199+D200+D201+D202</f>
        <v>0</v>
      </c>
      <c r="E197" s="284">
        <f t="shared" ref="E197:P197" si="69">E198+E199+E200+E201+E202</f>
        <v>0</v>
      </c>
      <c r="F197" s="284">
        <f t="shared" si="69"/>
        <v>0</v>
      </c>
      <c r="G197" s="284">
        <f t="shared" si="69"/>
        <v>0</v>
      </c>
      <c r="H197" s="284">
        <f t="shared" si="69"/>
        <v>0</v>
      </c>
      <c r="I197" s="284">
        <f t="shared" si="69"/>
        <v>0</v>
      </c>
      <c r="J197" s="284">
        <f t="shared" si="69"/>
        <v>0</v>
      </c>
      <c r="K197" s="284">
        <f t="shared" si="69"/>
        <v>0</v>
      </c>
      <c r="L197" s="284">
        <f t="shared" si="69"/>
        <v>0</v>
      </c>
      <c r="M197" s="284">
        <f t="shared" si="69"/>
        <v>0</v>
      </c>
      <c r="N197" s="284">
        <f t="shared" si="69"/>
        <v>0</v>
      </c>
      <c r="O197" s="284">
        <f t="shared" si="69"/>
        <v>0</v>
      </c>
      <c r="P197" s="284">
        <f t="shared" si="69"/>
        <v>0</v>
      </c>
      <c r="Q197" s="1"/>
      <c r="S197" s="75"/>
      <c r="T197" s="75"/>
      <c r="U197" s="75"/>
      <c r="V197" s="75"/>
      <c r="W197" s="75"/>
      <c r="X197" s="75"/>
      <c r="Y197" s="75"/>
      <c r="Z197" s="75"/>
      <c r="AA197" s="75"/>
      <c r="AB197" s="75"/>
    </row>
    <row r="198" spans="2:28" ht="14.1" customHeight="1" x14ac:dyDescent="0.2">
      <c r="B198" s="204" t="s">
        <v>714</v>
      </c>
      <c r="C198" s="204"/>
      <c r="D198" s="120">
        <v>0</v>
      </c>
      <c r="E198" s="120">
        <v>0</v>
      </c>
      <c r="F198" s="120">
        <v>0</v>
      </c>
      <c r="G198" s="120">
        <v>0</v>
      </c>
      <c r="H198" s="120">
        <v>0</v>
      </c>
      <c r="I198" s="120">
        <v>0</v>
      </c>
      <c r="J198" s="120">
        <v>0</v>
      </c>
      <c r="K198" s="120">
        <v>0</v>
      </c>
      <c r="L198" s="120">
        <v>0</v>
      </c>
      <c r="M198" s="120">
        <v>0</v>
      </c>
      <c r="N198" s="120">
        <v>0</v>
      </c>
      <c r="O198" s="120">
        <v>0</v>
      </c>
      <c r="P198" s="120">
        <f t="shared" ref="P198:P202" si="70">SUM(D198:O198)</f>
        <v>0</v>
      </c>
      <c r="Q198" s="1"/>
      <c r="S198" s="75"/>
      <c r="T198" s="75"/>
      <c r="U198" s="75"/>
      <c r="V198" s="75"/>
      <c r="W198" s="75"/>
      <c r="X198" s="75"/>
      <c r="Y198" s="75"/>
      <c r="Z198" s="75"/>
      <c r="AA198" s="75"/>
      <c r="AB198" s="75"/>
    </row>
    <row r="199" spans="2:28" ht="14.1" customHeight="1" x14ac:dyDescent="0.2">
      <c r="B199" s="109" t="s">
        <v>716</v>
      </c>
      <c r="C199" s="109"/>
      <c r="D199" s="111">
        <v>0</v>
      </c>
      <c r="E199" s="111">
        <v>0</v>
      </c>
      <c r="F199" s="111">
        <v>0</v>
      </c>
      <c r="G199" s="111">
        <v>0</v>
      </c>
      <c r="H199" s="111">
        <v>0</v>
      </c>
      <c r="I199" s="111">
        <v>0</v>
      </c>
      <c r="J199" s="111">
        <v>0</v>
      </c>
      <c r="K199" s="111">
        <v>0</v>
      </c>
      <c r="L199" s="111">
        <v>0</v>
      </c>
      <c r="M199" s="111">
        <v>0</v>
      </c>
      <c r="N199" s="111">
        <v>0</v>
      </c>
      <c r="O199" s="111">
        <v>0</v>
      </c>
      <c r="P199" s="111">
        <f t="shared" si="70"/>
        <v>0</v>
      </c>
      <c r="Q199" s="1"/>
      <c r="S199" s="75"/>
      <c r="T199" s="75"/>
      <c r="U199" s="75"/>
      <c r="V199" s="75"/>
      <c r="W199" s="75"/>
      <c r="X199" s="75"/>
      <c r="Y199" s="75"/>
      <c r="Z199" s="75"/>
      <c r="AA199" s="75"/>
      <c r="AB199" s="75"/>
    </row>
    <row r="200" spans="2:28" ht="14.1" customHeight="1" x14ac:dyDescent="0.2">
      <c r="B200" s="194" t="s">
        <v>715</v>
      </c>
      <c r="C200" s="413"/>
      <c r="D200" s="111">
        <v>0</v>
      </c>
      <c r="E200" s="111">
        <v>0</v>
      </c>
      <c r="F200" s="111">
        <v>0</v>
      </c>
      <c r="G200" s="111">
        <v>0</v>
      </c>
      <c r="H200" s="111">
        <v>0</v>
      </c>
      <c r="I200" s="111">
        <v>0</v>
      </c>
      <c r="J200" s="111">
        <v>0</v>
      </c>
      <c r="K200" s="111">
        <v>0</v>
      </c>
      <c r="L200" s="111">
        <v>0</v>
      </c>
      <c r="M200" s="111">
        <v>0</v>
      </c>
      <c r="N200" s="111">
        <v>0</v>
      </c>
      <c r="O200" s="111">
        <v>0</v>
      </c>
      <c r="P200" s="111">
        <f t="shared" si="70"/>
        <v>0</v>
      </c>
      <c r="Q200" s="1"/>
      <c r="S200" s="75"/>
      <c r="T200" s="75"/>
      <c r="U200" s="75"/>
      <c r="V200" s="75"/>
      <c r="W200" s="75"/>
      <c r="X200" s="75"/>
      <c r="Y200" s="75"/>
      <c r="Z200" s="75"/>
      <c r="AA200" s="75"/>
      <c r="AB200" s="75"/>
    </row>
    <row r="201" spans="2:28" ht="14.1" customHeight="1" x14ac:dyDescent="0.2">
      <c r="B201" s="194" t="s">
        <v>717</v>
      </c>
      <c r="C201" s="1"/>
      <c r="D201" s="111">
        <v>0</v>
      </c>
      <c r="E201" s="111">
        <v>0</v>
      </c>
      <c r="F201" s="111">
        <v>0</v>
      </c>
      <c r="G201" s="111">
        <v>0</v>
      </c>
      <c r="H201" s="111">
        <v>0</v>
      </c>
      <c r="I201" s="111">
        <v>0</v>
      </c>
      <c r="J201" s="111">
        <v>0</v>
      </c>
      <c r="K201" s="111">
        <v>0</v>
      </c>
      <c r="L201" s="111">
        <v>0</v>
      </c>
      <c r="M201" s="111">
        <v>0</v>
      </c>
      <c r="N201" s="111">
        <v>0</v>
      </c>
      <c r="O201" s="111">
        <v>0</v>
      </c>
      <c r="P201" s="111">
        <f t="shared" si="70"/>
        <v>0</v>
      </c>
      <c r="Q201" s="1"/>
      <c r="S201" s="75"/>
      <c r="T201" s="75"/>
      <c r="U201" s="75"/>
      <c r="V201" s="75"/>
      <c r="W201" s="75"/>
      <c r="X201" s="75"/>
      <c r="Y201" s="75"/>
      <c r="Z201" s="75"/>
      <c r="AA201" s="75"/>
      <c r="AB201" s="75"/>
    </row>
    <row r="202" spans="2:28" ht="14.1" customHeight="1" x14ac:dyDescent="0.2">
      <c r="B202" s="42" t="s">
        <v>718</v>
      </c>
      <c r="C202" s="32"/>
      <c r="D202" s="119">
        <v>0</v>
      </c>
      <c r="E202" s="119">
        <v>0</v>
      </c>
      <c r="F202" s="119">
        <v>0</v>
      </c>
      <c r="G202" s="119">
        <v>0</v>
      </c>
      <c r="H202" s="119">
        <v>0</v>
      </c>
      <c r="I202" s="119">
        <v>0</v>
      </c>
      <c r="J202" s="119">
        <v>0</v>
      </c>
      <c r="K202" s="119">
        <v>0</v>
      </c>
      <c r="L202" s="119">
        <v>0</v>
      </c>
      <c r="M202" s="119">
        <v>0</v>
      </c>
      <c r="N202" s="119">
        <v>0</v>
      </c>
      <c r="O202" s="119">
        <v>0</v>
      </c>
      <c r="P202" s="119">
        <f t="shared" si="70"/>
        <v>0</v>
      </c>
      <c r="Q202" s="1"/>
      <c r="S202" s="75"/>
      <c r="T202" s="75"/>
      <c r="U202" s="75"/>
      <c r="V202" s="75"/>
      <c r="W202" s="75"/>
      <c r="X202" s="75"/>
      <c r="Y202" s="75"/>
      <c r="Z202" s="75"/>
      <c r="AA202" s="75"/>
      <c r="AB202" s="75"/>
    </row>
    <row r="203" spans="2:28" ht="14.1" customHeight="1" x14ac:dyDescent="0.2">
      <c r="B203" s="462" t="s">
        <v>387</v>
      </c>
      <c r="C203" s="462"/>
      <c r="D203" s="284">
        <f>D204</f>
        <v>0</v>
      </c>
      <c r="E203" s="284">
        <f t="shared" ref="E203:O203" si="71">E204</f>
        <v>0</v>
      </c>
      <c r="F203" s="284">
        <f t="shared" si="71"/>
        <v>0</v>
      </c>
      <c r="G203" s="284">
        <f t="shared" si="71"/>
        <v>0</v>
      </c>
      <c r="H203" s="284">
        <f t="shared" si="71"/>
        <v>0</v>
      </c>
      <c r="I203" s="284">
        <f t="shared" si="71"/>
        <v>0</v>
      </c>
      <c r="J203" s="284">
        <f t="shared" si="71"/>
        <v>0</v>
      </c>
      <c r="K203" s="284">
        <f t="shared" si="71"/>
        <v>0</v>
      </c>
      <c r="L203" s="284">
        <f t="shared" si="71"/>
        <v>0</v>
      </c>
      <c r="M203" s="284">
        <f t="shared" si="71"/>
        <v>0</v>
      </c>
      <c r="N203" s="284">
        <f t="shared" si="71"/>
        <v>0</v>
      </c>
      <c r="O203" s="284">
        <f t="shared" si="71"/>
        <v>0</v>
      </c>
      <c r="P203" s="284">
        <f>SUM(D203:O203)</f>
        <v>0</v>
      </c>
      <c r="Q203" s="1"/>
      <c r="S203" s="75"/>
      <c r="T203" s="75"/>
      <c r="U203" s="75"/>
      <c r="V203" s="75"/>
      <c r="W203" s="75"/>
      <c r="X203" s="75"/>
      <c r="Y203" s="75"/>
      <c r="Z203" s="75"/>
      <c r="AA203" s="75"/>
      <c r="AB203" s="75"/>
    </row>
    <row r="204" spans="2:28" ht="14.1" customHeight="1" x14ac:dyDescent="0.2">
      <c r="B204" s="325" t="s">
        <v>387</v>
      </c>
      <c r="C204" s="30"/>
      <c r="D204" s="117">
        <v>0</v>
      </c>
      <c r="E204" s="117">
        <v>0</v>
      </c>
      <c r="F204" s="117">
        <v>0</v>
      </c>
      <c r="G204" s="117">
        <v>0</v>
      </c>
      <c r="H204" s="117">
        <v>0</v>
      </c>
      <c r="I204" s="117">
        <v>0</v>
      </c>
      <c r="J204" s="117">
        <v>0</v>
      </c>
      <c r="K204" s="117">
        <v>0</v>
      </c>
      <c r="L204" s="117">
        <v>0</v>
      </c>
      <c r="M204" s="117">
        <v>0</v>
      </c>
      <c r="N204" s="117">
        <v>0</v>
      </c>
      <c r="O204" s="117">
        <v>0</v>
      </c>
      <c r="P204" s="317">
        <f>SUM(D204:O204)</f>
        <v>0</v>
      </c>
      <c r="Q204" s="1"/>
      <c r="S204" s="75"/>
      <c r="T204" s="75"/>
      <c r="U204" s="75"/>
      <c r="V204" s="75"/>
      <c r="W204" s="75"/>
      <c r="X204" s="75"/>
      <c r="Y204" s="75"/>
      <c r="Z204" s="75"/>
      <c r="AA204" s="75"/>
      <c r="AB204" s="75"/>
    </row>
    <row r="205" spans="2:28" ht="14.1" customHeight="1" x14ac:dyDescent="0.2">
      <c r="B205" s="386" t="s">
        <v>719</v>
      </c>
      <c r="C205" s="387"/>
      <c r="D205" s="285">
        <f>D206</f>
        <v>0</v>
      </c>
      <c r="E205" s="285">
        <f t="shared" ref="E205:P205" si="72">E206</f>
        <v>0</v>
      </c>
      <c r="F205" s="285">
        <f t="shared" si="72"/>
        <v>0</v>
      </c>
      <c r="G205" s="285">
        <f t="shared" si="72"/>
        <v>0</v>
      </c>
      <c r="H205" s="285">
        <f t="shared" si="72"/>
        <v>0</v>
      </c>
      <c r="I205" s="285">
        <f t="shared" si="72"/>
        <v>0</v>
      </c>
      <c r="J205" s="285">
        <f t="shared" si="72"/>
        <v>0</v>
      </c>
      <c r="K205" s="285">
        <f t="shared" si="72"/>
        <v>0</v>
      </c>
      <c r="L205" s="285">
        <f t="shared" si="72"/>
        <v>0</v>
      </c>
      <c r="M205" s="285">
        <f t="shared" si="72"/>
        <v>0</v>
      </c>
      <c r="N205" s="285">
        <f t="shared" si="72"/>
        <v>0</v>
      </c>
      <c r="O205" s="285">
        <f t="shared" si="72"/>
        <v>0</v>
      </c>
      <c r="P205" s="285">
        <f t="shared" si="72"/>
        <v>0</v>
      </c>
      <c r="Q205" s="1"/>
      <c r="S205" s="75"/>
      <c r="T205" s="75"/>
      <c r="U205" s="75"/>
      <c r="V205" s="75"/>
      <c r="W205" s="75"/>
      <c r="X205" s="75"/>
      <c r="Y205" s="75"/>
      <c r="Z205" s="75"/>
      <c r="AA205" s="75"/>
      <c r="AB205" s="75"/>
    </row>
    <row r="206" spans="2:28" ht="14.1" customHeight="1" x14ac:dyDescent="0.2">
      <c r="B206" s="325" t="s">
        <v>719</v>
      </c>
      <c r="C206" s="30"/>
      <c r="D206" s="117">
        <v>0</v>
      </c>
      <c r="E206" s="117">
        <v>0</v>
      </c>
      <c r="F206" s="117">
        <v>0</v>
      </c>
      <c r="G206" s="117">
        <v>0</v>
      </c>
      <c r="H206" s="117">
        <v>0</v>
      </c>
      <c r="I206" s="117">
        <v>0</v>
      </c>
      <c r="J206" s="117">
        <v>0</v>
      </c>
      <c r="K206" s="117">
        <v>0</v>
      </c>
      <c r="L206" s="117">
        <v>0</v>
      </c>
      <c r="M206" s="117">
        <v>0</v>
      </c>
      <c r="N206" s="117">
        <v>0</v>
      </c>
      <c r="O206" s="117">
        <v>0</v>
      </c>
      <c r="P206" s="317">
        <f>SUM(D206:O206)</f>
        <v>0</v>
      </c>
      <c r="Q206" s="1"/>
      <c r="S206" s="75"/>
      <c r="T206" s="75"/>
      <c r="U206" s="75"/>
      <c r="V206" s="75"/>
      <c r="W206" s="75"/>
      <c r="X206" s="75"/>
      <c r="Y206" s="75"/>
      <c r="Z206" s="75"/>
      <c r="AA206" s="75"/>
      <c r="AB206" s="75"/>
    </row>
    <row r="207" spans="2:28" ht="14.1" customHeight="1" x14ac:dyDescent="0.2">
      <c r="B207" s="462" t="s">
        <v>333</v>
      </c>
      <c r="C207" s="462"/>
      <c r="D207" s="285">
        <f>D208+D209+D210+D211+D212+D213+D214+D215</f>
        <v>0.06</v>
      </c>
      <c r="E207" s="285">
        <f t="shared" ref="E207:P207" si="73">E208+E209+E210+E211+E212+E213+E214+E215</f>
        <v>4.28</v>
      </c>
      <c r="F207" s="285">
        <f t="shared" si="73"/>
        <v>1.19</v>
      </c>
      <c r="G207" s="285">
        <f t="shared" si="73"/>
        <v>0.14000000000000001</v>
      </c>
      <c r="H207" s="285">
        <f t="shared" si="73"/>
        <v>14.58</v>
      </c>
      <c r="I207" s="285">
        <f t="shared" si="73"/>
        <v>0.64</v>
      </c>
      <c r="J207" s="285">
        <f t="shared" si="73"/>
        <v>1.04</v>
      </c>
      <c r="K207" s="285">
        <f t="shared" si="73"/>
        <v>0.38</v>
      </c>
      <c r="L207" s="285">
        <f t="shared" si="73"/>
        <v>1.61</v>
      </c>
      <c r="M207" s="285">
        <f t="shared" si="73"/>
        <v>0</v>
      </c>
      <c r="N207" s="285">
        <f t="shared" si="73"/>
        <v>0</v>
      </c>
      <c r="O207" s="285">
        <f t="shared" si="73"/>
        <v>0</v>
      </c>
      <c r="P207" s="285">
        <f t="shared" si="73"/>
        <v>23.919999999999998</v>
      </c>
      <c r="Q207" s="1"/>
      <c r="S207" s="75"/>
      <c r="T207" s="75"/>
      <c r="U207" s="75"/>
      <c r="V207" s="75"/>
      <c r="W207" s="75"/>
      <c r="X207" s="75"/>
      <c r="Y207" s="75"/>
      <c r="Z207" s="75"/>
      <c r="AA207" s="75"/>
      <c r="AB207" s="75"/>
    </row>
    <row r="208" spans="2:28" ht="14.1" customHeight="1" x14ac:dyDescent="0.2">
      <c r="B208" s="325" t="s">
        <v>158</v>
      </c>
      <c r="C208" s="30"/>
      <c r="D208" s="117">
        <v>0</v>
      </c>
      <c r="E208" s="117">
        <v>0</v>
      </c>
      <c r="F208" s="117">
        <v>0</v>
      </c>
      <c r="G208" s="117">
        <v>0</v>
      </c>
      <c r="H208" s="117">
        <v>0</v>
      </c>
      <c r="I208" s="117">
        <v>0</v>
      </c>
      <c r="J208" s="117">
        <v>0</v>
      </c>
      <c r="K208" s="117">
        <v>0</v>
      </c>
      <c r="L208" s="117">
        <v>0</v>
      </c>
      <c r="M208" s="117">
        <v>0</v>
      </c>
      <c r="N208" s="117">
        <v>0</v>
      </c>
      <c r="O208" s="117">
        <v>0</v>
      </c>
      <c r="P208" s="317">
        <f>SUM(D208:O208)</f>
        <v>0</v>
      </c>
      <c r="Q208" s="1"/>
      <c r="S208" s="75"/>
      <c r="T208" s="75"/>
      <c r="U208" s="75"/>
      <c r="V208" s="75"/>
      <c r="W208" s="75"/>
      <c r="X208" s="75"/>
      <c r="Y208" s="75"/>
      <c r="Z208" s="75"/>
      <c r="AA208" s="75"/>
      <c r="AB208" s="75"/>
    </row>
    <row r="209" spans="2:28" ht="14.1" customHeight="1" x14ac:dyDescent="0.2">
      <c r="B209" s="195" t="s">
        <v>720</v>
      </c>
      <c r="C209" s="31"/>
      <c r="D209" s="118">
        <v>0</v>
      </c>
      <c r="E209" s="118">
        <v>0</v>
      </c>
      <c r="F209" s="118">
        <v>0</v>
      </c>
      <c r="G209" s="118">
        <v>0</v>
      </c>
      <c r="H209" s="118">
        <v>0</v>
      </c>
      <c r="I209" s="118">
        <v>0</v>
      </c>
      <c r="J209" s="118">
        <v>0</v>
      </c>
      <c r="K209" s="118">
        <v>0</v>
      </c>
      <c r="L209" s="118">
        <v>0</v>
      </c>
      <c r="M209" s="118">
        <v>0</v>
      </c>
      <c r="N209" s="118">
        <v>0</v>
      </c>
      <c r="O209" s="118">
        <v>0</v>
      </c>
      <c r="P209" s="120">
        <f t="shared" ref="P209:P210" si="74">SUM(D209:O209)</f>
        <v>0</v>
      </c>
      <c r="Q209" s="1"/>
      <c r="S209" s="75"/>
      <c r="T209" s="75"/>
      <c r="U209" s="75"/>
      <c r="V209" s="75"/>
      <c r="W209" s="75"/>
      <c r="X209" s="75"/>
      <c r="Y209" s="75"/>
      <c r="Z209" s="75"/>
      <c r="AA209" s="75"/>
      <c r="AB209" s="75"/>
    </row>
    <row r="210" spans="2:28" ht="14.1" customHeight="1" x14ac:dyDescent="0.2">
      <c r="B210" s="42" t="s">
        <v>721</v>
      </c>
      <c r="C210" s="32"/>
      <c r="D210" s="114">
        <v>0</v>
      </c>
      <c r="E210" s="114">
        <v>0</v>
      </c>
      <c r="F210" s="114">
        <v>0</v>
      </c>
      <c r="G210" s="114">
        <v>0</v>
      </c>
      <c r="H210" s="114">
        <v>0</v>
      </c>
      <c r="I210" s="114">
        <v>0</v>
      </c>
      <c r="J210" s="114">
        <v>0</v>
      </c>
      <c r="K210" s="114">
        <v>0</v>
      </c>
      <c r="L210" s="114">
        <v>0</v>
      </c>
      <c r="M210" s="114">
        <v>0</v>
      </c>
      <c r="N210" s="114">
        <v>0</v>
      </c>
      <c r="O210" s="114">
        <v>0</v>
      </c>
      <c r="P210" s="119">
        <f t="shared" si="74"/>
        <v>0</v>
      </c>
      <c r="Q210" s="1"/>
      <c r="S210" s="75"/>
      <c r="T210" s="75"/>
      <c r="U210" s="75"/>
      <c r="V210" s="75"/>
      <c r="W210" s="75"/>
      <c r="X210" s="75"/>
      <c r="Y210" s="75"/>
      <c r="Z210" s="75"/>
      <c r="AA210" s="75"/>
      <c r="AB210" s="75"/>
    </row>
    <row r="211" spans="2:28" ht="14.1" customHeight="1" x14ac:dyDescent="0.2">
      <c r="B211" s="325" t="s">
        <v>388</v>
      </c>
      <c r="C211" s="30"/>
      <c r="D211" s="117">
        <v>0</v>
      </c>
      <c r="E211" s="117">
        <v>0</v>
      </c>
      <c r="F211" s="117">
        <v>0</v>
      </c>
      <c r="G211" s="117">
        <v>0</v>
      </c>
      <c r="H211" s="117">
        <v>0</v>
      </c>
      <c r="I211" s="117">
        <v>0</v>
      </c>
      <c r="J211" s="117">
        <v>0</v>
      </c>
      <c r="K211" s="117">
        <v>0</v>
      </c>
      <c r="L211" s="117">
        <v>0</v>
      </c>
      <c r="M211" s="117">
        <v>0</v>
      </c>
      <c r="N211" s="117">
        <v>0</v>
      </c>
      <c r="O211" s="117">
        <v>0</v>
      </c>
      <c r="P211" s="317">
        <f>SUM(D211:O211)</f>
        <v>0</v>
      </c>
      <c r="Q211" s="1"/>
      <c r="S211" s="75"/>
      <c r="T211" s="75"/>
      <c r="U211" s="75"/>
      <c r="V211" s="75"/>
      <c r="W211" s="75"/>
      <c r="X211" s="75"/>
      <c r="Y211" s="75"/>
      <c r="Z211" s="75"/>
      <c r="AA211" s="75"/>
      <c r="AB211" s="75"/>
    </row>
    <row r="212" spans="2:28" ht="14.1" customHeight="1" x14ac:dyDescent="0.2">
      <c r="B212" s="195" t="s">
        <v>722</v>
      </c>
      <c r="C212" s="31"/>
      <c r="D212" s="118">
        <v>0</v>
      </c>
      <c r="E212" s="118">
        <v>0</v>
      </c>
      <c r="F212" s="118">
        <v>0</v>
      </c>
      <c r="G212" s="118">
        <v>0</v>
      </c>
      <c r="H212" s="118">
        <v>0</v>
      </c>
      <c r="I212" s="118">
        <v>0</v>
      </c>
      <c r="J212" s="118">
        <v>0</v>
      </c>
      <c r="K212" s="118">
        <v>0</v>
      </c>
      <c r="L212" s="118">
        <v>0</v>
      </c>
      <c r="M212" s="118">
        <v>0</v>
      </c>
      <c r="N212" s="118">
        <v>0</v>
      </c>
      <c r="O212" s="118">
        <v>0</v>
      </c>
      <c r="P212" s="120">
        <f>SUM(D212:O212)</f>
        <v>0</v>
      </c>
      <c r="Q212" s="1"/>
      <c r="S212" s="75"/>
      <c r="T212" s="75"/>
      <c r="U212" s="75"/>
      <c r="V212" s="75"/>
      <c r="W212" s="75"/>
      <c r="X212" s="75"/>
      <c r="Y212" s="75"/>
      <c r="Z212" s="75"/>
      <c r="AA212" s="75"/>
      <c r="AB212" s="75"/>
    </row>
    <row r="213" spans="2:28" ht="14.1" customHeight="1" x14ac:dyDescent="0.2">
      <c r="B213" s="194" t="s">
        <v>281</v>
      </c>
      <c r="C213" s="1"/>
      <c r="D213" s="110">
        <v>0</v>
      </c>
      <c r="E213" s="110">
        <v>0</v>
      </c>
      <c r="F213" s="110">
        <v>0</v>
      </c>
      <c r="G213" s="110">
        <v>0</v>
      </c>
      <c r="H213" s="110">
        <v>0</v>
      </c>
      <c r="I213" s="110">
        <v>0</v>
      </c>
      <c r="J213" s="110">
        <v>0</v>
      </c>
      <c r="K213" s="110">
        <v>0</v>
      </c>
      <c r="L213" s="110">
        <v>0</v>
      </c>
      <c r="M213" s="110">
        <v>0</v>
      </c>
      <c r="N213" s="110">
        <v>0</v>
      </c>
      <c r="O213" s="110">
        <v>0</v>
      </c>
      <c r="P213" s="111">
        <f>SUM(D213:O213)</f>
        <v>0</v>
      </c>
      <c r="Q213" s="1"/>
      <c r="S213" s="75"/>
      <c r="T213" s="75"/>
      <c r="U213" s="75"/>
      <c r="V213" s="75"/>
      <c r="W213" s="75"/>
      <c r="X213" s="75"/>
      <c r="Y213" s="75"/>
      <c r="Z213" s="75"/>
      <c r="AA213" s="105"/>
      <c r="AB213" s="75"/>
    </row>
    <row r="214" spans="2:28" ht="14.1" customHeight="1" x14ac:dyDescent="0.2">
      <c r="B214" s="393" t="s">
        <v>723</v>
      </c>
      <c r="C214" s="393"/>
      <c r="D214" s="114">
        <v>0</v>
      </c>
      <c r="E214" s="114">
        <v>0</v>
      </c>
      <c r="F214" s="114">
        <v>0</v>
      </c>
      <c r="G214" s="114">
        <v>0</v>
      </c>
      <c r="H214" s="114">
        <v>0</v>
      </c>
      <c r="I214" s="114">
        <v>0</v>
      </c>
      <c r="J214" s="114">
        <v>0</v>
      </c>
      <c r="K214" s="114">
        <v>0</v>
      </c>
      <c r="L214" s="114">
        <v>0</v>
      </c>
      <c r="M214" s="114">
        <v>0</v>
      </c>
      <c r="N214" s="114">
        <v>0</v>
      </c>
      <c r="O214" s="114">
        <v>0</v>
      </c>
      <c r="P214" s="119">
        <f>SUM(D214:O214)</f>
        <v>0</v>
      </c>
      <c r="Q214" s="1"/>
      <c r="S214" s="75"/>
      <c r="T214" s="75"/>
      <c r="U214" s="75"/>
      <c r="V214" s="75"/>
      <c r="W214" s="75"/>
      <c r="X214" s="75"/>
      <c r="Y214" s="75"/>
      <c r="Z214" s="75"/>
      <c r="AA214" s="105"/>
      <c r="AB214" s="75"/>
    </row>
    <row r="215" spans="2:28" ht="14.1" customHeight="1" x14ac:dyDescent="0.2">
      <c r="B215" s="325" t="s">
        <v>159</v>
      </c>
      <c r="C215" s="398"/>
      <c r="D215" s="317">
        <v>0.06</v>
      </c>
      <c r="E215" s="317">
        <v>4.28</v>
      </c>
      <c r="F215" s="117">
        <v>1.19</v>
      </c>
      <c r="G215" s="117">
        <v>0.14000000000000001</v>
      </c>
      <c r="H215" s="117">
        <v>14.58</v>
      </c>
      <c r="I215" s="117">
        <v>0.64</v>
      </c>
      <c r="J215" s="117">
        <v>1.04</v>
      </c>
      <c r="K215" s="117">
        <v>0.38</v>
      </c>
      <c r="L215" s="117">
        <v>1.61</v>
      </c>
      <c r="M215" s="117"/>
      <c r="N215" s="117"/>
      <c r="O215" s="117"/>
      <c r="P215" s="317">
        <f>SUM(D215:O215)</f>
        <v>23.919999999999998</v>
      </c>
      <c r="Q215" s="1"/>
      <c r="S215" s="75"/>
      <c r="T215" s="75"/>
      <c r="U215" s="75"/>
      <c r="V215" s="75"/>
      <c r="W215" s="75"/>
      <c r="X215" s="75"/>
      <c r="Y215" s="75"/>
      <c r="Z215" s="75"/>
      <c r="AA215" s="75"/>
      <c r="AB215" s="75"/>
    </row>
    <row r="216" spans="2:28" ht="14.1" customHeight="1" x14ac:dyDescent="0.2">
      <c r="B216" s="386" t="s">
        <v>334</v>
      </c>
      <c r="C216" s="387"/>
      <c r="D216" s="284">
        <f>D217+D218</f>
        <v>0</v>
      </c>
      <c r="E216" s="284">
        <f t="shared" ref="E216:P216" si="75">E217+E218</f>
        <v>0</v>
      </c>
      <c r="F216" s="284">
        <f t="shared" si="75"/>
        <v>0</v>
      </c>
      <c r="G216" s="284">
        <f t="shared" si="75"/>
        <v>0</v>
      </c>
      <c r="H216" s="284">
        <f t="shared" si="75"/>
        <v>0</v>
      </c>
      <c r="I216" s="284">
        <f t="shared" si="75"/>
        <v>0</v>
      </c>
      <c r="J216" s="284">
        <f t="shared" si="75"/>
        <v>0</v>
      </c>
      <c r="K216" s="284">
        <f t="shared" si="75"/>
        <v>0</v>
      </c>
      <c r="L216" s="284">
        <f t="shared" si="75"/>
        <v>0</v>
      </c>
      <c r="M216" s="284">
        <f t="shared" si="75"/>
        <v>0</v>
      </c>
      <c r="N216" s="284">
        <f t="shared" si="75"/>
        <v>0</v>
      </c>
      <c r="O216" s="284">
        <f t="shared" si="75"/>
        <v>0</v>
      </c>
      <c r="P216" s="284">
        <f t="shared" si="75"/>
        <v>0</v>
      </c>
      <c r="Q216" s="1"/>
      <c r="S216" s="75"/>
      <c r="T216" s="75"/>
      <c r="U216" s="75"/>
      <c r="V216" s="75"/>
      <c r="W216" s="75"/>
      <c r="X216" s="75"/>
      <c r="Y216" s="75"/>
      <c r="Z216" s="75"/>
      <c r="AA216" s="75"/>
      <c r="AB216" s="75"/>
    </row>
    <row r="217" spans="2:28" ht="14.1" customHeight="1" x14ac:dyDescent="0.2">
      <c r="B217" s="195" t="s">
        <v>724</v>
      </c>
      <c r="C217" s="31"/>
      <c r="D217" s="120">
        <v>0</v>
      </c>
      <c r="E217" s="120">
        <v>0</v>
      </c>
      <c r="F217" s="118">
        <v>0</v>
      </c>
      <c r="G217" s="118">
        <v>0</v>
      </c>
      <c r="H217" s="118">
        <v>0</v>
      </c>
      <c r="I217" s="118">
        <v>0</v>
      </c>
      <c r="J217" s="118">
        <v>0</v>
      </c>
      <c r="K217" s="118">
        <v>0</v>
      </c>
      <c r="L217" s="118">
        <v>0</v>
      </c>
      <c r="M217" s="118">
        <v>0</v>
      </c>
      <c r="N217" s="118">
        <v>0</v>
      </c>
      <c r="O217" s="118">
        <v>0</v>
      </c>
      <c r="P217" s="120">
        <f>SUM(D217:O217)</f>
        <v>0</v>
      </c>
      <c r="Q217" s="1"/>
      <c r="S217" s="75"/>
      <c r="T217" s="75"/>
      <c r="U217" s="75"/>
      <c r="V217" s="75"/>
      <c r="W217" s="75"/>
      <c r="X217" s="75"/>
      <c r="Y217" s="75"/>
      <c r="Z217" s="75"/>
      <c r="AA217" s="75"/>
      <c r="AB217" s="75"/>
    </row>
    <row r="218" spans="2:28" ht="14.1" customHeight="1" x14ac:dyDescent="0.2">
      <c r="B218" s="42" t="s">
        <v>725</v>
      </c>
      <c r="C218" s="32"/>
      <c r="D218" s="119">
        <v>0</v>
      </c>
      <c r="E218" s="119">
        <v>0</v>
      </c>
      <c r="F218" s="114">
        <v>0</v>
      </c>
      <c r="G218" s="114">
        <v>0</v>
      </c>
      <c r="H218" s="114">
        <v>0</v>
      </c>
      <c r="I218" s="114">
        <v>0</v>
      </c>
      <c r="J218" s="114">
        <v>0</v>
      </c>
      <c r="K218" s="114">
        <v>0</v>
      </c>
      <c r="L218" s="114">
        <v>0</v>
      </c>
      <c r="M218" s="114">
        <v>0</v>
      </c>
      <c r="N218" s="114">
        <v>0</v>
      </c>
      <c r="O218" s="114">
        <v>0</v>
      </c>
      <c r="P218" s="119">
        <f>SUM(D218:O218)</f>
        <v>0</v>
      </c>
      <c r="Q218" s="1"/>
      <c r="S218" s="75"/>
      <c r="T218" s="75"/>
      <c r="U218" s="75"/>
      <c r="V218" s="75"/>
      <c r="W218" s="75"/>
      <c r="X218" s="75"/>
      <c r="Y218" s="75"/>
      <c r="Z218" s="75"/>
      <c r="AA218" s="75"/>
      <c r="AB218" s="75"/>
    </row>
    <row r="219" spans="2:28" ht="14.1" customHeight="1" x14ac:dyDescent="0.2">
      <c r="B219" s="325"/>
      <c r="C219" s="30"/>
      <c r="D219" s="123"/>
      <c r="E219" s="123"/>
      <c r="F219" s="123"/>
      <c r="G219" s="123"/>
      <c r="H219" s="123"/>
      <c r="I219" s="123"/>
      <c r="J219" s="123"/>
      <c r="K219" s="123"/>
      <c r="L219" s="123"/>
      <c r="M219" s="123"/>
      <c r="N219" s="123"/>
      <c r="O219" s="123"/>
      <c r="P219" s="328"/>
      <c r="Q219" s="1"/>
      <c r="S219" s="75"/>
      <c r="T219" s="75"/>
      <c r="U219" s="75"/>
      <c r="V219" s="75"/>
      <c r="W219" s="75"/>
      <c r="X219" s="75"/>
      <c r="Y219" s="75"/>
      <c r="Z219" s="75"/>
      <c r="AA219" s="75"/>
      <c r="AB219" s="75"/>
    </row>
    <row r="220" spans="2:28" ht="14.1" customHeight="1" x14ac:dyDescent="0.2">
      <c r="B220" s="465" t="s">
        <v>382</v>
      </c>
      <c r="C220" s="465"/>
      <c r="D220" s="286">
        <f t="shared" ref="D220:F220" si="76">D98+D126+D159+D169+D184</f>
        <v>8115240.6999999993</v>
      </c>
      <c r="E220" s="286">
        <f t="shared" si="76"/>
        <v>7290748.8699999992</v>
      </c>
      <c r="F220" s="286">
        <f t="shared" si="76"/>
        <v>11984102.269999998</v>
      </c>
      <c r="G220" s="286">
        <f>G98+G126+G159+G169+G184</f>
        <v>16023911.480000002</v>
      </c>
      <c r="H220" s="286">
        <f>H98+H126+H159+H169+H184</f>
        <v>15516697.9</v>
      </c>
      <c r="I220" s="286">
        <f t="shared" ref="I220:O220" si="77">I98+I126+I159+I169+I184</f>
        <v>14020181.109999999</v>
      </c>
      <c r="J220" s="286">
        <f t="shared" si="77"/>
        <v>12345016.620000001</v>
      </c>
      <c r="K220" s="286">
        <f t="shared" si="77"/>
        <v>14322870.32</v>
      </c>
      <c r="L220" s="286">
        <f t="shared" si="77"/>
        <v>14069427.719999999</v>
      </c>
      <c r="M220" s="286">
        <f t="shared" si="77"/>
        <v>0</v>
      </c>
      <c r="N220" s="286">
        <f t="shared" si="77"/>
        <v>0</v>
      </c>
      <c r="O220" s="286">
        <f t="shared" si="77"/>
        <v>0</v>
      </c>
      <c r="P220" s="286">
        <f>P98+P126+P159+P169+P184</f>
        <v>113688196.99000001</v>
      </c>
      <c r="Q220" s="1"/>
      <c r="S220" s="106"/>
      <c r="T220" s="106"/>
      <c r="U220" s="106"/>
      <c r="V220" s="106"/>
      <c r="W220" s="106"/>
      <c r="X220" s="106"/>
      <c r="Y220" s="106"/>
      <c r="Z220" s="106"/>
      <c r="AA220" s="106"/>
      <c r="AB220" s="89"/>
    </row>
    <row r="221" spans="2:28" ht="14.1" customHeight="1" x14ac:dyDescent="0.2">
      <c r="B221" s="381"/>
      <c r="C221" s="196"/>
      <c r="D221" s="123"/>
      <c r="E221" s="123"/>
      <c r="F221" s="123"/>
      <c r="G221" s="123"/>
      <c r="H221" s="123"/>
      <c r="I221" s="123"/>
      <c r="J221" s="123"/>
      <c r="K221" s="123"/>
      <c r="L221" s="123"/>
      <c r="M221" s="123"/>
      <c r="N221" s="123"/>
      <c r="O221" s="123"/>
      <c r="P221" s="328"/>
      <c r="Q221" s="1"/>
      <c r="S221" s="106"/>
      <c r="T221" s="106"/>
      <c r="U221" s="106"/>
      <c r="V221" s="106"/>
      <c r="W221" s="106"/>
      <c r="X221" s="106"/>
      <c r="Y221" s="106"/>
      <c r="Z221" s="106"/>
      <c r="AA221" s="106"/>
      <c r="AB221" s="365"/>
    </row>
    <row r="222" spans="2:28" ht="14.1" customHeight="1" x14ac:dyDescent="0.2">
      <c r="B222" s="462" t="s">
        <v>383</v>
      </c>
      <c r="C222" s="462"/>
      <c r="D222" s="285">
        <f>D95-D220</f>
        <v>8351745.6600000001</v>
      </c>
      <c r="E222" s="285">
        <f t="shared" ref="E222:P222" si="78">E95-E220</f>
        <v>4685534.82</v>
      </c>
      <c r="F222" s="285">
        <f t="shared" si="78"/>
        <v>899817.16000000201</v>
      </c>
      <c r="G222" s="285">
        <f t="shared" si="78"/>
        <v>1118401.6799999978</v>
      </c>
      <c r="H222" s="285">
        <f t="shared" si="78"/>
        <v>2297476.5699999984</v>
      </c>
      <c r="I222" s="285">
        <f t="shared" si="78"/>
        <v>247055.30000000075</v>
      </c>
      <c r="J222" s="285">
        <f t="shared" si="78"/>
        <v>2963550.4799999986</v>
      </c>
      <c r="K222" s="285">
        <f t="shared" si="78"/>
        <v>-1087642.4500000011</v>
      </c>
      <c r="L222" s="285">
        <f t="shared" si="78"/>
        <v>1843183.2300000023</v>
      </c>
      <c r="M222" s="285">
        <f t="shared" si="78"/>
        <v>0</v>
      </c>
      <c r="N222" s="285">
        <f t="shared" si="78"/>
        <v>0</v>
      </c>
      <c r="O222" s="285">
        <f t="shared" si="78"/>
        <v>0</v>
      </c>
      <c r="P222" s="285">
        <f t="shared" si="78"/>
        <v>21319122.450000018</v>
      </c>
      <c r="Q222" s="1"/>
      <c r="S222" s="75"/>
      <c r="T222" s="75"/>
      <c r="U222" s="75"/>
      <c r="V222" s="75"/>
      <c r="W222" s="75"/>
      <c r="X222" s="75"/>
      <c r="Y222" s="75"/>
      <c r="Z222" s="75"/>
      <c r="AA222" s="75"/>
      <c r="AB222" s="75"/>
    </row>
    <row r="223" spans="2:28" ht="14.1" customHeight="1" x14ac:dyDescent="0.2">
      <c r="B223" s="1"/>
      <c r="C223" s="1"/>
      <c r="D223" s="8"/>
      <c r="E223" s="8"/>
      <c r="F223" s="8"/>
      <c r="G223" s="8"/>
      <c r="H223" s="8"/>
      <c r="I223" s="8"/>
      <c r="J223" s="8"/>
      <c r="K223" s="8"/>
      <c r="L223" s="8"/>
      <c r="M223" s="8"/>
      <c r="N223" s="8"/>
      <c r="O223" s="8"/>
      <c r="P223" s="8"/>
      <c r="Q223" s="1"/>
      <c r="S223" s="8"/>
      <c r="T223" s="8"/>
      <c r="U223" s="8"/>
      <c r="V223" s="8"/>
      <c r="W223" s="8"/>
      <c r="X223" s="8"/>
      <c r="Y223" s="8"/>
      <c r="Z223" s="8"/>
      <c r="AA223" s="8"/>
      <c r="AB223" s="8"/>
    </row>
    <row r="224" spans="2:28" ht="14.1" customHeight="1" x14ac:dyDescent="0.2">
      <c r="B224" s="1"/>
      <c r="C224" s="1"/>
      <c r="D224" s="8"/>
      <c r="E224" s="8"/>
      <c r="F224" s="8"/>
      <c r="G224" s="8"/>
      <c r="H224" s="8"/>
      <c r="I224" s="8"/>
      <c r="J224" s="8"/>
      <c r="K224" s="8"/>
      <c r="L224" s="8"/>
      <c r="M224" s="8"/>
      <c r="N224" s="8"/>
      <c r="O224" s="8"/>
      <c r="P224" s="8"/>
      <c r="Q224" s="1"/>
      <c r="S224" s="1"/>
      <c r="T224"/>
      <c r="U224"/>
      <c r="V224"/>
      <c r="W224"/>
      <c r="X224"/>
      <c r="Y224"/>
      <c r="Z224"/>
      <c r="AA224"/>
      <c r="AB224"/>
    </row>
    <row r="225" spans="2:28" ht="14.1" customHeight="1" x14ac:dyDescent="0.2">
      <c r="B225" s="1"/>
      <c r="C225" s="1"/>
      <c r="D225" s="1"/>
      <c r="E225" s="1"/>
      <c r="F225" s="1"/>
      <c r="G225" s="1"/>
      <c r="H225" s="1"/>
      <c r="I225" s="1"/>
      <c r="J225" s="1"/>
      <c r="K225" s="1"/>
      <c r="L225" s="1"/>
      <c r="M225" s="1"/>
      <c r="N225" s="1"/>
      <c r="O225" s="1"/>
      <c r="P225" s="1"/>
      <c r="Q225" s="1"/>
      <c r="R225" s="15"/>
    </row>
    <row r="226" spans="2:28" ht="14.1" customHeight="1" x14ac:dyDescent="0.2">
      <c r="B226" s="1"/>
      <c r="C226" s="1"/>
      <c r="D226" s="1"/>
      <c r="E226" s="1"/>
      <c r="F226" s="1"/>
      <c r="G226" s="1"/>
      <c r="H226" s="1"/>
      <c r="I226" s="1"/>
      <c r="J226" s="1"/>
      <c r="K226" s="1"/>
      <c r="L226" s="1"/>
      <c r="M226" s="1"/>
      <c r="N226" s="1"/>
      <c r="O226" s="1"/>
      <c r="P226" s="1"/>
      <c r="Q226" s="1"/>
    </row>
    <row r="227" spans="2:28" ht="14.1" customHeight="1" x14ac:dyDescent="0.2">
      <c r="B227" s="3"/>
      <c r="C227" s="3"/>
      <c r="D227" s="1"/>
      <c r="E227" s="1"/>
      <c r="F227" s="5"/>
      <c r="G227" s="5"/>
      <c r="H227" s="1"/>
      <c r="S227"/>
      <c r="T227"/>
      <c r="U227"/>
      <c r="V227"/>
      <c r="W227"/>
      <c r="X227"/>
      <c r="Y227"/>
      <c r="Z227"/>
      <c r="AA227"/>
      <c r="AB227"/>
    </row>
    <row r="228" spans="2:28" ht="14.1" customHeight="1" x14ac:dyDescent="0.2">
      <c r="B228" s="3"/>
      <c r="C228" s="1"/>
      <c r="D228" s="1"/>
      <c r="E228" s="1"/>
      <c r="F228" s="5"/>
      <c r="G228" s="5"/>
      <c r="H228" s="1"/>
      <c r="S228"/>
      <c r="T228"/>
      <c r="U228"/>
      <c r="V228"/>
      <c r="W228"/>
      <c r="X228"/>
      <c r="Y228"/>
      <c r="Z228"/>
      <c r="AA228"/>
      <c r="AB228"/>
    </row>
    <row r="229" spans="2:28" ht="14.1" customHeight="1" x14ac:dyDescent="0.2">
      <c r="B229" s="3"/>
      <c r="C229" s="1"/>
      <c r="D229" s="1"/>
      <c r="E229" s="1"/>
      <c r="F229" s="2"/>
      <c r="G229" s="1"/>
      <c r="H229" s="1"/>
      <c r="S229"/>
      <c r="T229"/>
      <c r="U229"/>
      <c r="V229"/>
      <c r="W229"/>
      <c r="X229"/>
      <c r="Y229"/>
      <c r="Z229"/>
      <c r="AA229"/>
      <c r="AB229"/>
    </row>
    <row r="230" spans="2:28" ht="14.1" customHeight="1" x14ac:dyDescent="0.2">
      <c r="B230" s="3"/>
      <c r="C230" s="1"/>
      <c r="D230" s="1"/>
      <c r="E230" s="1"/>
      <c r="F230" s="8"/>
      <c r="G230" s="8"/>
      <c r="H230" s="1"/>
      <c r="S230"/>
      <c r="T230"/>
      <c r="U230"/>
      <c r="V230"/>
      <c r="W230"/>
      <c r="X230"/>
      <c r="Y230"/>
      <c r="Z230"/>
      <c r="AA230"/>
      <c r="AB230"/>
    </row>
    <row r="231" spans="2:28" ht="14.1" customHeight="1" x14ac:dyDescent="0.2">
      <c r="B231" s="3"/>
      <c r="C231" s="1"/>
      <c r="D231" s="1"/>
      <c r="E231" s="1"/>
      <c r="F231" s="8"/>
      <c r="G231" s="8"/>
      <c r="H231" s="1"/>
      <c r="S231"/>
      <c r="T231"/>
      <c r="U231"/>
      <c r="V231"/>
      <c r="W231"/>
      <c r="X231"/>
      <c r="Y231"/>
      <c r="Z231"/>
      <c r="AA231"/>
      <c r="AB231"/>
    </row>
    <row r="232" spans="2:28" ht="14.1" customHeight="1" x14ac:dyDescent="0.2">
      <c r="B232" s="3"/>
      <c r="C232" s="1"/>
      <c r="D232" s="1"/>
      <c r="E232" s="1"/>
      <c r="F232" s="1"/>
      <c r="G232" s="1"/>
      <c r="H232" s="1"/>
      <c r="S232"/>
      <c r="T232"/>
      <c r="U232"/>
      <c r="V232"/>
      <c r="W232"/>
      <c r="X232"/>
      <c r="Y232"/>
      <c r="Z232"/>
      <c r="AA232"/>
      <c r="AB232"/>
    </row>
    <row r="233" spans="2:28" ht="14.1" customHeight="1" x14ac:dyDescent="0.2">
      <c r="B233" s="3"/>
      <c r="C233" s="1"/>
      <c r="D233" s="1"/>
      <c r="E233" s="1"/>
      <c r="F233" s="1"/>
      <c r="G233" s="1"/>
      <c r="H233" s="1"/>
      <c r="S233"/>
      <c r="T233"/>
      <c r="U233"/>
      <c r="V233"/>
      <c r="W233"/>
      <c r="X233"/>
      <c r="Y233"/>
      <c r="Z233"/>
      <c r="AA233"/>
      <c r="AB233"/>
    </row>
    <row r="234" spans="2:28" ht="14.1" customHeight="1" x14ac:dyDescent="0.2">
      <c r="B234" s="3"/>
      <c r="C234" s="1"/>
      <c r="D234" s="1"/>
      <c r="E234" s="1"/>
      <c r="F234" s="1"/>
      <c r="G234" s="1"/>
      <c r="H234" s="1"/>
      <c r="S234"/>
      <c r="T234"/>
      <c r="U234"/>
      <c r="V234"/>
      <c r="W234"/>
      <c r="X234"/>
      <c r="Y234"/>
      <c r="Z234"/>
      <c r="AA234"/>
      <c r="AB234"/>
    </row>
    <row r="235" spans="2:28" ht="14.1" customHeight="1" x14ac:dyDescent="0.2">
      <c r="B235" s="3"/>
      <c r="C235" s="1"/>
      <c r="D235" s="1"/>
      <c r="E235" s="1"/>
      <c r="F235" s="1"/>
      <c r="G235" s="1"/>
      <c r="H235" s="1"/>
      <c r="S235"/>
      <c r="T235"/>
      <c r="U235"/>
      <c r="V235"/>
      <c r="W235"/>
      <c r="X235"/>
      <c r="Y235"/>
      <c r="Z235"/>
      <c r="AA235"/>
      <c r="AB235"/>
    </row>
    <row r="236" spans="2:28" ht="14.1" customHeight="1" x14ac:dyDescent="0.2">
      <c r="B236" s="3"/>
      <c r="C236" s="1"/>
      <c r="D236" s="1"/>
      <c r="E236" s="1"/>
      <c r="F236" s="1"/>
      <c r="G236" s="1"/>
      <c r="H236" s="1"/>
      <c r="S236"/>
      <c r="T236"/>
      <c r="U236"/>
      <c r="V236"/>
      <c r="W236"/>
      <c r="X236"/>
      <c r="Y236"/>
      <c r="Z236"/>
      <c r="AA236"/>
      <c r="AB236"/>
    </row>
    <row r="237" spans="2:28" ht="14.1" customHeight="1" x14ac:dyDescent="0.2">
      <c r="C237" s="4"/>
      <c r="S237"/>
      <c r="T237"/>
      <c r="U237"/>
      <c r="V237"/>
      <c r="W237"/>
      <c r="X237"/>
      <c r="Y237"/>
      <c r="Z237"/>
      <c r="AA237"/>
      <c r="AB237"/>
    </row>
    <row r="238" spans="2:28" ht="14.1" customHeight="1" x14ac:dyDescent="0.2">
      <c r="C238" s="4"/>
      <c r="S238"/>
      <c r="T238"/>
      <c r="U238"/>
      <c r="V238"/>
      <c r="W238"/>
      <c r="X238"/>
      <c r="Y238"/>
      <c r="Z238"/>
      <c r="AA238"/>
      <c r="AB238"/>
    </row>
    <row r="239" spans="2:28" ht="14.1" customHeight="1" x14ac:dyDescent="0.2">
      <c r="C239" s="4"/>
      <c r="S239"/>
      <c r="T239"/>
      <c r="U239"/>
      <c r="V239"/>
      <c r="W239"/>
      <c r="X239"/>
      <c r="Y239"/>
      <c r="Z239"/>
      <c r="AA239"/>
      <c r="AB239"/>
    </row>
    <row r="240" spans="2:28" ht="14.1" customHeight="1" x14ac:dyDescent="0.2"/>
    <row r="241" ht="14.1" customHeight="1" x14ac:dyDescent="0.2"/>
    <row r="242" ht="14.1" customHeight="1" x14ac:dyDescent="0.2"/>
    <row r="243" ht="14.1" customHeight="1" x14ac:dyDescent="0.2"/>
    <row r="244" ht="14.1" customHeight="1" x14ac:dyDescent="0.2"/>
  </sheetData>
  <mergeCells count="51">
    <mergeCell ref="B80:C80"/>
    <mergeCell ref="B81:C81"/>
    <mergeCell ref="B220:C220"/>
    <mergeCell ref="B222:C222"/>
    <mergeCell ref="B207:C207"/>
    <mergeCell ref="B185:C185"/>
    <mergeCell ref="B203:C203"/>
    <mergeCell ref="B97:C97"/>
    <mergeCell ref="B98:C98"/>
    <mergeCell ref="B99:C99"/>
    <mergeCell ref="B160:C160"/>
    <mergeCell ref="B106:C106"/>
    <mergeCell ref="B116:C116"/>
    <mergeCell ref="B126:C126"/>
    <mergeCell ref="B169:C169"/>
    <mergeCell ref="B184:C184"/>
    <mergeCell ref="B37:C37"/>
    <mergeCell ref="B57:C57"/>
    <mergeCell ref="B58:C58"/>
    <mergeCell ref="B78:C78"/>
    <mergeCell ref="B79:C79"/>
    <mergeCell ref="B159:C159"/>
    <mergeCell ref="B163:C163"/>
    <mergeCell ref="B168:C168"/>
    <mergeCell ref="B161:C161"/>
    <mergeCell ref="B162:C162"/>
    <mergeCell ref="B164:C164"/>
    <mergeCell ref="B165:C165"/>
    <mergeCell ref="B166:C166"/>
    <mergeCell ref="B167:C167"/>
    <mergeCell ref="B5:P5"/>
    <mergeCell ref="B6:P6"/>
    <mergeCell ref="B7:P7"/>
    <mergeCell ref="B8:P8"/>
    <mergeCell ref="B11:C11"/>
    <mergeCell ref="B12:C12"/>
    <mergeCell ref="B10:C10"/>
    <mergeCell ref="B95:C95"/>
    <mergeCell ref="B77:C77"/>
    <mergeCell ref="B82:C82"/>
    <mergeCell ref="B59:C59"/>
    <mergeCell ref="B60:C60"/>
    <mergeCell ref="B65:C65"/>
    <mergeCell ref="B72:C72"/>
    <mergeCell ref="B84:C84"/>
    <mergeCell ref="B86:C86"/>
    <mergeCell ref="B73:C73"/>
    <mergeCell ref="B76:C76"/>
    <mergeCell ref="B85:C85"/>
    <mergeCell ref="B13:C13"/>
    <mergeCell ref="B56:C56"/>
  </mergeCells>
  <pageMargins left="0" right="0" top="0.19685039370078741" bottom="0.59055118110236227" header="0.31496062992125984" footer="0.31496062992125984"/>
  <pageSetup scale="53" orientation="portrait" r:id="rId1"/>
  <headerFooter alignWithMargins="0">
    <oddFooter>&amp;C"Bajo protesta de decir verdad declaramos que los Estados Financieros y sus notas, son razonablemente correctos y son responsabilidad del emisor"</oddFooter>
  </headerFooter>
  <drawing r:id="rId2"/>
  <legacy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O88"/>
  <sheetViews>
    <sheetView topLeftCell="A40" zoomScale="86" zoomScaleNormal="86" workbookViewId="0">
      <selection activeCell="M70" sqref="M70"/>
    </sheetView>
  </sheetViews>
  <sheetFormatPr baseColWidth="10" defaultRowHeight="12.75" x14ac:dyDescent="0.2"/>
  <cols>
    <col min="1" max="1" width="6.85546875" customWidth="1"/>
    <col min="2" max="2" width="15.140625" style="1" customWidth="1"/>
    <col min="3" max="3" width="9.85546875" style="1" customWidth="1"/>
    <col min="4" max="4" width="60.85546875" style="1" customWidth="1"/>
    <col min="5" max="5" width="15.85546875" style="1" customWidth="1"/>
    <col min="6" max="6" width="16" style="1" customWidth="1"/>
    <col min="7" max="9" width="15.7109375" style="1" customWidth="1"/>
    <col min="10" max="10" width="15.85546875" style="1" customWidth="1"/>
    <col min="11" max="11" width="12.28515625" bestFit="1" customWidth="1"/>
  </cols>
  <sheetData>
    <row r="1" spans="2:15" x14ac:dyDescent="0.2">
      <c r="B1" s="195"/>
      <c r="C1" s="31"/>
      <c r="D1" s="31"/>
      <c r="E1" s="31"/>
      <c r="F1" s="31"/>
      <c r="G1" s="31"/>
      <c r="H1" s="31"/>
      <c r="I1" s="31"/>
      <c r="J1" s="295"/>
    </row>
    <row r="2" spans="2:15" x14ac:dyDescent="0.2">
      <c r="B2" s="194"/>
      <c r="C2" s="413"/>
      <c r="D2" s="413"/>
      <c r="E2" s="413"/>
      <c r="F2" s="413"/>
      <c r="G2" s="413"/>
      <c r="H2" s="413"/>
      <c r="I2" s="413"/>
      <c r="J2" s="29"/>
    </row>
    <row r="3" spans="2:15" x14ac:dyDescent="0.2">
      <c r="B3" s="194"/>
      <c r="C3" s="413"/>
      <c r="D3" s="413"/>
      <c r="E3" s="413"/>
      <c r="F3" s="413"/>
      <c r="G3" s="413"/>
      <c r="H3" s="413"/>
      <c r="I3" s="413"/>
      <c r="J3" s="29"/>
    </row>
    <row r="4" spans="2:15" x14ac:dyDescent="0.2">
      <c r="B4" s="194"/>
      <c r="C4" s="413"/>
      <c r="D4" s="413"/>
      <c r="E4" s="413"/>
      <c r="F4" s="413"/>
      <c r="G4" s="413"/>
      <c r="H4" s="413"/>
      <c r="I4" s="413"/>
      <c r="J4" s="29"/>
    </row>
    <row r="5" spans="2:15" ht="12.75" customHeight="1" x14ac:dyDescent="0.2">
      <c r="B5" s="128" t="s">
        <v>0</v>
      </c>
      <c r="C5" s="10"/>
      <c r="D5" s="10"/>
      <c r="E5" s="10"/>
      <c r="F5" s="10"/>
      <c r="G5" s="10"/>
      <c r="H5" s="10"/>
      <c r="I5" s="10"/>
      <c r="J5" s="129"/>
    </row>
    <row r="6" spans="2:15" ht="15.75" customHeight="1" x14ac:dyDescent="0.25">
      <c r="B6" s="202" t="s">
        <v>73</v>
      </c>
      <c r="C6" s="11"/>
      <c r="D6" s="11"/>
      <c r="E6" s="11"/>
      <c r="F6" s="11"/>
      <c r="G6" s="11"/>
      <c r="H6" s="11"/>
      <c r="I6" s="11"/>
      <c r="J6" s="203"/>
    </row>
    <row r="7" spans="2:15" ht="15.75" customHeight="1" x14ac:dyDescent="0.2">
      <c r="B7" s="296" t="s">
        <v>833</v>
      </c>
      <c r="C7" s="297"/>
      <c r="D7" s="297"/>
      <c r="E7" s="297"/>
      <c r="F7" s="297"/>
      <c r="G7" s="297"/>
      <c r="H7" s="297"/>
      <c r="I7" s="297"/>
      <c r="J7" s="298"/>
    </row>
    <row r="9" spans="2:15" x14ac:dyDescent="0.2">
      <c r="B9" s="293" t="s">
        <v>74</v>
      </c>
      <c r="C9" s="293" t="s">
        <v>40</v>
      </c>
      <c r="D9" s="293" t="s">
        <v>41</v>
      </c>
      <c r="E9" s="299" t="s">
        <v>75</v>
      </c>
      <c r="F9" s="299"/>
      <c r="G9" s="299" t="s">
        <v>76</v>
      </c>
      <c r="H9" s="299"/>
      <c r="I9" s="299" t="s">
        <v>77</v>
      </c>
      <c r="J9" s="299"/>
    </row>
    <row r="10" spans="2:15" x14ac:dyDescent="0.2">
      <c r="B10" s="294"/>
      <c r="C10" s="294"/>
      <c r="D10" s="294"/>
      <c r="E10" s="300" t="s">
        <v>78</v>
      </c>
      <c r="F10" s="300" t="s">
        <v>79</v>
      </c>
      <c r="G10" s="300" t="s">
        <v>78</v>
      </c>
      <c r="H10" s="300" t="s">
        <v>79</v>
      </c>
      <c r="I10" s="300" t="s">
        <v>78</v>
      </c>
      <c r="J10" s="300" t="s">
        <v>79</v>
      </c>
    </row>
    <row r="11" spans="2:15" x14ac:dyDescent="0.2">
      <c r="B11" s="83" t="s">
        <v>80</v>
      </c>
      <c r="C11" s="20" t="s">
        <v>81</v>
      </c>
      <c r="D11" s="21" t="s">
        <v>3</v>
      </c>
      <c r="E11" s="405">
        <v>0</v>
      </c>
      <c r="F11" s="405">
        <v>0</v>
      </c>
      <c r="G11" s="405">
        <v>165625.98000000001</v>
      </c>
      <c r="H11" s="405">
        <v>151273.85999999999</v>
      </c>
      <c r="I11" s="316">
        <f>E11+G11-H11</f>
        <v>14352.120000000024</v>
      </c>
      <c r="J11" s="316">
        <v>0</v>
      </c>
      <c r="K11" s="292"/>
      <c r="L11" s="292"/>
      <c r="N11" s="292"/>
      <c r="O11" s="292"/>
    </row>
    <row r="12" spans="2:15" x14ac:dyDescent="0.2">
      <c r="B12" s="83" t="s">
        <v>80</v>
      </c>
      <c r="C12" s="20" t="s">
        <v>82</v>
      </c>
      <c r="D12" s="21" t="s">
        <v>56</v>
      </c>
      <c r="E12" s="405">
        <v>12020318.27</v>
      </c>
      <c r="F12" s="405">
        <v>0</v>
      </c>
      <c r="G12" s="405">
        <v>281889865.41000003</v>
      </c>
      <c r="H12" s="405">
        <v>269725982.06999999</v>
      </c>
      <c r="I12" s="316">
        <f t="shared" ref="I12:I21" si="0">E12+G12-H12</f>
        <v>24184201.610000014</v>
      </c>
      <c r="J12" s="316">
        <v>0</v>
      </c>
      <c r="K12" s="292"/>
      <c r="L12" s="292"/>
      <c r="N12" s="292"/>
      <c r="O12" s="292"/>
    </row>
    <row r="13" spans="2:15" x14ac:dyDescent="0.2">
      <c r="B13" s="83" t="s">
        <v>80</v>
      </c>
      <c r="C13" s="20" t="s">
        <v>83</v>
      </c>
      <c r="D13" s="21" t="s">
        <v>4</v>
      </c>
      <c r="E13" s="405">
        <v>171715.27</v>
      </c>
      <c r="F13" s="405">
        <v>0</v>
      </c>
      <c r="G13" s="405">
        <v>15110</v>
      </c>
      <c r="H13" s="405">
        <v>9540</v>
      </c>
      <c r="I13" s="316">
        <f t="shared" si="0"/>
        <v>177285.27</v>
      </c>
      <c r="J13" s="316">
        <v>0</v>
      </c>
      <c r="K13" s="319"/>
      <c r="L13" s="292"/>
      <c r="N13" s="292"/>
      <c r="O13" s="292"/>
    </row>
    <row r="14" spans="2:15" x14ac:dyDescent="0.2">
      <c r="B14" s="83" t="s">
        <v>80</v>
      </c>
      <c r="C14" s="20" t="s">
        <v>84</v>
      </c>
      <c r="D14" s="21" t="s">
        <v>57</v>
      </c>
      <c r="E14" s="405">
        <v>0</v>
      </c>
      <c r="F14" s="405">
        <v>0</v>
      </c>
      <c r="G14" s="405">
        <v>134880192.22999999</v>
      </c>
      <c r="H14" s="405">
        <v>134880192.22999999</v>
      </c>
      <c r="I14" s="316">
        <f t="shared" si="0"/>
        <v>0</v>
      </c>
      <c r="J14" s="316">
        <v>0</v>
      </c>
      <c r="K14" s="292"/>
      <c r="L14" s="292"/>
      <c r="N14" s="292"/>
      <c r="O14" s="292"/>
    </row>
    <row r="15" spans="2:15" x14ac:dyDescent="0.2">
      <c r="B15" s="83" t="s">
        <v>80</v>
      </c>
      <c r="C15" s="20" t="s">
        <v>85</v>
      </c>
      <c r="D15" s="21" t="s">
        <v>5</v>
      </c>
      <c r="E15" s="405">
        <v>747513.86</v>
      </c>
      <c r="F15" s="405">
        <v>0</v>
      </c>
      <c r="G15" s="405">
        <v>147271343.16</v>
      </c>
      <c r="H15" s="405">
        <v>147992772.25999999</v>
      </c>
      <c r="I15" s="316">
        <f t="shared" si="0"/>
        <v>26084.760000020266</v>
      </c>
      <c r="J15" s="316">
        <v>0</v>
      </c>
      <c r="K15" s="319"/>
      <c r="L15" s="292"/>
      <c r="N15" s="292"/>
      <c r="O15" s="292"/>
    </row>
    <row r="16" spans="2:15" x14ac:dyDescent="0.2">
      <c r="B16" s="83" t="s">
        <v>80</v>
      </c>
      <c r="C16" s="20">
        <v>1131</v>
      </c>
      <c r="D16" s="21" t="s">
        <v>762</v>
      </c>
      <c r="E16" s="405">
        <v>0</v>
      </c>
      <c r="F16" s="405">
        <v>0</v>
      </c>
      <c r="G16" s="405">
        <v>2295822.2200000002</v>
      </c>
      <c r="H16" s="405">
        <v>2242499.84</v>
      </c>
      <c r="I16" s="316">
        <f t="shared" ref="I16" si="1">E16+G16-H16</f>
        <v>53322.380000000354</v>
      </c>
      <c r="J16" s="316">
        <v>0</v>
      </c>
      <c r="K16" s="319"/>
      <c r="L16" s="292"/>
      <c r="N16" s="292"/>
      <c r="O16" s="292"/>
    </row>
    <row r="17" spans="1:15" x14ac:dyDescent="0.2">
      <c r="B17" s="83" t="s">
        <v>80</v>
      </c>
      <c r="C17" s="20">
        <v>1133</v>
      </c>
      <c r="D17" s="21" t="s">
        <v>789</v>
      </c>
      <c r="E17" s="405">
        <v>0</v>
      </c>
      <c r="F17" s="405">
        <v>0</v>
      </c>
      <c r="G17" s="405">
        <v>18000</v>
      </c>
      <c r="H17" s="405">
        <v>18000</v>
      </c>
      <c r="I17" s="316">
        <f t="shared" ref="I17" si="2">E17+G17-H17</f>
        <v>0</v>
      </c>
      <c r="J17" s="316">
        <v>0</v>
      </c>
      <c r="K17" s="319"/>
      <c r="L17" s="292"/>
      <c r="N17" s="292"/>
      <c r="O17" s="292"/>
    </row>
    <row r="18" spans="1:15" x14ac:dyDescent="0.2">
      <c r="B18" s="83" t="s">
        <v>80</v>
      </c>
      <c r="C18" s="20" t="s">
        <v>86</v>
      </c>
      <c r="D18" s="21" t="s">
        <v>6</v>
      </c>
      <c r="E18" s="405">
        <v>624615</v>
      </c>
      <c r="F18" s="405">
        <v>0</v>
      </c>
      <c r="G18" s="405">
        <v>0</v>
      </c>
      <c r="H18" s="405">
        <v>0</v>
      </c>
      <c r="I18" s="316">
        <f t="shared" si="0"/>
        <v>624615</v>
      </c>
      <c r="J18" s="316">
        <v>0</v>
      </c>
      <c r="K18" s="292"/>
      <c r="L18" s="292"/>
      <c r="N18" s="292"/>
      <c r="O18" s="292"/>
    </row>
    <row r="19" spans="1:15" x14ac:dyDescent="0.2">
      <c r="B19" s="83" t="s">
        <v>80</v>
      </c>
      <c r="C19" s="20" t="s">
        <v>87</v>
      </c>
      <c r="D19" s="21" t="s">
        <v>146</v>
      </c>
      <c r="E19" s="405">
        <v>7342999.9000000004</v>
      </c>
      <c r="F19" s="405">
        <v>0</v>
      </c>
      <c r="G19" s="405">
        <v>0</v>
      </c>
      <c r="H19" s="405">
        <v>0</v>
      </c>
      <c r="I19" s="316">
        <f t="shared" si="0"/>
        <v>7342999.9000000004</v>
      </c>
      <c r="J19" s="316">
        <v>0</v>
      </c>
      <c r="K19" s="319"/>
      <c r="L19" s="292"/>
      <c r="N19" s="292"/>
      <c r="O19" s="292"/>
    </row>
    <row r="20" spans="1:15" x14ac:dyDescent="0.2">
      <c r="B20" s="83" t="s">
        <v>80</v>
      </c>
      <c r="C20" s="20" t="s">
        <v>88</v>
      </c>
      <c r="D20" s="21" t="s">
        <v>7</v>
      </c>
      <c r="E20" s="405">
        <v>7599</v>
      </c>
      <c r="F20" s="405">
        <v>0</v>
      </c>
      <c r="G20" s="405">
        <v>0</v>
      </c>
      <c r="H20" s="405">
        <v>0</v>
      </c>
      <c r="I20" s="316">
        <f t="shared" si="0"/>
        <v>7599</v>
      </c>
      <c r="J20" s="316">
        <v>0</v>
      </c>
      <c r="K20" s="292"/>
      <c r="L20" s="312"/>
      <c r="N20" s="292"/>
      <c r="O20" s="292"/>
    </row>
    <row r="21" spans="1:15" x14ac:dyDescent="0.2">
      <c r="A21" t="s">
        <v>499</v>
      </c>
      <c r="B21" s="83" t="s">
        <v>80</v>
      </c>
      <c r="C21" s="20" t="s">
        <v>89</v>
      </c>
      <c r="D21" s="21" t="s">
        <v>8</v>
      </c>
      <c r="E21" s="405">
        <v>79000</v>
      </c>
      <c r="F21" s="405">
        <v>0</v>
      </c>
      <c r="G21" s="405">
        <v>0</v>
      </c>
      <c r="H21" s="405">
        <v>0</v>
      </c>
      <c r="I21" s="316">
        <f t="shared" si="0"/>
        <v>79000</v>
      </c>
      <c r="J21" s="316">
        <v>0</v>
      </c>
      <c r="K21" s="319"/>
      <c r="L21" s="292"/>
      <c r="N21" s="292"/>
      <c r="O21" s="292"/>
    </row>
    <row r="22" spans="1:15" x14ac:dyDescent="0.2">
      <c r="B22" s="83" t="s">
        <v>90</v>
      </c>
      <c r="C22" s="20" t="s">
        <v>129</v>
      </c>
      <c r="D22" s="21" t="s">
        <v>130</v>
      </c>
      <c r="E22" s="405">
        <v>0</v>
      </c>
      <c r="F22" s="405">
        <v>7889569.9900000002</v>
      </c>
      <c r="G22" s="405">
        <v>0</v>
      </c>
      <c r="H22" s="405">
        <v>0</v>
      </c>
      <c r="I22" s="316">
        <v>0</v>
      </c>
      <c r="J22" s="316">
        <f>F22+H22-G22</f>
        <v>7889569.9900000002</v>
      </c>
      <c r="K22" s="312"/>
      <c r="L22" s="292"/>
      <c r="N22" s="292"/>
      <c r="O22" s="292"/>
    </row>
    <row r="23" spans="1:15" x14ac:dyDescent="0.2">
      <c r="B23" s="83" t="s">
        <v>90</v>
      </c>
      <c r="C23" s="20" t="s">
        <v>131</v>
      </c>
      <c r="D23" s="21" t="s">
        <v>132</v>
      </c>
      <c r="E23" s="405">
        <v>0</v>
      </c>
      <c r="F23" s="405">
        <v>79000.009999999995</v>
      </c>
      <c r="G23" s="405">
        <v>0</v>
      </c>
      <c r="H23" s="405">
        <v>0</v>
      </c>
      <c r="I23" s="316">
        <v>0</v>
      </c>
      <c r="J23" s="316">
        <f t="shared" ref="J23:J34" si="3">F23+H23-G23</f>
        <v>79000.009999999995</v>
      </c>
      <c r="K23" s="292"/>
      <c r="L23" s="292"/>
      <c r="N23" s="292"/>
      <c r="O23" s="292"/>
    </row>
    <row r="24" spans="1:15" x14ac:dyDescent="0.2">
      <c r="B24" s="83" t="s">
        <v>90</v>
      </c>
      <c r="C24" s="20" t="s">
        <v>91</v>
      </c>
      <c r="D24" s="21" t="s">
        <v>11</v>
      </c>
      <c r="E24" s="405">
        <v>0</v>
      </c>
      <c r="F24" s="405">
        <v>283956.32</v>
      </c>
      <c r="G24" s="405">
        <v>93333712.900000006</v>
      </c>
      <c r="H24" s="405">
        <v>93276919.670000002</v>
      </c>
      <c r="I24" s="316">
        <v>0</v>
      </c>
      <c r="J24" s="316">
        <f t="shared" si="3"/>
        <v>227163.08999998868</v>
      </c>
      <c r="K24" s="312"/>
      <c r="L24" s="312"/>
      <c r="N24" s="292"/>
      <c r="O24" s="292"/>
    </row>
    <row r="25" spans="1:15" x14ac:dyDescent="0.2">
      <c r="B25" s="83" t="s">
        <v>90</v>
      </c>
      <c r="C25" s="20" t="s">
        <v>92</v>
      </c>
      <c r="D25" s="21" t="s">
        <v>12</v>
      </c>
      <c r="E25" s="405">
        <v>0</v>
      </c>
      <c r="F25" s="405">
        <v>2137373.5299999998</v>
      </c>
      <c r="G25" s="405">
        <v>14696595.609999999</v>
      </c>
      <c r="H25" s="405">
        <v>13706387.5</v>
      </c>
      <c r="I25" s="316">
        <v>0</v>
      </c>
      <c r="J25" s="316">
        <f t="shared" si="3"/>
        <v>1147165.42</v>
      </c>
      <c r="K25" s="292"/>
      <c r="L25" s="292"/>
      <c r="N25" s="292"/>
      <c r="O25" s="292"/>
    </row>
    <row r="26" spans="1:15" x14ac:dyDescent="0.2">
      <c r="B26" s="83" t="s">
        <v>90</v>
      </c>
      <c r="C26" s="20">
        <v>2115</v>
      </c>
      <c r="D26" s="21" t="s">
        <v>800</v>
      </c>
      <c r="E26" s="405">
        <v>0</v>
      </c>
      <c r="F26" s="405">
        <v>0</v>
      </c>
      <c r="G26" s="405">
        <v>13420767</v>
      </c>
      <c r="H26" s="405">
        <v>13420767</v>
      </c>
      <c r="I26" s="316">
        <v>0</v>
      </c>
      <c r="J26" s="316">
        <f t="shared" ref="J26" si="4">F26+H26-G26</f>
        <v>0</v>
      </c>
      <c r="K26" s="292"/>
      <c r="L26" s="292"/>
      <c r="N26" s="292"/>
      <c r="O26" s="292"/>
    </row>
    <row r="27" spans="1:15" x14ac:dyDescent="0.2">
      <c r="B27" s="83" t="s">
        <v>90</v>
      </c>
      <c r="C27" s="20" t="s">
        <v>93</v>
      </c>
      <c r="D27" s="21" t="s">
        <v>13</v>
      </c>
      <c r="E27" s="405">
        <v>0</v>
      </c>
      <c r="F27" s="405">
        <v>3994077.14</v>
      </c>
      <c r="G27" s="405">
        <v>27858236.469999999</v>
      </c>
      <c r="H27" s="405">
        <v>25496660.07</v>
      </c>
      <c r="I27" s="316">
        <v>0</v>
      </c>
      <c r="J27" s="316">
        <f t="shared" si="3"/>
        <v>1632500.7400000021</v>
      </c>
      <c r="K27" s="292"/>
      <c r="L27" s="292"/>
      <c r="N27" s="292"/>
      <c r="O27" s="292"/>
    </row>
    <row r="28" spans="1:15" x14ac:dyDescent="0.2">
      <c r="B28" s="83" t="s">
        <v>90</v>
      </c>
      <c r="C28" s="20">
        <v>2119</v>
      </c>
      <c r="D28" s="21" t="s">
        <v>616</v>
      </c>
      <c r="E28" s="405">
        <v>0</v>
      </c>
      <c r="F28" s="405">
        <v>4439230.74</v>
      </c>
      <c r="G28" s="405">
        <v>4638200.8099999996</v>
      </c>
      <c r="H28" s="405">
        <v>200846.98</v>
      </c>
      <c r="I28" s="316">
        <v>0</v>
      </c>
      <c r="J28" s="316">
        <f t="shared" ref="J28" si="5">F28+H28-G28</f>
        <v>1876.9100000010803</v>
      </c>
      <c r="K28" s="292"/>
      <c r="L28" s="292"/>
      <c r="N28" s="292"/>
      <c r="O28" s="292"/>
    </row>
    <row r="29" spans="1:15" x14ac:dyDescent="0.2">
      <c r="B29" s="83" t="s">
        <v>90</v>
      </c>
      <c r="C29" s="20" t="s">
        <v>224</v>
      </c>
      <c r="D29" s="21" t="s">
        <v>24</v>
      </c>
      <c r="E29" s="405">
        <v>0</v>
      </c>
      <c r="F29" s="405">
        <v>6272530.6100000003</v>
      </c>
      <c r="G29" s="405">
        <v>0</v>
      </c>
      <c r="H29" s="405">
        <v>0</v>
      </c>
      <c r="I29" s="316">
        <v>0</v>
      </c>
      <c r="J29" s="316">
        <f t="shared" si="3"/>
        <v>6272530.6100000003</v>
      </c>
      <c r="K29" s="292"/>
      <c r="L29" s="292"/>
      <c r="N29" s="292"/>
      <c r="O29" s="292"/>
    </row>
    <row r="30" spans="1:15" x14ac:dyDescent="0.2">
      <c r="B30" s="83" t="s">
        <v>90</v>
      </c>
      <c r="C30" s="20">
        <v>3210</v>
      </c>
      <c r="D30" s="21" t="s">
        <v>596</v>
      </c>
      <c r="E30" s="405">
        <v>0</v>
      </c>
      <c r="F30" s="405">
        <v>1875017.62</v>
      </c>
      <c r="G30" s="405">
        <v>1875017.62</v>
      </c>
      <c r="H30" s="405">
        <v>0</v>
      </c>
      <c r="I30" s="316">
        <v>0</v>
      </c>
      <c r="J30" s="316">
        <f t="shared" ref="J30" si="6">F30+H30-G30</f>
        <v>0</v>
      </c>
      <c r="K30" s="292"/>
      <c r="L30" s="292"/>
      <c r="N30" s="292"/>
      <c r="O30" s="292"/>
    </row>
    <row r="31" spans="1:15" x14ac:dyDescent="0.2">
      <c r="B31" s="83" t="s">
        <v>90</v>
      </c>
      <c r="C31" s="20" t="s">
        <v>94</v>
      </c>
      <c r="D31" s="21" t="s">
        <v>14</v>
      </c>
      <c r="E31" s="405">
        <v>0</v>
      </c>
      <c r="F31" s="405">
        <v>-5976994.6600000001</v>
      </c>
      <c r="G31" s="405">
        <v>1957491.96</v>
      </c>
      <c r="H31" s="405">
        <v>1875017.62</v>
      </c>
      <c r="I31" s="316">
        <v>0</v>
      </c>
      <c r="J31" s="316">
        <f t="shared" si="3"/>
        <v>-6059469</v>
      </c>
      <c r="K31" s="314"/>
      <c r="L31" s="312"/>
      <c r="N31" s="292"/>
      <c r="O31" s="292"/>
    </row>
    <row r="32" spans="1:15" x14ac:dyDescent="0.2">
      <c r="B32" s="83" t="s">
        <v>90</v>
      </c>
      <c r="C32" s="20" t="s">
        <v>95</v>
      </c>
      <c r="D32" s="21" t="s">
        <v>147</v>
      </c>
      <c r="E32" s="405">
        <v>0</v>
      </c>
      <c r="F32" s="405">
        <v>0</v>
      </c>
      <c r="G32" s="405">
        <v>0</v>
      </c>
      <c r="H32" s="405">
        <v>134880192.22999999</v>
      </c>
      <c r="I32" s="316">
        <v>0</v>
      </c>
      <c r="J32" s="316">
        <f t="shared" si="3"/>
        <v>134880192.22999999</v>
      </c>
      <c r="K32" s="292"/>
      <c r="L32" s="292"/>
      <c r="N32" s="292"/>
      <c r="O32" s="292"/>
    </row>
    <row r="33" spans="2:15" x14ac:dyDescent="0.2">
      <c r="B33" s="83" t="s">
        <v>90</v>
      </c>
      <c r="C33" s="20" t="s">
        <v>96</v>
      </c>
      <c r="D33" s="21" t="s">
        <v>25</v>
      </c>
      <c r="E33" s="405">
        <v>0</v>
      </c>
      <c r="F33" s="405">
        <v>0</v>
      </c>
      <c r="G33" s="405">
        <v>30</v>
      </c>
      <c r="H33" s="405">
        <v>82850.78</v>
      </c>
      <c r="I33" s="316">
        <v>0</v>
      </c>
      <c r="J33" s="316">
        <f t="shared" si="3"/>
        <v>82820.78</v>
      </c>
      <c r="K33" s="292"/>
      <c r="L33" s="292"/>
      <c r="N33" s="292"/>
      <c r="O33" s="292"/>
    </row>
    <row r="34" spans="2:15" x14ac:dyDescent="0.2">
      <c r="B34" s="83" t="s">
        <v>90</v>
      </c>
      <c r="C34" s="20" t="s">
        <v>128</v>
      </c>
      <c r="D34" s="21" t="s">
        <v>127</v>
      </c>
      <c r="E34" s="405">
        <v>0</v>
      </c>
      <c r="F34" s="405">
        <v>0</v>
      </c>
      <c r="G34" s="405">
        <v>17779.29</v>
      </c>
      <c r="H34" s="405">
        <v>62085.63</v>
      </c>
      <c r="I34" s="316">
        <v>0</v>
      </c>
      <c r="J34" s="316">
        <f t="shared" si="3"/>
        <v>44306.34</v>
      </c>
      <c r="K34" s="292"/>
      <c r="L34" s="292"/>
      <c r="N34" s="292"/>
      <c r="O34" s="292"/>
    </row>
    <row r="35" spans="2:15" x14ac:dyDescent="0.2">
      <c r="B35" s="83" t="s">
        <v>80</v>
      </c>
      <c r="C35" s="20" t="s">
        <v>97</v>
      </c>
      <c r="D35" s="21" t="s">
        <v>26</v>
      </c>
      <c r="E35" s="405">
        <v>0</v>
      </c>
      <c r="F35" s="405">
        <v>0</v>
      </c>
      <c r="G35" s="405">
        <v>14276289.91</v>
      </c>
      <c r="H35" s="405">
        <v>0</v>
      </c>
      <c r="I35" s="316">
        <f t="shared" ref="I35:I66" si="7">E35+G35-H35</f>
        <v>14276289.91</v>
      </c>
      <c r="J35" s="316">
        <v>0</v>
      </c>
      <c r="K35" s="292"/>
      <c r="L35" s="292"/>
      <c r="N35" s="292"/>
      <c r="O35" s="292"/>
    </row>
    <row r="36" spans="2:15" x14ac:dyDescent="0.2">
      <c r="B36" s="83" t="s">
        <v>80</v>
      </c>
      <c r="C36" s="20" t="s">
        <v>98</v>
      </c>
      <c r="D36" s="21" t="s">
        <v>27</v>
      </c>
      <c r="E36" s="405">
        <v>0</v>
      </c>
      <c r="F36" s="405">
        <v>0</v>
      </c>
      <c r="G36" s="405">
        <v>19682577.23</v>
      </c>
      <c r="H36" s="405">
        <v>0</v>
      </c>
      <c r="I36" s="316">
        <f t="shared" si="7"/>
        <v>19682577.23</v>
      </c>
      <c r="J36" s="316">
        <v>0</v>
      </c>
      <c r="K36" s="292"/>
      <c r="L36" s="292"/>
      <c r="N36" s="292"/>
      <c r="O36" s="292"/>
    </row>
    <row r="37" spans="2:15" x14ac:dyDescent="0.2">
      <c r="B37" s="83" t="s">
        <v>80</v>
      </c>
      <c r="C37" s="20" t="s">
        <v>99</v>
      </c>
      <c r="D37" s="21" t="s">
        <v>28</v>
      </c>
      <c r="E37" s="405">
        <v>0</v>
      </c>
      <c r="F37" s="405">
        <v>0</v>
      </c>
      <c r="G37" s="405">
        <v>1544055.63</v>
      </c>
      <c r="H37" s="405">
        <v>0</v>
      </c>
      <c r="I37" s="316">
        <f t="shared" si="7"/>
        <v>1544055.63</v>
      </c>
      <c r="J37" s="316">
        <v>0</v>
      </c>
      <c r="K37" s="292"/>
      <c r="L37" s="292"/>
      <c r="N37" s="292"/>
      <c r="O37" s="292"/>
    </row>
    <row r="38" spans="2:15" x14ac:dyDescent="0.2">
      <c r="B38" s="83" t="s">
        <v>80</v>
      </c>
      <c r="C38" s="20" t="s">
        <v>100</v>
      </c>
      <c r="D38" s="21" t="s">
        <v>29</v>
      </c>
      <c r="E38" s="405">
        <v>0</v>
      </c>
      <c r="F38" s="405">
        <v>0</v>
      </c>
      <c r="G38" s="405">
        <v>7109822.3499999996</v>
      </c>
      <c r="H38" s="405">
        <v>0</v>
      </c>
      <c r="I38" s="316">
        <f t="shared" si="7"/>
        <v>7109822.3499999996</v>
      </c>
      <c r="J38" s="316">
        <v>0</v>
      </c>
      <c r="K38" s="292"/>
      <c r="L38" s="292"/>
      <c r="N38" s="292"/>
      <c r="O38" s="292"/>
    </row>
    <row r="39" spans="2:15" x14ac:dyDescent="0.2">
      <c r="B39" s="83" t="s">
        <v>80</v>
      </c>
      <c r="C39" s="20" t="s">
        <v>101</v>
      </c>
      <c r="D39" s="21" t="s">
        <v>30</v>
      </c>
      <c r="E39" s="405">
        <v>0</v>
      </c>
      <c r="F39" s="405">
        <v>0</v>
      </c>
      <c r="G39" s="405">
        <v>32242234.399999999</v>
      </c>
      <c r="H39" s="405">
        <v>0</v>
      </c>
      <c r="I39" s="316">
        <f t="shared" si="7"/>
        <v>32242234.399999999</v>
      </c>
      <c r="J39" s="316">
        <v>0</v>
      </c>
      <c r="K39" s="292"/>
      <c r="L39" s="292"/>
      <c r="N39" s="292"/>
      <c r="O39" s="292"/>
    </row>
    <row r="40" spans="2:15" x14ac:dyDescent="0.2">
      <c r="B40" s="83" t="s">
        <v>80</v>
      </c>
      <c r="C40" s="20" t="s">
        <v>494</v>
      </c>
      <c r="D40" s="21" t="s">
        <v>495</v>
      </c>
      <c r="E40" s="405">
        <v>0</v>
      </c>
      <c r="F40" s="405">
        <v>0</v>
      </c>
      <c r="G40" s="405">
        <v>10348283.380000001</v>
      </c>
      <c r="H40" s="405">
        <v>0</v>
      </c>
      <c r="I40" s="316">
        <f t="shared" si="7"/>
        <v>10348283.380000001</v>
      </c>
      <c r="J40" s="316">
        <v>0</v>
      </c>
      <c r="K40" s="292"/>
      <c r="L40" s="292"/>
      <c r="N40" s="292"/>
      <c r="O40" s="292"/>
    </row>
    <row r="41" spans="2:15" x14ac:dyDescent="0.2">
      <c r="B41" s="83" t="s">
        <v>80</v>
      </c>
      <c r="C41" s="20" t="s">
        <v>102</v>
      </c>
      <c r="D41" s="21" t="s">
        <v>31</v>
      </c>
      <c r="E41" s="405">
        <v>0</v>
      </c>
      <c r="F41" s="405">
        <v>0</v>
      </c>
      <c r="G41" s="405">
        <v>709679.23</v>
      </c>
      <c r="H41" s="405">
        <v>0</v>
      </c>
      <c r="I41" s="316">
        <f t="shared" si="7"/>
        <v>709679.23</v>
      </c>
      <c r="J41" s="316">
        <v>0</v>
      </c>
      <c r="K41" s="292"/>
      <c r="L41" s="292"/>
      <c r="N41" s="292"/>
      <c r="O41" s="292"/>
    </row>
    <row r="42" spans="2:15" x14ac:dyDescent="0.2">
      <c r="B42" s="83" t="s">
        <v>80</v>
      </c>
      <c r="C42" s="20" t="s">
        <v>103</v>
      </c>
      <c r="D42" s="21" t="s">
        <v>32</v>
      </c>
      <c r="E42" s="405">
        <v>0</v>
      </c>
      <c r="F42" s="405">
        <v>0</v>
      </c>
      <c r="G42" s="405">
        <v>149983.13</v>
      </c>
      <c r="H42" s="405">
        <v>0</v>
      </c>
      <c r="I42" s="316">
        <f t="shared" si="7"/>
        <v>149983.13</v>
      </c>
      <c r="J42" s="316">
        <v>0</v>
      </c>
      <c r="K42" s="292"/>
      <c r="L42" s="292"/>
      <c r="N42" s="292"/>
      <c r="O42" s="292"/>
    </row>
    <row r="43" spans="2:15" x14ac:dyDescent="0.2">
      <c r="B43" s="83" t="s">
        <v>80</v>
      </c>
      <c r="C43" s="20">
        <v>5124</v>
      </c>
      <c r="D43" s="21" t="s">
        <v>790</v>
      </c>
      <c r="E43" s="405">
        <v>0</v>
      </c>
      <c r="F43" s="405">
        <v>0</v>
      </c>
      <c r="G43" s="405">
        <v>112385.92</v>
      </c>
      <c r="H43" s="405">
        <v>0</v>
      </c>
      <c r="I43" s="316">
        <f t="shared" si="7"/>
        <v>112385.92</v>
      </c>
      <c r="J43" s="316">
        <v>0</v>
      </c>
      <c r="K43" s="292"/>
      <c r="L43" s="292"/>
      <c r="N43" s="292"/>
      <c r="O43" s="292"/>
    </row>
    <row r="44" spans="2:15" x14ac:dyDescent="0.2">
      <c r="B44" s="83" t="s">
        <v>80</v>
      </c>
      <c r="C44" s="20">
        <v>5125</v>
      </c>
      <c r="D44" s="21" t="s">
        <v>801</v>
      </c>
      <c r="E44" s="405">
        <v>0</v>
      </c>
      <c r="F44" s="405">
        <v>0</v>
      </c>
      <c r="G44" s="405">
        <v>746.99</v>
      </c>
      <c r="H44" s="405">
        <v>0</v>
      </c>
      <c r="I44" s="316">
        <f t="shared" si="7"/>
        <v>746.99</v>
      </c>
      <c r="J44" s="316">
        <v>0</v>
      </c>
      <c r="K44" s="292"/>
      <c r="L44" s="292"/>
      <c r="N44" s="292"/>
      <c r="O44" s="292"/>
    </row>
    <row r="45" spans="2:15" x14ac:dyDescent="0.2">
      <c r="B45" s="83" t="s">
        <v>80</v>
      </c>
      <c r="C45" s="20" t="s">
        <v>104</v>
      </c>
      <c r="D45" s="21" t="s">
        <v>33</v>
      </c>
      <c r="E45" s="405">
        <v>0</v>
      </c>
      <c r="F45" s="405">
        <v>0</v>
      </c>
      <c r="G45" s="405">
        <v>2399750</v>
      </c>
      <c r="H45" s="405">
        <v>0</v>
      </c>
      <c r="I45" s="316">
        <f t="shared" si="7"/>
        <v>2399750</v>
      </c>
      <c r="J45" s="316">
        <v>0</v>
      </c>
      <c r="K45" s="292"/>
      <c r="L45" s="292"/>
      <c r="N45" s="292"/>
      <c r="O45" s="292"/>
    </row>
    <row r="46" spans="2:15" x14ac:dyDescent="0.2">
      <c r="B46" s="83" t="s">
        <v>80</v>
      </c>
      <c r="C46" s="20">
        <v>5127</v>
      </c>
      <c r="D46" s="21" t="s">
        <v>808</v>
      </c>
      <c r="E46" s="405">
        <v>0</v>
      </c>
      <c r="F46" s="405">
        <v>0</v>
      </c>
      <c r="G46" s="405">
        <v>73030.12</v>
      </c>
      <c r="H46" s="405">
        <v>0</v>
      </c>
      <c r="I46" s="316">
        <f t="shared" ref="I46" si="8">E46+G46-H46</f>
        <v>73030.12</v>
      </c>
      <c r="J46" s="316">
        <v>0</v>
      </c>
      <c r="K46" s="292"/>
      <c r="L46" s="292"/>
      <c r="N46" s="292"/>
      <c r="O46" s="292"/>
    </row>
    <row r="47" spans="2:15" x14ac:dyDescent="0.2">
      <c r="B47" s="83" t="s">
        <v>80</v>
      </c>
      <c r="C47" s="20">
        <v>5129</v>
      </c>
      <c r="D47" s="21" t="s">
        <v>791</v>
      </c>
      <c r="E47" s="405">
        <v>0</v>
      </c>
      <c r="F47" s="405">
        <v>0</v>
      </c>
      <c r="G47" s="405">
        <v>310061.46999999997</v>
      </c>
      <c r="H47" s="405">
        <v>0</v>
      </c>
      <c r="I47" s="316">
        <f t="shared" si="7"/>
        <v>310061.46999999997</v>
      </c>
      <c r="J47" s="316">
        <v>0</v>
      </c>
      <c r="K47" s="292"/>
      <c r="L47" s="292"/>
      <c r="N47" s="292"/>
      <c r="O47" s="292"/>
    </row>
    <row r="48" spans="2:15" x14ac:dyDescent="0.2">
      <c r="B48" s="83" t="s">
        <v>80</v>
      </c>
      <c r="C48" s="20" t="s">
        <v>105</v>
      </c>
      <c r="D48" s="21" t="s">
        <v>34</v>
      </c>
      <c r="E48" s="405">
        <v>0</v>
      </c>
      <c r="F48" s="405">
        <v>0</v>
      </c>
      <c r="G48" s="405">
        <v>2012342.52</v>
      </c>
      <c r="H48" s="405">
        <v>0</v>
      </c>
      <c r="I48" s="316">
        <f t="shared" si="7"/>
        <v>2012342.52</v>
      </c>
      <c r="J48" s="316">
        <v>0</v>
      </c>
      <c r="K48" s="292"/>
      <c r="L48" s="292"/>
      <c r="N48" s="292"/>
      <c r="O48" s="292"/>
    </row>
    <row r="49" spans="2:15" x14ac:dyDescent="0.2">
      <c r="B49" s="83" t="s">
        <v>80</v>
      </c>
      <c r="C49" s="20">
        <v>5132</v>
      </c>
      <c r="D49" s="21" t="s">
        <v>792</v>
      </c>
      <c r="E49" s="405">
        <v>0</v>
      </c>
      <c r="F49" s="405">
        <v>0</v>
      </c>
      <c r="G49" s="405">
        <v>4816719.2</v>
      </c>
      <c r="H49" s="405">
        <v>0</v>
      </c>
      <c r="I49" s="316">
        <f t="shared" si="7"/>
        <v>4816719.2</v>
      </c>
      <c r="J49" s="316">
        <v>0</v>
      </c>
      <c r="K49" s="292"/>
      <c r="L49" s="292"/>
      <c r="N49" s="292"/>
      <c r="O49" s="292"/>
    </row>
    <row r="50" spans="2:15" x14ac:dyDescent="0.2">
      <c r="B50" s="83" t="s">
        <v>80</v>
      </c>
      <c r="C50" s="20" t="s">
        <v>106</v>
      </c>
      <c r="D50" s="21" t="s">
        <v>35</v>
      </c>
      <c r="E50" s="405">
        <v>0</v>
      </c>
      <c r="F50" s="405">
        <v>0</v>
      </c>
      <c r="G50" s="405">
        <v>176011.69</v>
      </c>
      <c r="H50" s="405">
        <v>0</v>
      </c>
      <c r="I50" s="316">
        <f t="shared" si="7"/>
        <v>176011.69</v>
      </c>
      <c r="J50" s="316">
        <v>0</v>
      </c>
      <c r="K50" s="292"/>
      <c r="L50" s="292"/>
      <c r="N50" s="292"/>
      <c r="O50" s="292"/>
    </row>
    <row r="51" spans="2:15" x14ac:dyDescent="0.2">
      <c r="B51" s="83" t="s">
        <v>80</v>
      </c>
      <c r="C51" s="20" t="s">
        <v>107</v>
      </c>
      <c r="D51" s="21" t="s">
        <v>36</v>
      </c>
      <c r="E51" s="405">
        <v>0</v>
      </c>
      <c r="F51" s="405">
        <v>0</v>
      </c>
      <c r="G51" s="405">
        <v>413679.97</v>
      </c>
      <c r="H51" s="405">
        <v>0</v>
      </c>
      <c r="I51" s="316">
        <f t="shared" si="7"/>
        <v>413679.97</v>
      </c>
      <c r="J51" s="316">
        <v>0</v>
      </c>
      <c r="K51" s="292"/>
      <c r="L51" s="292"/>
      <c r="N51" s="292"/>
      <c r="O51" s="292"/>
    </row>
    <row r="52" spans="2:15" x14ac:dyDescent="0.2">
      <c r="B52" s="83" t="s">
        <v>80</v>
      </c>
      <c r="C52" s="20">
        <v>5135</v>
      </c>
      <c r="D52" s="21" t="s">
        <v>793</v>
      </c>
      <c r="E52" s="405">
        <v>0</v>
      </c>
      <c r="F52" s="405">
        <v>0</v>
      </c>
      <c r="G52" s="405">
        <v>391053.19</v>
      </c>
      <c r="H52" s="405">
        <v>0</v>
      </c>
      <c r="I52" s="316">
        <f t="shared" si="7"/>
        <v>391053.19</v>
      </c>
      <c r="J52" s="316">
        <v>0</v>
      </c>
      <c r="K52" s="292"/>
      <c r="L52" s="292"/>
      <c r="N52" s="292"/>
      <c r="O52" s="292"/>
    </row>
    <row r="53" spans="2:15" x14ac:dyDescent="0.2">
      <c r="B53" s="83" t="s">
        <v>80</v>
      </c>
      <c r="C53" s="20" t="s">
        <v>108</v>
      </c>
      <c r="D53" s="21" t="s">
        <v>37</v>
      </c>
      <c r="E53" s="405">
        <v>0</v>
      </c>
      <c r="F53" s="405">
        <v>0</v>
      </c>
      <c r="G53" s="405">
        <v>820110.27</v>
      </c>
      <c r="H53" s="405">
        <v>0</v>
      </c>
      <c r="I53" s="316">
        <f t="shared" si="7"/>
        <v>820110.27</v>
      </c>
      <c r="J53" s="316">
        <v>0</v>
      </c>
      <c r="K53" s="292"/>
      <c r="L53" s="292"/>
      <c r="N53" s="292"/>
      <c r="O53" s="292"/>
    </row>
    <row r="54" spans="2:15" x14ac:dyDescent="0.2">
      <c r="B54" s="83" t="s">
        <v>80</v>
      </c>
      <c r="C54" s="20">
        <v>5138</v>
      </c>
      <c r="D54" s="21" t="s">
        <v>767</v>
      </c>
      <c r="E54" s="405">
        <v>0</v>
      </c>
      <c r="F54" s="405">
        <v>0</v>
      </c>
      <c r="G54" s="405">
        <v>417975.91</v>
      </c>
      <c r="H54" s="405">
        <v>0</v>
      </c>
      <c r="I54" s="316">
        <f t="shared" si="7"/>
        <v>417975.91</v>
      </c>
      <c r="J54" s="316">
        <v>0</v>
      </c>
      <c r="K54" s="292"/>
      <c r="L54" s="292"/>
      <c r="N54" s="292"/>
      <c r="O54" s="292"/>
    </row>
    <row r="55" spans="2:15" x14ac:dyDescent="0.2">
      <c r="B55" s="83" t="s">
        <v>80</v>
      </c>
      <c r="C55" s="20">
        <v>5139</v>
      </c>
      <c r="D55" s="21" t="s">
        <v>763</v>
      </c>
      <c r="E55" s="405">
        <v>0</v>
      </c>
      <c r="F55" s="405">
        <v>0</v>
      </c>
      <c r="G55" s="405">
        <v>2260613.65</v>
      </c>
      <c r="H55" s="405">
        <v>0</v>
      </c>
      <c r="I55" s="316">
        <f t="shared" si="7"/>
        <v>2260613.65</v>
      </c>
      <c r="J55" s="316">
        <v>0</v>
      </c>
      <c r="K55" s="292"/>
      <c r="L55" s="292"/>
      <c r="N55" s="292"/>
      <c r="O55" s="292"/>
    </row>
    <row r="56" spans="2:15" x14ac:dyDescent="0.2">
      <c r="B56" s="83" t="s">
        <v>80</v>
      </c>
      <c r="C56" s="20">
        <v>5231</v>
      </c>
      <c r="D56" s="21" t="s">
        <v>802</v>
      </c>
      <c r="E56" s="405">
        <v>0</v>
      </c>
      <c r="F56" s="405">
        <v>0</v>
      </c>
      <c r="G56" s="405">
        <v>13420767</v>
      </c>
      <c r="H56" s="405">
        <v>0</v>
      </c>
      <c r="I56" s="316">
        <f t="shared" si="7"/>
        <v>13420767</v>
      </c>
      <c r="J56" s="316">
        <v>0</v>
      </c>
      <c r="K56" s="292"/>
      <c r="L56" s="292"/>
      <c r="N56" s="292"/>
      <c r="O56" s="292"/>
    </row>
    <row r="57" spans="2:15" x14ac:dyDescent="0.2">
      <c r="B57" s="83" t="s">
        <v>80</v>
      </c>
      <c r="C57" s="20" t="s">
        <v>109</v>
      </c>
      <c r="D57" s="21" t="s">
        <v>38</v>
      </c>
      <c r="E57" s="405">
        <v>0</v>
      </c>
      <c r="F57" s="405">
        <v>0</v>
      </c>
      <c r="G57" s="405">
        <v>23.92</v>
      </c>
      <c r="H57" s="405">
        <v>0</v>
      </c>
      <c r="I57" s="316">
        <f t="shared" si="7"/>
        <v>23.92</v>
      </c>
      <c r="J57" s="316">
        <v>0</v>
      </c>
      <c r="K57" s="292"/>
      <c r="L57" s="292"/>
      <c r="N57" s="292"/>
      <c r="O57" s="292"/>
    </row>
    <row r="58" spans="2:15" x14ac:dyDescent="0.2">
      <c r="B58" s="83" t="s">
        <v>80</v>
      </c>
      <c r="C58" s="20" t="s">
        <v>228</v>
      </c>
      <c r="D58" s="21" t="s">
        <v>226</v>
      </c>
      <c r="E58" s="405">
        <v>22116.98</v>
      </c>
      <c r="F58" s="405">
        <v>0</v>
      </c>
      <c r="G58" s="405">
        <v>0</v>
      </c>
      <c r="H58" s="405">
        <v>0</v>
      </c>
      <c r="I58" s="316">
        <f t="shared" si="7"/>
        <v>22116.98</v>
      </c>
      <c r="J58" s="316">
        <v>0</v>
      </c>
      <c r="K58" s="292"/>
      <c r="L58" s="292"/>
      <c r="N58" s="292"/>
      <c r="O58" s="292"/>
    </row>
    <row r="59" spans="2:15" x14ac:dyDescent="0.2">
      <c r="B59" s="83" t="s">
        <v>90</v>
      </c>
      <c r="C59" s="20" t="s">
        <v>229</v>
      </c>
      <c r="D59" s="21" t="s">
        <v>227</v>
      </c>
      <c r="E59" s="405">
        <v>0</v>
      </c>
      <c r="F59" s="405">
        <v>22116.98</v>
      </c>
      <c r="G59" s="405">
        <v>0</v>
      </c>
      <c r="H59" s="405">
        <v>0</v>
      </c>
      <c r="I59" s="316">
        <v>0</v>
      </c>
      <c r="J59" s="316">
        <v>22116.98</v>
      </c>
      <c r="K59" s="292"/>
      <c r="L59" s="292"/>
      <c r="N59" s="292"/>
      <c r="O59" s="292"/>
    </row>
    <row r="60" spans="2:15" x14ac:dyDescent="0.2">
      <c r="B60" s="83" t="s">
        <v>80</v>
      </c>
      <c r="C60" s="20" t="s">
        <v>110</v>
      </c>
      <c r="D60" s="21" t="s">
        <v>15</v>
      </c>
      <c r="E60" s="405">
        <v>5120043.05</v>
      </c>
      <c r="F60" s="405">
        <v>0</v>
      </c>
      <c r="G60" s="405">
        <v>0</v>
      </c>
      <c r="H60" s="405">
        <v>0</v>
      </c>
      <c r="I60" s="316">
        <f t="shared" si="7"/>
        <v>5120043.05</v>
      </c>
      <c r="J60" s="316">
        <v>0</v>
      </c>
      <c r="K60" s="292"/>
      <c r="L60" s="292"/>
      <c r="N60" s="292"/>
      <c r="O60" s="292"/>
    </row>
    <row r="61" spans="2:15" x14ac:dyDescent="0.2">
      <c r="B61" s="83" t="s">
        <v>90</v>
      </c>
      <c r="C61" s="20" t="s">
        <v>111</v>
      </c>
      <c r="D61" s="21" t="s">
        <v>16</v>
      </c>
      <c r="E61" s="405">
        <v>0</v>
      </c>
      <c r="F61" s="405">
        <v>5120043.05</v>
      </c>
      <c r="G61" s="405">
        <v>0</v>
      </c>
      <c r="H61" s="405">
        <v>0</v>
      </c>
      <c r="I61" s="316">
        <v>0</v>
      </c>
      <c r="J61" s="316">
        <v>5120043.05</v>
      </c>
      <c r="K61" s="292"/>
      <c r="L61" s="292"/>
      <c r="N61" s="292"/>
      <c r="O61" s="292"/>
    </row>
    <row r="62" spans="2:15" x14ac:dyDescent="0.2">
      <c r="B62" s="83" t="s">
        <v>80</v>
      </c>
      <c r="C62" s="20" t="s">
        <v>148</v>
      </c>
      <c r="D62" s="21" t="s">
        <v>149</v>
      </c>
      <c r="E62" s="405">
        <v>22902204.129999999</v>
      </c>
      <c r="F62" s="405">
        <v>0</v>
      </c>
      <c r="G62" s="405">
        <v>0</v>
      </c>
      <c r="H62" s="405">
        <v>0</v>
      </c>
      <c r="I62" s="316">
        <f t="shared" si="7"/>
        <v>22902204.129999999</v>
      </c>
      <c r="J62" s="316">
        <v>0</v>
      </c>
      <c r="K62" s="292"/>
      <c r="L62" s="292"/>
      <c r="N62" s="292"/>
      <c r="O62" s="292"/>
    </row>
    <row r="63" spans="2:15" x14ac:dyDescent="0.2">
      <c r="B63" s="83" t="s">
        <v>90</v>
      </c>
      <c r="C63" s="20" t="s">
        <v>112</v>
      </c>
      <c r="D63" s="21" t="s">
        <v>17</v>
      </c>
      <c r="E63" s="405">
        <v>0</v>
      </c>
      <c r="F63" s="405">
        <v>22902204.129999999</v>
      </c>
      <c r="G63" s="405">
        <v>0</v>
      </c>
      <c r="H63" s="405">
        <v>0</v>
      </c>
      <c r="I63" s="316">
        <v>0</v>
      </c>
      <c r="J63" s="316">
        <f t="shared" ref="J63:J67" si="9">F63+H63-G63</f>
        <v>22902204.129999999</v>
      </c>
      <c r="K63" s="292"/>
      <c r="L63" s="292"/>
      <c r="N63" s="292"/>
      <c r="O63" s="292"/>
    </row>
    <row r="64" spans="2:15" x14ac:dyDescent="0.2">
      <c r="B64" s="83" t="s">
        <v>80</v>
      </c>
      <c r="C64" s="20" t="s">
        <v>113</v>
      </c>
      <c r="D64" s="21" t="s">
        <v>225</v>
      </c>
      <c r="E64" s="405">
        <v>0</v>
      </c>
      <c r="F64" s="405">
        <v>0</v>
      </c>
      <c r="G64" s="405">
        <v>179576756.63999999</v>
      </c>
      <c r="H64" s="405">
        <v>0</v>
      </c>
      <c r="I64" s="316">
        <f t="shared" si="7"/>
        <v>179576756.63999999</v>
      </c>
      <c r="J64" s="316">
        <v>0</v>
      </c>
      <c r="K64" s="292"/>
      <c r="L64" s="292"/>
      <c r="N64" s="292"/>
      <c r="O64" s="292"/>
    </row>
    <row r="65" spans="2:15" x14ac:dyDescent="0.2">
      <c r="B65" s="83" t="s">
        <v>90</v>
      </c>
      <c r="C65" s="20" t="s">
        <v>114</v>
      </c>
      <c r="D65" s="21" t="s">
        <v>18</v>
      </c>
      <c r="E65" s="405">
        <v>0</v>
      </c>
      <c r="F65" s="405">
        <v>0</v>
      </c>
      <c r="G65" s="405">
        <v>215145186.91</v>
      </c>
      <c r="H65" s="405">
        <v>275355468.73000002</v>
      </c>
      <c r="I65" s="316">
        <v>0</v>
      </c>
      <c r="J65" s="316">
        <f t="shared" si="9"/>
        <v>60210281.820000023</v>
      </c>
      <c r="K65" s="292"/>
      <c r="L65" s="292"/>
      <c r="N65" s="292"/>
      <c r="O65" s="292"/>
    </row>
    <row r="66" spans="2:15" x14ac:dyDescent="0.2">
      <c r="B66" s="83" t="s">
        <v>80</v>
      </c>
      <c r="C66" s="20">
        <v>8130</v>
      </c>
      <c r="D66" s="21" t="s">
        <v>759</v>
      </c>
      <c r="E66" s="405">
        <v>0</v>
      </c>
      <c r="F66" s="405">
        <v>0</v>
      </c>
      <c r="G66" s="405">
        <v>95778712.090000004</v>
      </c>
      <c r="H66" s="405">
        <v>80264994.680000007</v>
      </c>
      <c r="I66" s="316">
        <f t="shared" si="7"/>
        <v>15513717.409999996</v>
      </c>
      <c r="J66" s="316">
        <v>0</v>
      </c>
      <c r="K66" s="292"/>
      <c r="L66" s="292"/>
      <c r="N66" s="292"/>
      <c r="O66" s="292"/>
    </row>
    <row r="67" spans="2:15" x14ac:dyDescent="0.2">
      <c r="B67" s="83" t="s">
        <v>90</v>
      </c>
      <c r="C67" s="20" t="s">
        <v>115</v>
      </c>
      <c r="D67" s="21" t="s">
        <v>116</v>
      </c>
      <c r="E67" s="405">
        <v>0</v>
      </c>
      <c r="F67" s="405">
        <v>0</v>
      </c>
      <c r="G67" s="405">
        <v>134880192.22999999</v>
      </c>
      <c r="H67" s="405">
        <v>134880192.22999999</v>
      </c>
      <c r="I67" s="316">
        <v>0</v>
      </c>
      <c r="J67" s="316">
        <f t="shared" si="9"/>
        <v>0</v>
      </c>
      <c r="K67" s="292"/>
      <c r="L67" s="292"/>
      <c r="N67" s="292"/>
      <c r="O67" s="292"/>
    </row>
    <row r="68" spans="2:15" x14ac:dyDescent="0.2">
      <c r="B68" s="83" t="s">
        <v>90</v>
      </c>
      <c r="C68" s="20" t="s">
        <v>117</v>
      </c>
      <c r="D68" s="21" t="s">
        <v>19</v>
      </c>
      <c r="E68" s="405">
        <v>0</v>
      </c>
      <c r="F68" s="405">
        <v>0</v>
      </c>
      <c r="G68" s="405">
        <v>0</v>
      </c>
      <c r="H68" s="405">
        <v>134880192.22999999</v>
      </c>
      <c r="I68" s="316">
        <v>0</v>
      </c>
      <c r="J68" s="316">
        <f t="shared" ref="J68:J71" si="10">F68+H68-G68</f>
        <v>134880192.22999999</v>
      </c>
      <c r="K68" s="292"/>
      <c r="L68" s="292"/>
      <c r="N68" s="292"/>
      <c r="O68" s="292"/>
    </row>
    <row r="69" spans="2:15" x14ac:dyDescent="0.2">
      <c r="B69" s="83" t="s">
        <v>90</v>
      </c>
      <c r="C69" s="20" t="s">
        <v>118</v>
      </c>
      <c r="D69" s="21" t="s">
        <v>20</v>
      </c>
      <c r="E69" s="405">
        <v>0</v>
      </c>
      <c r="F69" s="405">
        <v>0</v>
      </c>
      <c r="G69" s="405">
        <v>0</v>
      </c>
      <c r="H69" s="405">
        <v>179576756.63999999</v>
      </c>
      <c r="I69" s="316">
        <v>0</v>
      </c>
      <c r="J69" s="316">
        <f t="shared" si="10"/>
        <v>179576756.63999999</v>
      </c>
      <c r="K69" s="292"/>
      <c r="L69" s="292"/>
      <c r="N69" s="292"/>
      <c r="O69" s="292"/>
    </row>
    <row r="70" spans="2:15" x14ac:dyDescent="0.2">
      <c r="B70" s="83" t="s">
        <v>80</v>
      </c>
      <c r="C70" s="20" t="s">
        <v>119</v>
      </c>
      <c r="D70" s="21" t="s">
        <v>21</v>
      </c>
      <c r="E70" s="405">
        <v>0</v>
      </c>
      <c r="F70" s="405">
        <v>0</v>
      </c>
      <c r="G70" s="405">
        <v>282247604.58999997</v>
      </c>
      <c r="H70" s="405">
        <v>240872570.86000001</v>
      </c>
      <c r="I70" s="316">
        <f t="shared" ref="I70" si="11">E70+G70-H70</f>
        <v>41375033.729999959</v>
      </c>
      <c r="J70" s="316">
        <v>0</v>
      </c>
      <c r="K70" s="292"/>
      <c r="L70" s="292"/>
      <c r="N70" s="292"/>
      <c r="O70" s="292"/>
    </row>
    <row r="71" spans="2:15" x14ac:dyDescent="0.2">
      <c r="B71" s="83" t="s">
        <v>80</v>
      </c>
      <c r="C71" s="20">
        <v>8230</v>
      </c>
      <c r="D71" s="21" t="s">
        <v>758</v>
      </c>
      <c r="E71" s="405">
        <v>0</v>
      </c>
      <c r="F71" s="405">
        <v>0</v>
      </c>
      <c r="G71" s="405">
        <v>87157164.010000005</v>
      </c>
      <c r="H71" s="405">
        <v>102670847.95</v>
      </c>
      <c r="I71" s="316">
        <v>0</v>
      </c>
      <c r="J71" s="316">
        <f t="shared" si="10"/>
        <v>15513683.939999998</v>
      </c>
      <c r="K71" s="292"/>
      <c r="L71" s="292"/>
      <c r="N71" s="292"/>
      <c r="O71" s="292"/>
    </row>
    <row r="72" spans="2:15" x14ac:dyDescent="0.2">
      <c r="B72" s="83" t="s">
        <v>80</v>
      </c>
      <c r="C72" s="20" t="s">
        <v>120</v>
      </c>
      <c r="D72" s="21" t="s">
        <v>121</v>
      </c>
      <c r="E72" s="405">
        <v>0</v>
      </c>
      <c r="F72" s="405">
        <v>0</v>
      </c>
      <c r="G72" s="405">
        <v>153715406.84999999</v>
      </c>
      <c r="H72" s="405">
        <v>113688173.16</v>
      </c>
      <c r="I72" s="316">
        <f t="shared" ref="I72:I75" si="12">E72+G72-H72</f>
        <v>40027233.689999998</v>
      </c>
      <c r="J72" s="316">
        <v>0</v>
      </c>
    </row>
    <row r="73" spans="2:15" x14ac:dyDescent="0.2">
      <c r="B73" s="83" t="s">
        <v>80</v>
      </c>
      <c r="C73" s="20" t="s">
        <v>122</v>
      </c>
      <c r="D73" s="21" t="s">
        <v>123</v>
      </c>
      <c r="E73" s="405">
        <v>0</v>
      </c>
      <c r="F73" s="405">
        <v>0</v>
      </c>
      <c r="G73" s="405">
        <v>113688173.16</v>
      </c>
      <c r="H73" s="405">
        <v>113688173.16</v>
      </c>
      <c r="I73" s="316">
        <f t="shared" si="12"/>
        <v>0</v>
      </c>
      <c r="J73" s="316">
        <v>0</v>
      </c>
    </row>
    <row r="74" spans="2:15" x14ac:dyDescent="0.2">
      <c r="B74" s="83" t="s">
        <v>80</v>
      </c>
      <c r="C74" s="20" t="s">
        <v>124</v>
      </c>
      <c r="D74" s="21" t="s">
        <v>125</v>
      </c>
      <c r="E74" s="405">
        <v>0</v>
      </c>
      <c r="F74" s="405">
        <v>0</v>
      </c>
      <c r="G74" s="405">
        <v>113688173.16</v>
      </c>
      <c r="H74" s="405">
        <v>112311729.25</v>
      </c>
      <c r="I74" s="316">
        <f t="shared" si="12"/>
        <v>1376443.9099999964</v>
      </c>
      <c r="J74" s="316">
        <v>0</v>
      </c>
    </row>
    <row r="75" spans="2:15" x14ac:dyDescent="0.2">
      <c r="B75" s="83" t="s">
        <v>80</v>
      </c>
      <c r="C75" s="20" t="s">
        <v>126</v>
      </c>
      <c r="D75" s="21" t="s">
        <v>22</v>
      </c>
      <c r="E75" s="405">
        <v>0</v>
      </c>
      <c r="F75" s="405">
        <v>0</v>
      </c>
      <c r="G75" s="405">
        <v>112311729.25</v>
      </c>
      <c r="H75" s="405">
        <v>0</v>
      </c>
      <c r="I75" s="316">
        <f t="shared" si="12"/>
        <v>112311729.25</v>
      </c>
      <c r="J75" s="316">
        <v>0</v>
      </c>
    </row>
    <row r="76" spans="2:15" x14ac:dyDescent="0.2">
      <c r="B76" s="227"/>
      <c r="C76" s="227"/>
      <c r="D76" s="301" t="s">
        <v>54</v>
      </c>
      <c r="E76" s="315">
        <f>SUM(E11:E75)</f>
        <v>49038125.459999993</v>
      </c>
      <c r="F76" s="315">
        <f t="shared" ref="F76:J76" si="13">SUM(F11:F75)</f>
        <v>49038125.460000001</v>
      </c>
      <c r="G76" s="315">
        <f t="shared" si="13"/>
        <v>2326211086.6299996</v>
      </c>
      <c r="H76" s="315">
        <f t="shared" si="13"/>
        <v>2326211086.6300001</v>
      </c>
      <c r="I76" s="315">
        <f t="shared" si="13"/>
        <v>564422935.90999985</v>
      </c>
      <c r="J76" s="315">
        <f t="shared" si="13"/>
        <v>564422935.91000009</v>
      </c>
    </row>
    <row r="78" spans="2:15" x14ac:dyDescent="0.2">
      <c r="H78" s="326"/>
    </row>
    <row r="80" spans="2:15" x14ac:dyDescent="0.2">
      <c r="B80"/>
      <c r="C80"/>
      <c r="D80"/>
      <c r="E80"/>
      <c r="F80"/>
      <c r="G80"/>
      <c r="H80"/>
      <c r="I80"/>
      <c r="J80"/>
    </row>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sheetData>
  <pageMargins left="0.39370078740157483" right="0.19685039370078741" top="0.59055118110236227" bottom="0.59055118110236227" header="0.31496062992125984" footer="0.31496062992125984"/>
  <pageSetup scale="70"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O112"/>
  <sheetViews>
    <sheetView topLeftCell="A3" workbookViewId="0">
      <selection activeCell="K87" sqref="K87"/>
    </sheetView>
  </sheetViews>
  <sheetFormatPr baseColWidth="10" defaultRowHeight="12.75" x14ac:dyDescent="0.2"/>
  <cols>
    <col min="1" max="1" width="1.140625" style="3" customWidth="1"/>
    <col min="2" max="2" width="4" customWidth="1"/>
    <col min="3" max="3" width="19.5703125" customWidth="1"/>
    <col min="4" max="4" width="57.140625" customWidth="1"/>
    <col min="5" max="6" width="13.7109375" customWidth="1"/>
    <col min="7" max="7" width="2.42578125" style="1" customWidth="1"/>
    <col min="8" max="8" width="19.42578125" customWidth="1"/>
    <col min="9" max="9" width="44.5703125" customWidth="1"/>
    <col min="10" max="11" width="13.7109375" customWidth="1"/>
    <col min="12" max="12" width="12.7109375" customWidth="1"/>
    <col min="15" max="15" width="11.85546875" bestFit="1" customWidth="1"/>
  </cols>
  <sheetData>
    <row r="1" spans="1:13" x14ac:dyDescent="0.2">
      <c r="B1" s="96"/>
      <c r="C1" s="97"/>
      <c r="D1" s="97"/>
      <c r="E1" s="97"/>
      <c r="F1" s="97"/>
      <c r="G1" s="31"/>
      <c r="H1" s="97"/>
      <c r="I1" s="97"/>
      <c r="J1" s="97"/>
      <c r="K1" s="97"/>
      <c r="L1" s="98"/>
    </row>
    <row r="2" spans="1:13" x14ac:dyDescent="0.2">
      <c r="B2" s="411"/>
      <c r="C2" s="412"/>
      <c r="D2" s="412"/>
      <c r="E2" s="412"/>
      <c r="F2" s="412"/>
      <c r="G2" s="413"/>
      <c r="H2" s="412"/>
      <c r="I2" s="412"/>
      <c r="J2" s="412"/>
      <c r="K2" s="412"/>
      <c r="L2" s="414"/>
    </row>
    <row r="3" spans="1:13" x14ac:dyDescent="0.2">
      <c r="B3" s="411"/>
      <c r="C3" s="412"/>
      <c r="D3" s="412"/>
      <c r="E3" s="412"/>
      <c r="F3" s="412"/>
      <c r="G3" s="413"/>
      <c r="H3" s="412"/>
      <c r="I3" s="412"/>
      <c r="J3" s="412"/>
      <c r="K3" s="412"/>
      <c r="L3" s="414"/>
    </row>
    <row r="4" spans="1:13" x14ac:dyDescent="0.2">
      <c r="B4" s="411"/>
      <c r="C4" s="412"/>
      <c r="D4" s="412"/>
      <c r="E4" s="412"/>
      <c r="F4" s="412"/>
      <c r="G4" s="413"/>
      <c r="H4" s="412"/>
      <c r="I4" s="412"/>
      <c r="J4" s="412"/>
      <c r="K4" s="412"/>
      <c r="L4" s="414"/>
    </row>
    <row r="5" spans="1:13" ht="15.75" x14ac:dyDescent="0.25">
      <c r="A5" s="18"/>
      <c r="B5" s="452" t="s">
        <v>0</v>
      </c>
      <c r="C5" s="453"/>
      <c r="D5" s="453"/>
      <c r="E5" s="453"/>
      <c r="F5" s="453"/>
      <c r="G5" s="453"/>
      <c r="H5" s="453"/>
      <c r="I5" s="453"/>
      <c r="J5" s="453"/>
      <c r="K5" s="453"/>
      <c r="L5" s="454"/>
    </row>
    <row r="6" spans="1:13" ht="15.75" x14ac:dyDescent="0.25">
      <c r="A6" s="18"/>
      <c r="B6" s="452" t="s">
        <v>503</v>
      </c>
      <c r="C6" s="453"/>
      <c r="D6" s="453"/>
      <c r="E6" s="453"/>
      <c r="F6" s="453"/>
      <c r="G6" s="453"/>
      <c r="H6" s="453"/>
      <c r="I6" s="453"/>
      <c r="J6" s="453"/>
      <c r="K6" s="453"/>
      <c r="L6" s="454"/>
    </row>
    <row r="7" spans="1:13" ht="15.75" x14ac:dyDescent="0.25">
      <c r="A7" s="18"/>
      <c r="B7" s="452" t="s">
        <v>833</v>
      </c>
      <c r="C7" s="453"/>
      <c r="D7" s="453"/>
      <c r="E7" s="453"/>
      <c r="F7" s="453"/>
      <c r="G7" s="453"/>
      <c r="H7" s="453"/>
      <c r="I7" s="453"/>
      <c r="J7" s="453"/>
      <c r="K7" s="453"/>
      <c r="L7" s="454"/>
    </row>
    <row r="8" spans="1:13" ht="15.75" x14ac:dyDescent="0.25">
      <c r="A8" s="18"/>
      <c r="B8" s="455">
        <v>1</v>
      </c>
      <c r="C8" s="456"/>
      <c r="D8" s="456"/>
      <c r="E8" s="456"/>
      <c r="F8" s="456"/>
      <c r="G8" s="456"/>
      <c r="H8" s="456"/>
      <c r="I8" s="456"/>
      <c r="J8" s="456"/>
      <c r="K8" s="456"/>
      <c r="L8" s="457"/>
    </row>
    <row r="9" spans="1:13" x14ac:dyDescent="0.2">
      <c r="B9" s="1"/>
      <c r="C9" s="1"/>
      <c r="D9" s="1"/>
      <c r="E9" s="1"/>
      <c r="F9" s="30"/>
    </row>
    <row r="10" spans="1:13" x14ac:dyDescent="0.2">
      <c r="A10" s="90"/>
      <c r="B10" s="99"/>
      <c r="C10" s="459"/>
      <c r="D10" s="459"/>
      <c r="E10" s="100">
        <v>2023</v>
      </c>
      <c r="F10" s="355">
        <v>2022</v>
      </c>
      <c r="G10" s="101"/>
      <c r="H10" s="459"/>
      <c r="I10" s="459"/>
      <c r="J10" s="100">
        <v>2023</v>
      </c>
      <c r="K10" s="100">
        <v>2022</v>
      </c>
      <c r="L10" s="102"/>
      <c r="M10" s="91"/>
    </row>
    <row r="11" spans="1:13" x14ac:dyDescent="0.2">
      <c r="A11" s="90"/>
      <c r="B11" s="92"/>
      <c r="C11" s="165"/>
      <c r="D11" s="165"/>
      <c r="E11" s="165"/>
      <c r="F11" s="165"/>
      <c r="G11" s="166"/>
      <c r="H11" s="165"/>
      <c r="I11" s="165"/>
      <c r="J11" s="165"/>
      <c r="K11" s="165"/>
      <c r="L11" s="167"/>
      <c r="M11" s="91"/>
    </row>
    <row r="12" spans="1:13" x14ac:dyDescent="0.2">
      <c r="A12" s="90"/>
      <c r="B12" s="93"/>
      <c r="C12" s="458" t="s">
        <v>230</v>
      </c>
      <c r="D12" s="458"/>
      <c r="E12" s="168"/>
      <c r="F12" s="169"/>
      <c r="G12" s="170"/>
      <c r="H12" s="458" t="s">
        <v>9</v>
      </c>
      <c r="I12" s="458"/>
      <c r="J12" s="171"/>
      <c r="K12" s="171"/>
      <c r="L12" s="167"/>
      <c r="M12" s="91"/>
    </row>
    <row r="13" spans="1:13" x14ac:dyDescent="0.2">
      <c r="A13" s="90"/>
      <c r="B13" s="93"/>
      <c r="C13" s="172"/>
      <c r="D13" s="171"/>
      <c r="E13" s="173"/>
      <c r="F13" s="173"/>
      <c r="G13" s="170"/>
      <c r="H13" s="172"/>
      <c r="I13" s="171"/>
      <c r="J13" s="174"/>
      <c r="K13" s="174"/>
      <c r="L13" s="167"/>
      <c r="M13" s="91"/>
    </row>
    <row r="14" spans="1:13" x14ac:dyDescent="0.2">
      <c r="A14" s="90"/>
      <c r="B14" s="93"/>
      <c r="C14" s="451" t="s">
        <v>231</v>
      </c>
      <c r="D14" s="451"/>
      <c r="E14" s="173"/>
      <c r="F14" s="173"/>
      <c r="G14" s="170"/>
      <c r="H14" s="451" t="s">
        <v>232</v>
      </c>
      <c r="I14" s="451"/>
      <c r="J14" s="173"/>
      <c r="K14" s="173"/>
      <c r="L14" s="167"/>
      <c r="M14" s="91"/>
    </row>
    <row r="15" spans="1:13" x14ac:dyDescent="0.2">
      <c r="A15" s="90"/>
      <c r="B15" s="93"/>
      <c r="C15" s="175"/>
      <c r="D15" s="176"/>
      <c r="E15" s="173"/>
      <c r="F15" s="173"/>
      <c r="G15" s="170"/>
      <c r="H15" s="175"/>
      <c r="I15" s="176"/>
      <c r="J15" s="173"/>
      <c r="K15" s="173"/>
      <c r="L15" s="167"/>
      <c r="M15" s="91"/>
    </row>
    <row r="16" spans="1:13" x14ac:dyDescent="0.2">
      <c r="A16" s="90"/>
      <c r="B16" s="93"/>
      <c r="C16" s="458" t="s">
        <v>233</v>
      </c>
      <c r="D16" s="458"/>
      <c r="E16" s="331">
        <f>E17+E18+E19+E20+E21+E22+E23</f>
        <v>24375839.000000015</v>
      </c>
      <c r="F16" s="331">
        <f>F17+F18+F19+F20+F21+F22+F23</f>
        <v>15452240.05999998</v>
      </c>
      <c r="G16" s="170"/>
      <c r="H16" s="458" t="s">
        <v>234</v>
      </c>
      <c r="I16" s="458"/>
      <c r="J16" s="331">
        <f>J17+J18+J19+J20+J21+J22+J23+J24+J25</f>
        <v>3008706.1599999918</v>
      </c>
      <c r="K16" s="331">
        <f>K17+K18+K19+K20+K21+K22+K23+K24+K25</f>
        <v>1966408.3800000062</v>
      </c>
      <c r="L16" s="167"/>
      <c r="M16" s="91"/>
    </row>
    <row r="17" spans="1:13" x14ac:dyDescent="0.2">
      <c r="A17" s="90"/>
      <c r="B17" s="93"/>
      <c r="C17" s="450" t="s">
        <v>504</v>
      </c>
      <c r="D17" s="450"/>
      <c r="E17" s="177">
        <f>BALANZA!I11</f>
        <v>14352.120000000024</v>
      </c>
      <c r="F17" s="357">
        <f>'[1]LDF 1'!$E$14</f>
        <v>21793.76999999999</v>
      </c>
      <c r="G17" s="170"/>
      <c r="H17" s="450" t="s">
        <v>457</v>
      </c>
      <c r="I17" s="450"/>
      <c r="J17" s="177">
        <f>'7.1'!H14</f>
        <v>227163.08999998868</v>
      </c>
      <c r="K17" s="177">
        <f>'[1]LDF 1'!$J$14</f>
        <v>101938.18000000715</v>
      </c>
      <c r="L17" s="167"/>
      <c r="M17" s="91"/>
    </row>
    <row r="18" spans="1:13" x14ac:dyDescent="0.2">
      <c r="A18" s="90"/>
      <c r="B18" s="93"/>
      <c r="C18" s="450" t="s">
        <v>505</v>
      </c>
      <c r="D18" s="450"/>
      <c r="E18" s="177">
        <v>0</v>
      </c>
      <c r="F18" s="177">
        <v>0</v>
      </c>
      <c r="G18" s="170"/>
      <c r="H18" s="450" t="s">
        <v>458</v>
      </c>
      <c r="I18" s="450"/>
      <c r="J18" s="177">
        <f>'7.1'!H15</f>
        <v>1147165.42</v>
      </c>
      <c r="K18" s="177">
        <f>'[1]LDF 1'!$J$15</f>
        <v>247508.80000000075</v>
      </c>
      <c r="L18" s="167"/>
      <c r="M18" s="91"/>
    </row>
    <row r="19" spans="1:13" x14ac:dyDescent="0.2">
      <c r="A19" s="90"/>
      <c r="B19" s="93"/>
      <c r="C19" s="450" t="s">
        <v>506</v>
      </c>
      <c r="D19" s="450"/>
      <c r="E19" s="177">
        <f>BALANZA!I12</f>
        <v>24184201.610000014</v>
      </c>
      <c r="F19" s="357">
        <f>'[1]LDF 1'!$E$16</f>
        <v>15258731.019999981</v>
      </c>
      <c r="G19" s="170"/>
      <c r="H19" s="450" t="s">
        <v>459</v>
      </c>
      <c r="I19" s="450"/>
      <c r="J19" s="177">
        <v>0</v>
      </c>
      <c r="K19" s="177">
        <v>0</v>
      </c>
      <c r="L19" s="167"/>
      <c r="M19" s="91"/>
    </row>
    <row r="20" spans="1:13" x14ac:dyDescent="0.2">
      <c r="A20" s="90"/>
      <c r="B20" s="93"/>
      <c r="C20" s="450" t="s">
        <v>507</v>
      </c>
      <c r="D20" s="450"/>
      <c r="E20" s="177">
        <v>0</v>
      </c>
      <c r="F20" s="177">
        <v>0</v>
      </c>
      <c r="G20" s="170"/>
      <c r="H20" s="450" t="s">
        <v>508</v>
      </c>
      <c r="I20" s="450"/>
      <c r="J20" s="177">
        <f>'7.1'!H16</f>
        <v>0</v>
      </c>
      <c r="K20" s="177">
        <v>0</v>
      </c>
      <c r="L20" s="167"/>
      <c r="M20" s="91"/>
    </row>
    <row r="21" spans="1:13" x14ac:dyDescent="0.2">
      <c r="A21" s="90"/>
      <c r="B21" s="93"/>
      <c r="C21" s="450" t="s">
        <v>509</v>
      </c>
      <c r="D21" s="450"/>
      <c r="E21" s="177">
        <v>0</v>
      </c>
      <c r="F21" s="177">
        <v>0</v>
      </c>
      <c r="G21" s="170"/>
      <c r="H21" s="450" t="s">
        <v>460</v>
      </c>
      <c r="I21" s="450"/>
      <c r="J21" s="177">
        <f>'7.1'!H18</f>
        <v>0</v>
      </c>
      <c r="K21" s="177">
        <v>0</v>
      </c>
      <c r="L21" s="167"/>
      <c r="M21" s="91"/>
    </row>
    <row r="22" spans="1:13" x14ac:dyDescent="0.2">
      <c r="A22" s="90"/>
      <c r="B22" s="93"/>
      <c r="C22" s="450" t="s">
        <v>510</v>
      </c>
      <c r="D22" s="450"/>
      <c r="E22" s="177">
        <f>BALANZA!I13</f>
        <v>177285.27</v>
      </c>
      <c r="F22" s="357">
        <f>'[1]LDF 1'!$E$19</f>
        <v>171715.27</v>
      </c>
      <c r="G22" s="170"/>
      <c r="H22" s="450" t="s">
        <v>461</v>
      </c>
      <c r="I22" s="450"/>
      <c r="J22" s="177">
        <v>0</v>
      </c>
      <c r="K22" s="177">
        <v>0</v>
      </c>
      <c r="L22" s="167"/>
      <c r="M22" s="91"/>
    </row>
    <row r="23" spans="1:13" x14ac:dyDescent="0.2">
      <c r="A23" s="90"/>
      <c r="B23" s="93"/>
      <c r="C23" s="450" t="s">
        <v>511</v>
      </c>
      <c r="D23" s="450"/>
      <c r="E23" s="177">
        <v>0</v>
      </c>
      <c r="F23" s="177">
        <v>0</v>
      </c>
      <c r="G23" s="170"/>
      <c r="H23" s="450" t="s">
        <v>462</v>
      </c>
      <c r="I23" s="450"/>
      <c r="J23" s="177">
        <f>'7.1'!H20</f>
        <v>1632500.7400000021</v>
      </c>
      <c r="K23" s="177">
        <f>'[1]LDF 1'!$J$20</f>
        <v>1616781.5799999982</v>
      </c>
      <c r="L23" s="167"/>
      <c r="M23" s="91"/>
    </row>
    <row r="24" spans="1:13" x14ac:dyDescent="0.2">
      <c r="A24" s="90"/>
      <c r="B24" s="93"/>
      <c r="C24" s="179"/>
      <c r="D24" s="179"/>
      <c r="E24" s="177"/>
      <c r="F24" s="177"/>
      <c r="G24" s="170"/>
      <c r="H24" s="450" t="s">
        <v>512</v>
      </c>
      <c r="I24" s="450"/>
      <c r="J24" s="177">
        <v>0</v>
      </c>
      <c r="K24" s="177">
        <v>0</v>
      </c>
      <c r="L24" s="167"/>
      <c r="M24" s="91"/>
    </row>
    <row r="25" spans="1:13" x14ac:dyDescent="0.2">
      <c r="A25" s="90"/>
      <c r="B25" s="93"/>
      <c r="C25" s="458" t="s">
        <v>235</v>
      </c>
      <c r="D25" s="458"/>
      <c r="E25" s="331">
        <f>E26+E27+E28+E29+E30+E31+E32</f>
        <v>26084.760000020266</v>
      </c>
      <c r="F25" s="331">
        <f>F26+F27+F28+F29+F30+F31+F32</f>
        <v>188925.6799999997</v>
      </c>
      <c r="G25" s="170"/>
      <c r="H25" s="450" t="s">
        <v>463</v>
      </c>
      <c r="I25" s="450"/>
      <c r="J25" s="177">
        <f>'7.1'!H22</f>
        <v>1876.9100000010803</v>
      </c>
      <c r="K25" s="177">
        <f>'[1]LDF 1'!$J$22</f>
        <v>179.81999999999971</v>
      </c>
      <c r="L25" s="167"/>
      <c r="M25" s="91"/>
    </row>
    <row r="26" spans="1:13" x14ac:dyDescent="0.2">
      <c r="A26" s="90"/>
      <c r="B26" s="93"/>
      <c r="C26" s="450" t="s">
        <v>513</v>
      </c>
      <c r="D26" s="450"/>
      <c r="E26" s="177">
        <v>0</v>
      </c>
      <c r="F26" s="177">
        <v>0</v>
      </c>
      <c r="G26" s="170"/>
      <c r="H26" s="179"/>
      <c r="I26" s="179"/>
      <c r="J26" s="177"/>
      <c r="K26" s="177"/>
      <c r="L26" s="167"/>
      <c r="M26" s="91"/>
    </row>
    <row r="27" spans="1:13" x14ac:dyDescent="0.2">
      <c r="A27" s="90"/>
      <c r="B27" s="93"/>
      <c r="C27" s="450" t="s">
        <v>514</v>
      </c>
      <c r="D27" s="450"/>
      <c r="E27" s="177">
        <f>BALANZA!I14</f>
        <v>0</v>
      </c>
      <c r="F27" s="357">
        <f>'[5]LDF 1'!$E$24</f>
        <v>0</v>
      </c>
      <c r="G27" s="170"/>
      <c r="H27" s="458" t="s">
        <v>236</v>
      </c>
      <c r="I27" s="458"/>
      <c r="J27" s="331">
        <f>J28+J29+J30</f>
        <v>0</v>
      </c>
      <c r="K27" s="177">
        <v>0</v>
      </c>
      <c r="L27" s="167"/>
      <c r="M27" s="91"/>
    </row>
    <row r="28" spans="1:13" x14ac:dyDescent="0.2">
      <c r="A28" s="90"/>
      <c r="B28" s="93"/>
      <c r="C28" s="450" t="s">
        <v>515</v>
      </c>
      <c r="D28" s="450"/>
      <c r="E28" s="177">
        <f>BALANZA!I15</f>
        <v>26084.760000020266</v>
      </c>
      <c r="F28" s="357">
        <f>'[1]LDF 1'!$E$25</f>
        <v>188925.6799999997</v>
      </c>
      <c r="G28" s="170"/>
      <c r="H28" s="450" t="s">
        <v>464</v>
      </c>
      <c r="I28" s="450"/>
      <c r="J28" s="177"/>
      <c r="K28" s="177"/>
      <c r="L28" s="167"/>
      <c r="M28" s="91"/>
    </row>
    <row r="29" spans="1:13" x14ac:dyDescent="0.2">
      <c r="A29" s="90"/>
      <c r="B29" s="93"/>
      <c r="C29" s="450" t="s">
        <v>516</v>
      </c>
      <c r="D29" s="450"/>
      <c r="E29" s="177">
        <v>0</v>
      </c>
      <c r="F29" s="177">
        <v>0</v>
      </c>
      <c r="G29" s="170"/>
      <c r="H29" s="450" t="s">
        <v>465</v>
      </c>
      <c r="I29" s="450"/>
      <c r="J29" s="177"/>
      <c r="K29" s="177"/>
      <c r="L29" s="167"/>
      <c r="M29" s="91"/>
    </row>
    <row r="30" spans="1:13" x14ac:dyDescent="0.2">
      <c r="A30" s="90"/>
      <c r="B30" s="93"/>
      <c r="C30" s="450" t="s">
        <v>517</v>
      </c>
      <c r="D30" s="450"/>
      <c r="E30" s="177">
        <v>0</v>
      </c>
      <c r="F30" s="177">
        <v>0</v>
      </c>
      <c r="G30" s="170"/>
      <c r="H30" s="450" t="s">
        <v>466</v>
      </c>
      <c r="I30" s="450"/>
      <c r="J30" s="177"/>
      <c r="K30" s="177"/>
      <c r="L30" s="167"/>
      <c r="M30" s="91"/>
    </row>
    <row r="31" spans="1:13" x14ac:dyDescent="0.2">
      <c r="A31" s="90"/>
      <c r="B31" s="93"/>
      <c r="C31" s="450" t="s">
        <v>518</v>
      </c>
      <c r="D31" s="450"/>
      <c r="E31" s="177">
        <v>0</v>
      </c>
      <c r="F31" s="177">
        <v>0</v>
      </c>
      <c r="G31" s="170"/>
      <c r="H31" s="179"/>
      <c r="I31" s="179"/>
      <c r="J31" s="177"/>
      <c r="K31" s="177"/>
      <c r="L31" s="167"/>
      <c r="M31" s="91"/>
    </row>
    <row r="32" spans="1:13" x14ac:dyDescent="0.2">
      <c r="A32" s="90"/>
      <c r="B32" s="93"/>
      <c r="C32" s="450" t="s">
        <v>519</v>
      </c>
      <c r="D32" s="450"/>
      <c r="E32" s="177">
        <v>0</v>
      </c>
      <c r="F32" s="177">
        <f>'[6]LDF 1'!$E$29</f>
        <v>0</v>
      </c>
      <c r="G32" s="170"/>
      <c r="H32" s="458" t="s">
        <v>238</v>
      </c>
      <c r="I32" s="458"/>
      <c r="J32" s="331">
        <f>J33+J34</f>
        <v>0</v>
      </c>
      <c r="K32" s="331">
        <f>K33+K34</f>
        <v>0</v>
      </c>
      <c r="L32" s="167"/>
      <c r="M32" s="91"/>
    </row>
    <row r="33" spans="1:13" x14ac:dyDescent="0.2">
      <c r="A33" s="90"/>
      <c r="B33" s="93"/>
      <c r="C33" s="179"/>
      <c r="D33" s="179"/>
      <c r="E33" s="177"/>
      <c r="F33" s="177"/>
      <c r="G33" s="170"/>
      <c r="H33" s="450" t="s">
        <v>520</v>
      </c>
      <c r="I33" s="450"/>
      <c r="J33" s="177">
        <v>0</v>
      </c>
      <c r="K33" s="177">
        <v>0</v>
      </c>
      <c r="L33" s="167"/>
      <c r="M33" s="91"/>
    </row>
    <row r="34" spans="1:13" x14ac:dyDescent="0.2">
      <c r="A34" s="90"/>
      <c r="B34" s="93"/>
      <c r="C34" s="458" t="s">
        <v>237</v>
      </c>
      <c r="D34" s="458"/>
      <c r="E34" s="331">
        <f>E35+E36+E37+E38+E39</f>
        <v>53322.380000000354</v>
      </c>
      <c r="F34" s="331">
        <f>F35+F36+F37+F38+F39</f>
        <v>52700</v>
      </c>
      <c r="G34" s="170"/>
      <c r="H34" s="450" t="s">
        <v>521</v>
      </c>
      <c r="I34" s="450"/>
      <c r="J34" s="177">
        <v>0</v>
      </c>
      <c r="K34" s="177">
        <v>0</v>
      </c>
      <c r="L34" s="167"/>
      <c r="M34" s="91"/>
    </row>
    <row r="35" spans="1:13" x14ac:dyDescent="0.2">
      <c r="A35" s="90"/>
      <c r="B35" s="93"/>
      <c r="C35" s="450" t="s">
        <v>522</v>
      </c>
      <c r="D35" s="450"/>
      <c r="E35" s="177">
        <f>BALANZA!I16</f>
        <v>53322.380000000354</v>
      </c>
      <c r="F35" s="177">
        <f>'[1]LDF 1'!$E$32</f>
        <v>52700</v>
      </c>
      <c r="G35" s="170"/>
      <c r="H35" s="179"/>
      <c r="I35" s="179"/>
      <c r="J35" s="177"/>
      <c r="K35" s="177"/>
      <c r="L35" s="167"/>
      <c r="M35" s="91"/>
    </row>
    <row r="36" spans="1:13" x14ac:dyDescent="0.2">
      <c r="A36" s="90"/>
      <c r="B36" s="93"/>
      <c r="C36" s="450" t="s">
        <v>523</v>
      </c>
      <c r="D36" s="450"/>
      <c r="E36" s="177">
        <v>0</v>
      </c>
      <c r="F36" s="177">
        <v>0</v>
      </c>
      <c r="G36" s="170"/>
      <c r="H36" s="458" t="s">
        <v>240</v>
      </c>
      <c r="I36" s="458"/>
      <c r="J36" s="331">
        <v>0</v>
      </c>
      <c r="K36" s="331">
        <v>0</v>
      </c>
      <c r="L36" s="167"/>
      <c r="M36" s="91"/>
    </row>
    <row r="37" spans="1:13" x14ac:dyDescent="0.2">
      <c r="A37" s="90"/>
      <c r="B37" s="93"/>
      <c r="C37" s="450" t="s">
        <v>524</v>
      </c>
      <c r="D37" s="450"/>
      <c r="E37" s="177">
        <v>0</v>
      </c>
      <c r="F37" s="177">
        <v>0</v>
      </c>
      <c r="G37" s="170"/>
      <c r="H37" s="179"/>
      <c r="I37" s="179"/>
      <c r="J37" s="177"/>
      <c r="K37" s="177"/>
      <c r="L37" s="167"/>
      <c r="M37" s="91"/>
    </row>
    <row r="38" spans="1:13" x14ac:dyDescent="0.2">
      <c r="A38" s="90"/>
      <c r="B38" s="93"/>
      <c r="C38" s="450" t="s">
        <v>525</v>
      </c>
      <c r="D38" s="450"/>
      <c r="E38" s="177">
        <v>0</v>
      </c>
      <c r="F38" s="177">
        <v>0</v>
      </c>
      <c r="G38" s="170"/>
      <c r="H38" s="458" t="s">
        <v>242</v>
      </c>
      <c r="I38" s="458"/>
      <c r="J38" s="331">
        <f>J39+J40+J41</f>
        <v>0</v>
      </c>
      <c r="K38" s="331">
        <f>K39+K40+K41</f>
        <v>0</v>
      </c>
      <c r="L38" s="167"/>
      <c r="M38" s="91"/>
    </row>
    <row r="39" spans="1:13" x14ac:dyDescent="0.2">
      <c r="A39" s="90"/>
      <c r="B39" s="93"/>
      <c r="C39" s="450" t="s">
        <v>526</v>
      </c>
      <c r="D39" s="450"/>
      <c r="E39" s="177">
        <v>0</v>
      </c>
      <c r="F39" s="177">
        <v>0</v>
      </c>
      <c r="G39" s="170"/>
      <c r="H39" s="450" t="s">
        <v>527</v>
      </c>
      <c r="I39" s="450"/>
      <c r="J39" s="177">
        <v>0</v>
      </c>
      <c r="K39" s="177">
        <v>0</v>
      </c>
      <c r="L39" s="167"/>
      <c r="M39" s="91"/>
    </row>
    <row r="40" spans="1:13" x14ac:dyDescent="0.2">
      <c r="A40" s="90"/>
      <c r="B40" s="93"/>
      <c r="C40" s="179"/>
      <c r="D40" s="179"/>
      <c r="E40" s="177"/>
      <c r="F40" s="177"/>
      <c r="G40" s="170"/>
      <c r="H40" s="450" t="s">
        <v>528</v>
      </c>
      <c r="I40" s="450"/>
      <c r="J40" s="177">
        <v>0</v>
      </c>
      <c r="K40" s="177">
        <v>0</v>
      </c>
      <c r="L40" s="167"/>
      <c r="M40" s="91"/>
    </row>
    <row r="41" spans="1:13" x14ac:dyDescent="0.2">
      <c r="A41" s="90"/>
      <c r="B41" s="93"/>
      <c r="C41" s="458" t="s">
        <v>239</v>
      </c>
      <c r="D41" s="458"/>
      <c r="E41" s="331">
        <f>E42+E43+E44+E45+E46</f>
        <v>0</v>
      </c>
      <c r="F41" s="177">
        <v>0</v>
      </c>
      <c r="G41" s="170"/>
      <c r="H41" s="450" t="s">
        <v>529</v>
      </c>
      <c r="I41" s="450"/>
      <c r="J41" s="177">
        <v>0</v>
      </c>
      <c r="K41" s="177">
        <v>0</v>
      </c>
      <c r="L41" s="167"/>
      <c r="M41" s="91"/>
    </row>
    <row r="42" spans="1:13" x14ac:dyDescent="0.2">
      <c r="A42" s="90"/>
      <c r="B42" s="93"/>
      <c r="C42" s="450" t="s">
        <v>530</v>
      </c>
      <c r="D42" s="450"/>
      <c r="E42" s="177"/>
      <c r="F42" s="177"/>
      <c r="G42" s="170"/>
      <c r="H42" s="184"/>
      <c r="I42" s="184"/>
      <c r="J42" s="177"/>
      <c r="K42" s="177"/>
      <c r="L42" s="167"/>
      <c r="M42" s="91"/>
    </row>
    <row r="43" spans="1:13" x14ac:dyDescent="0.2">
      <c r="A43" s="90"/>
      <c r="B43" s="93"/>
      <c r="C43" s="450" t="s">
        <v>531</v>
      </c>
      <c r="D43" s="450"/>
      <c r="E43" s="177">
        <v>0</v>
      </c>
      <c r="F43" s="177">
        <v>0</v>
      </c>
      <c r="G43" s="170"/>
      <c r="H43" s="458" t="s">
        <v>244</v>
      </c>
      <c r="I43" s="458"/>
      <c r="J43" s="331">
        <f>J44+J45+J46+J47+J48+J49</f>
        <v>0</v>
      </c>
      <c r="K43" s="331">
        <f>K44+K45+K46+K47+K48+K49</f>
        <v>0</v>
      </c>
      <c r="L43" s="167"/>
      <c r="M43" s="91"/>
    </row>
    <row r="44" spans="1:13" x14ac:dyDescent="0.2">
      <c r="A44" s="90"/>
      <c r="B44" s="93"/>
      <c r="C44" s="450" t="s">
        <v>532</v>
      </c>
      <c r="D44" s="450"/>
      <c r="E44" s="177">
        <v>0</v>
      </c>
      <c r="F44" s="177">
        <v>0</v>
      </c>
      <c r="G44" s="170"/>
      <c r="H44" s="450" t="s">
        <v>533</v>
      </c>
      <c r="I44" s="450"/>
      <c r="J44" s="177">
        <v>0</v>
      </c>
      <c r="K44" s="177">
        <v>0</v>
      </c>
      <c r="L44" s="167"/>
      <c r="M44" s="91"/>
    </row>
    <row r="45" spans="1:13" x14ac:dyDescent="0.2">
      <c r="A45" s="90"/>
      <c r="B45" s="93"/>
      <c r="C45" s="450" t="s">
        <v>534</v>
      </c>
      <c r="D45" s="450"/>
      <c r="E45" s="177">
        <v>0</v>
      </c>
      <c r="F45" s="177">
        <v>0</v>
      </c>
      <c r="G45" s="170"/>
      <c r="H45" s="450" t="s">
        <v>535</v>
      </c>
      <c r="I45" s="450"/>
      <c r="J45" s="177">
        <v>0</v>
      </c>
      <c r="K45" s="177">
        <v>0</v>
      </c>
      <c r="L45" s="167"/>
      <c r="M45" s="91"/>
    </row>
    <row r="46" spans="1:13" x14ac:dyDescent="0.2">
      <c r="A46" s="90"/>
      <c r="B46" s="93"/>
      <c r="C46" s="450" t="s">
        <v>536</v>
      </c>
      <c r="D46" s="450"/>
      <c r="E46" s="177"/>
      <c r="F46" s="177"/>
      <c r="G46" s="170"/>
      <c r="H46" s="450" t="s">
        <v>537</v>
      </c>
      <c r="I46" s="450"/>
      <c r="J46" s="177">
        <v>0</v>
      </c>
      <c r="K46" s="177">
        <v>0</v>
      </c>
      <c r="L46" s="167"/>
      <c r="M46" s="91"/>
    </row>
    <row r="47" spans="1:13" x14ac:dyDescent="0.2">
      <c r="A47" s="90"/>
      <c r="B47" s="93"/>
      <c r="C47" s="179"/>
      <c r="D47" s="179"/>
      <c r="E47" s="177"/>
      <c r="F47" s="177"/>
      <c r="G47" s="170"/>
      <c r="H47" s="450" t="s">
        <v>538</v>
      </c>
      <c r="I47" s="450"/>
      <c r="J47" s="177">
        <v>0</v>
      </c>
      <c r="K47" s="177">
        <v>0</v>
      </c>
      <c r="L47" s="167"/>
      <c r="M47" s="91"/>
    </row>
    <row r="48" spans="1:13" x14ac:dyDescent="0.2">
      <c r="A48" s="90"/>
      <c r="B48" s="93"/>
      <c r="C48" s="458" t="s">
        <v>241</v>
      </c>
      <c r="D48" s="458"/>
      <c r="E48" s="331">
        <v>0</v>
      </c>
      <c r="F48" s="177">
        <v>0</v>
      </c>
      <c r="G48" s="170"/>
      <c r="H48" s="450" t="s">
        <v>539</v>
      </c>
      <c r="I48" s="450"/>
      <c r="J48" s="177">
        <v>0</v>
      </c>
      <c r="K48" s="177">
        <v>0</v>
      </c>
      <c r="L48" s="167"/>
      <c r="M48" s="91"/>
    </row>
    <row r="49" spans="1:13" x14ac:dyDescent="0.2">
      <c r="A49" s="90"/>
      <c r="B49" s="93"/>
      <c r="C49" s="184"/>
      <c r="D49" s="184"/>
      <c r="E49" s="177"/>
      <c r="F49" s="177"/>
      <c r="G49" s="170"/>
      <c r="H49" s="450" t="s">
        <v>540</v>
      </c>
      <c r="I49" s="450"/>
      <c r="J49" s="177"/>
      <c r="K49" s="177"/>
      <c r="L49" s="167"/>
      <c r="M49" s="91"/>
    </row>
    <row r="50" spans="1:13" x14ac:dyDescent="0.2">
      <c r="A50" s="90"/>
      <c r="B50" s="93"/>
      <c r="C50" s="458" t="s">
        <v>243</v>
      </c>
      <c r="D50" s="458"/>
      <c r="E50" s="331">
        <f>E51+E52</f>
        <v>0</v>
      </c>
      <c r="F50" s="177">
        <v>0</v>
      </c>
      <c r="G50" s="170"/>
      <c r="H50" s="458"/>
      <c r="I50" s="458"/>
      <c r="J50" s="177"/>
      <c r="K50" s="177"/>
      <c r="L50" s="167"/>
      <c r="M50" s="91"/>
    </row>
    <row r="51" spans="1:13" x14ac:dyDescent="0.2">
      <c r="A51" s="90"/>
      <c r="B51" s="93"/>
      <c r="C51" s="450" t="s">
        <v>541</v>
      </c>
      <c r="D51" s="450"/>
      <c r="E51" s="177">
        <v>0</v>
      </c>
      <c r="F51" s="177">
        <f>'[7]LDF 1'!$E$48</f>
        <v>0</v>
      </c>
      <c r="G51" s="170"/>
      <c r="H51" s="458" t="s">
        <v>246</v>
      </c>
      <c r="I51" s="458"/>
      <c r="J51" s="331">
        <f>J52+J53+J54</f>
        <v>0</v>
      </c>
      <c r="K51" s="331">
        <f>K52+K53+K54</f>
        <v>0</v>
      </c>
      <c r="L51" s="167"/>
      <c r="M51" s="91"/>
    </row>
    <row r="52" spans="1:13" x14ac:dyDescent="0.2">
      <c r="A52" s="90"/>
      <c r="B52" s="93"/>
      <c r="C52" s="450" t="s">
        <v>542</v>
      </c>
      <c r="D52" s="450"/>
      <c r="E52" s="177">
        <v>0</v>
      </c>
      <c r="F52" s="177">
        <v>0</v>
      </c>
      <c r="G52" s="170"/>
      <c r="H52" s="570" t="s">
        <v>543</v>
      </c>
      <c r="I52" s="570"/>
      <c r="J52" s="177"/>
      <c r="K52" s="177"/>
      <c r="L52" s="167"/>
      <c r="M52" s="91"/>
    </row>
    <row r="53" spans="1:13" x14ac:dyDescent="0.2">
      <c r="A53" s="90"/>
      <c r="B53" s="93"/>
      <c r="C53" s="184"/>
      <c r="D53" s="184"/>
      <c r="E53" s="177"/>
      <c r="F53" s="177"/>
      <c r="G53" s="170"/>
      <c r="H53" s="570" t="s">
        <v>544</v>
      </c>
      <c r="I53" s="570"/>
      <c r="J53" s="177"/>
      <c r="K53" s="177"/>
      <c r="L53" s="167"/>
      <c r="M53" s="91"/>
    </row>
    <row r="54" spans="1:13" x14ac:dyDescent="0.2">
      <c r="A54" s="90"/>
      <c r="B54" s="93"/>
      <c r="C54" s="458" t="s">
        <v>245</v>
      </c>
      <c r="D54" s="458"/>
      <c r="E54" s="331">
        <f>E55+E56+E57+E58</f>
        <v>0</v>
      </c>
      <c r="F54" s="177">
        <v>0</v>
      </c>
      <c r="G54" s="170"/>
      <c r="H54" s="570" t="s">
        <v>545</v>
      </c>
      <c r="I54" s="570"/>
      <c r="J54" s="177"/>
      <c r="K54" s="177">
        <v>0</v>
      </c>
      <c r="L54" s="167"/>
      <c r="M54" s="91"/>
    </row>
    <row r="55" spans="1:13" x14ac:dyDescent="0.2">
      <c r="A55" s="90"/>
      <c r="B55" s="93"/>
      <c r="C55" s="450" t="s">
        <v>546</v>
      </c>
      <c r="D55" s="450"/>
      <c r="E55" s="177"/>
      <c r="F55" s="177"/>
      <c r="G55" s="170"/>
      <c r="H55" s="179"/>
      <c r="I55" s="179"/>
      <c r="J55" s="177"/>
      <c r="K55" s="177"/>
      <c r="L55" s="167"/>
      <c r="M55" s="91"/>
    </row>
    <row r="56" spans="1:13" x14ac:dyDescent="0.2">
      <c r="A56" s="90"/>
      <c r="B56" s="93"/>
      <c r="C56" s="450" t="s">
        <v>547</v>
      </c>
      <c r="D56" s="450"/>
      <c r="E56" s="177">
        <v>0</v>
      </c>
      <c r="F56" s="177">
        <v>0</v>
      </c>
      <c r="G56" s="170"/>
      <c r="H56" s="458" t="s">
        <v>247</v>
      </c>
      <c r="I56" s="458"/>
      <c r="J56" s="331">
        <f>J57+J58+J59</f>
        <v>0</v>
      </c>
      <c r="K56" s="331">
        <f>K57+K58+K59</f>
        <v>0</v>
      </c>
      <c r="L56" s="167"/>
      <c r="M56" s="91"/>
    </row>
    <row r="57" spans="1:13" x14ac:dyDescent="0.2">
      <c r="A57" s="90"/>
      <c r="B57" s="93"/>
      <c r="C57" s="450" t="s">
        <v>548</v>
      </c>
      <c r="D57" s="450"/>
      <c r="E57" s="177">
        <v>0</v>
      </c>
      <c r="F57" s="177">
        <v>0</v>
      </c>
      <c r="G57" s="170"/>
      <c r="H57" s="450" t="s">
        <v>467</v>
      </c>
      <c r="I57" s="450"/>
      <c r="J57" s="177">
        <v>0</v>
      </c>
      <c r="K57" s="177">
        <v>0</v>
      </c>
      <c r="L57" s="167"/>
      <c r="M57" s="91"/>
    </row>
    <row r="58" spans="1:13" x14ac:dyDescent="0.2">
      <c r="A58" s="90"/>
      <c r="B58" s="93"/>
      <c r="C58" s="450" t="s">
        <v>549</v>
      </c>
      <c r="D58" s="450"/>
      <c r="E58" s="177">
        <v>0</v>
      </c>
      <c r="F58" s="177">
        <v>0</v>
      </c>
      <c r="G58" s="170"/>
      <c r="H58" s="450" t="s">
        <v>550</v>
      </c>
      <c r="I58" s="450"/>
      <c r="J58" s="177">
        <v>0</v>
      </c>
      <c r="K58" s="177">
        <v>0</v>
      </c>
      <c r="L58" s="167"/>
      <c r="M58" s="91"/>
    </row>
    <row r="59" spans="1:13" x14ac:dyDescent="0.2">
      <c r="A59" s="90"/>
      <c r="B59" s="93"/>
      <c r="C59" s="178"/>
      <c r="D59" s="179"/>
      <c r="E59" s="180"/>
      <c r="F59" s="180"/>
      <c r="G59" s="170"/>
      <c r="H59" s="450" t="s">
        <v>468</v>
      </c>
      <c r="I59" s="450"/>
      <c r="J59" s="177">
        <v>0</v>
      </c>
      <c r="K59" s="177">
        <v>0</v>
      </c>
      <c r="L59" s="167"/>
      <c r="M59" s="91"/>
    </row>
    <row r="60" spans="1:13" x14ac:dyDescent="0.2">
      <c r="A60" s="90"/>
      <c r="B60" s="94"/>
      <c r="C60" s="451" t="s">
        <v>248</v>
      </c>
      <c r="D60" s="451"/>
      <c r="E60" s="181">
        <f>E16+E25+E34+E41+E48+E50+E54</f>
        <v>24455246.140000034</v>
      </c>
      <c r="F60" s="181">
        <f>F16+F25+F34+F41+F48+F50+F54</f>
        <v>15693865.73999998</v>
      </c>
      <c r="G60" s="182"/>
      <c r="H60" s="172"/>
      <c r="I60" s="171"/>
      <c r="J60" s="183"/>
      <c r="K60" s="183"/>
      <c r="L60" s="167"/>
      <c r="M60" s="91"/>
    </row>
    <row r="61" spans="1:13" x14ac:dyDescent="0.2">
      <c r="A61" s="90"/>
      <c r="B61" s="94"/>
      <c r="C61" s="172"/>
      <c r="D61" s="184"/>
      <c r="E61" s="183"/>
      <c r="F61" s="183"/>
      <c r="G61" s="182"/>
      <c r="H61" s="451" t="s">
        <v>551</v>
      </c>
      <c r="I61" s="451"/>
      <c r="J61" s="181">
        <f>J16+J27+J32+J38+J43+J51+J56</f>
        <v>3008706.1599999918</v>
      </c>
      <c r="K61" s="181">
        <f>K16+K27+K32+K38+K43+K51+K56</f>
        <v>1966408.3800000062</v>
      </c>
      <c r="L61" s="167"/>
      <c r="M61" s="91"/>
    </row>
    <row r="62" spans="1:13" x14ac:dyDescent="0.2">
      <c r="A62" s="90"/>
      <c r="B62" s="93"/>
      <c r="C62" s="178"/>
      <c r="D62" s="178"/>
      <c r="E62" s="180"/>
      <c r="F62" s="180"/>
      <c r="G62" s="170"/>
      <c r="H62" s="185"/>
      <c r="I62" s="179"/>
      <c r="J62" s="180"/>
      <c r="K62" s="180"/>
      <c r="L62" s="167"/>
      <c r="M62" s="91"/>
    </row>
    <row r="63" spans="1:13" x14ac:dyDescent="0.2">
      <c r="A63" s="90"/>
      <c r="B63" s="93"/>
      <c r="C63" s="451" t="s">
        <v>250</v>
      </c>
      <c r="D63" s="451"/>
      <c r="E63" s="173"/>
      <c r="F63" s="173"/>
      <c r="G63" s="170"/>
      <c r="H63" s="451" t="s">
        <v>552</v>
      </c>
      <c r="I63" s="451"/>
      <c r="J63" s="174">
        <f>J64+J65+J66+J67+J68+J69</f>
        <v>0</v>
      </c>
      <c r="K63" s="174">
        <f>K64+K65+K66+K67+K68+K69</f>
        <v>0</v>
      </c>
      <c r="L63" s="167"/>
      <c r="M63" s="91"/>
    </row>
    <row r="64" spans="1:13" x14ac:dyDescent="0.2">
      <c r="A64" s="90"/>
      <c r="B64" s="93"/>
      <c r="C64" s="178"/>
      <c r="D64" s="178"/>
      <c r="E64" s="180"/>
      <c r="F64" s="180"/>
      <c r="G64" s="170"/>
      <c r="H64" s="450" t="s">
        <v>253</v>
      </c>
      <c r="I64" s="450"/>
      <c r="J64" s="180"/>
      <c r="K64" s="180"/>
      <c r="L64" s="167"/>
      <c r="M64" s="91"/>
    </row>
    <row r="65" spans="1:15" x14ac:dyDescent="0.2">
      <c r="A65" s="90"/>
      <c r="B65" s="93"/>
      <c r="C65" s="450" t="s">
        <v>252</v>
      </c>
      <c r="D65" s="450"/>
      <c r="E65" s="177">
        <v>0</v>
      </c>
      <c r="F65" s="177">
        <v>0</v>
      </c>
      <c r="G65" s="170"/>
      <c r="H65" s="450" t="s">
        <v>255</v>
      </c>
      <c r="I65" s="450"/>
      <c r="J65" s="177">
        <v>0</v>
      </c>
      <c r="K65" s="177">
        <v>0</v>
      </c>
      <c r="L65" s="167"/>
      <c r="M65" s="91"/>
    </row>
    <row r="66" spans="1:15" x14ac:dyDescent="0.2">
      <c r="A66" s="90"/>
      <c r="B66" s="93"/>
      <c r="C66" s="450" t="s">
        <v>254</v>
      </c>
      <c r="D66" s="450"/>
      <c r="E66" s="177">
        <v>0</v>
      </c>
      <c r="F66" s="177">
        <v>0</v>
      </c>
      <c r="G66" s="170"/>
      <c r="H66" s="450" t="s">
        <v>257</v>
      </c>
      <c r="I66" s="450"/>
      <c r="J66" s="177">
        <v>0</v>
      </c>
      <c r="K66" s="177">
        <v>0</v>
      </c>
      <c r="L66" s="167"/>
      <c r="M66" s="91"/>
    </row>
    <row r="67" spans="1:15" x14ac:dyDescent="0.2">
      <c r="A67" s="90"/>
      <c r="B67" s="93"/>
      <c r="C67" s="450" t="s">
        <v>256</v>
      </c>
      <c r="D67" s="450"/>
      <c r="E67" s="177">
        <v>0</v>
      </c>
      <c r="F67" s="177">
        <v>0</v>
      </c>
      <c r="G67" s="170"/>
      <c r="H67" s="450" t="s">
        <v>259</v>
      </c>
      <c r="I67" s="450"/>
      <c r="J67" s="177">
        <v>0</v>
      </c>
      <c r="K67" s="177">
        <v>0</v>
      </c>
      <c r="L67" s="167"/>
      <c r="M67" s="91"/>
    </row>
    <row r="68" spans="1:15" x14ac:dyDescent="0.2">
      <c r="A68" s="90"/>
      <c r="B68" s="93"/>
      <c r="C68" s="450" t="s">
        <v>258</v>
      </c>
      <c r="D68" s="450"/>
      <c r="E68" s="177">
        <f>'1'!E33</f>
        <v>7975213.9000000004</v>
      </c>
      <c r="F68" s="177">
        <f>'[1]LDF 1'!$E$65</f>
        <v>7975213.9000000004</v>
      </c>
      <c r="G68" s="170"/>
      <c r="H68" s="450" t="s">
        <v>261</v>
      </c>
      <c r="I68" s="450"/>
      <c r="J68" s="177">
        <v>0</v>
      </c>
      <c r="K68" s="177">
        <v>0</v>
      </c>
      <c r="L68" s="167"/>
      <c r="M68" s="91"/>
    </row>
    <row r="69" spans="1:15" x14ac:dyDescent="0.2">
      <c r="A69" s="90"/>
      <c r="B69" s="93"/>
      <c r="C69" s="450" t="s">
        <v>260</v>
      </c>
      <c r="D69" s="450"/>
      <c r="E69" s="177">
        <f>BALANZA!I21</f>
        <v>79000</v>
      </c>
      <c r="F69" s="177">
        <f>'[1]LDF 1'!$E$66</f>
        <v>79000</v>
      </c>
      <c r="G69" s="170"/>
      <c r="H69" s="450" t="s">
        <v>263</v>
      </c>
      <c r="I69" s="450"/>
      <c r="J69" s="177">
        <v>0</v>
      </c>
      <c r="K69" s="177">
        <v>0</v>
      </c>
      <c r="L69" s="167"/>
      <c r="M69" s="91"/>
    </row>
    <row r="70" spans="1:15" x14ac:dyDescent="0.2">
      <c r="A70" s="90"/>
      <c r="B70" s="93"/>
      <c r="C70" s="450" t="s">
        <v>262</v>
      </c>
      <c r="D70" s="450"/>
      <c r="E70" s="177">
        <f>-BALANZA!J22-BALANZA!J23</f>
        <v>-7968570</v>
      </c>
      <c r="F70" s="177">
        <f>'[1]LDF 1'!$E$67</f>
        <v>-7914765.4999999991</v>
      </c>
      <c r="G70" s="170"/>
      <c r="H70" s="450"/>
      <c r="I70" s="450"/>
      <c r="J70" s="177">
        <v>0</v>
      </c>
      <c r="K70" s="177">
        <v>0</v>
      </c>
      <c r="L70" s="167"/>
      <c r="M70" s="91"/>
    </row>
    <row r="71" spans="1:15" x14ac:dyDescent="0.2">
      <c r="A71" s="90"/>
      <c r="B71" s="93"/>
      <c r="C71" s="450" t="s">
        <v>264</v>
      </c>
      <c r="D71" s="450"/>
      <c r="E71" s="177">
        <v>0</v>
      </c>
      <c r="F71" s="177">
        <v>0</v>
      </c>
      <c r="G71" s="170"/>
      <c r="H71" s="451" t="s">
        <v>266</v>
      </c>
      <c r="I71" s="451"/>
      <c r="J71" s="183">
        <f>J63</f>
        <v>0</v>
      </c>
      <c r="K71" s="183">
        <f>K63</f>
        <v>0</v>
      </c>
      <c r="L71" s="167"/>
      <c r="M71" s="91"/>
    </row>
    <row r="72" spans="1:15" x14ac:dyDescent="0.2">
      <c r="A72" s="90"/>
      <c r="B72" s="93"/>
      <c r="C72" s="450" t="s">
        <v>265</v>
      </c>
      <c r="D72" s="450"/>
      <c r="E72" s="177">
        <v>0</v>
      </c>
      <c r="F72" s="177">
        <v>0</v>
      </c>
      <c r="G72" s="170"/>
      <c r="H72" s="451"/>
      <c r="I72" s="451"/>
      <c r="J72" s="174"/>
      <c r="K72" s="174"/>
      <c r="L72" s="167"/>
      <c r="M72" s="91"/>
    </row>
    <row r="73" spans="1:15" x14ac:dyDescent="0.2">
      <c r="A73" s="90"/>
      <c r="B73" s="93"/>
      <c r="C73" s="450" t="s">
        <v>267</v>
      </c>
      <c r="D73" s="450"/>
      <c r="E73" s="177">
        <v>0</v>
      </c>
      <c r="F73" s="177">
        <v>0</v>
      </c>
      <c r="G73" s="170"/>
      <c r="H73" s="451" t="s">
        <v>285</v>
      </c>
      <c r="I73" s="451"/>
      <c r="J73" s="183">
        <f>J61+J71</f>
        <v>3008706.1599999918</v>
      </c>
      <c r="K73" s="183">
        <f>K61+K71</f>
        <v>1966408.3800000062</v>
      </c>
      <c r="L73" s="167"/>
      <c r="M73" s="91"/>
    </row>
    <row r="74" spans="1:15" x14ac:dyDescent="0.2">
      <c r="A74" s="90"/>
      <c r="B74" s="93"/>
      <c r="C74" s="178"/>
      <c r="D74" s="179"/>
      <c r="E74" s="180"/>
      <c r="F74" s="180"/>
      <c r="G74" s="170"/>
      <c r="H74" s="451"/>
      <c r="I74" s="451"/>
      <c r="J74" s="174"/>
      <c r="K74" s="174"/>
      <c r="L74" s="167"/>
      <c r="M74" s="91"/>
    </row>
    <row r="75" spans="1:15" x14ac:dyDescent="0.2">
      <c r="A75" s="90"/>
      <c r="B75" s="94"/>
      <c r="C75" s="451" t="s">
        <v>268</v>
      </c>
      <c r="D75" s="451"/>
      <c r="E75" s="174">
        <f>SUM(E65:E73)</f>
        <v>85643.900000000373</v>
      </c>
      <c r="F75" s="174">
        <f>SUM(F65:F73)</f>
        <v>139448.4000000013</v>
      </c>
      <c r="G75" s="182"/>
      <c r="H75" s="172"/>
      <c r="I75" s="186"/>
      <c r="J75" s="183"/>
      <c r="K75" s="183"/>
      <c r="L75" s="167"/>
      <c r="M75" s="91"/>
    </row>
    <row r="76" spans="1:15" x14ac:dyDescent="0.2">
      <c r="A76" s="90"/>
      <c r="B76" s="93"/>
      <c r="C76" s="178"/>
      <c r="D76" s="172"/>
      <c r="E76" s="180"/>
      <c r="F76" s="180"/>
      <c r="G76" s="170"/>
      <c r="H76" s="458" t="s">
        <v>269</v>
      </c>
      <c r="I76" s="458"/>
      <c r="J76" s="180"/>
      <c r="K76" s="180"/>
      <c r="L76" s="167"/>
      <c r="M76" s="91"/>
    </row>
    <row r="77" spans="1:15" x14ac:dyDescent="0.2">
      <c r="A77" s="90"/>
      <c r="B77" s="93"/>
      <c r="C77" s="451" t="s">
        <v>286</v>
      </c>
      <c r="D77" s="451"/>
      <c r="E77" s="174">
        <f>E60+E75</f>
        <v>24540890.040000036</v>
      </c>
      <c r="F77" s="174">
        <f>F60+F75</f>
        <v>15833314.139999982</v>
      </c>
      <c r="G77" s="170"/>
      <c r="H77" s="172"/>
      <c r="I77" s="186"/>
      <c r="J77" s="180"/>
      <c r="K77" s="180"/>
      <c r="L77" s="167"/>
      <c r="M77" s="91"/>
    </row>
    <row r="78" spans="1:15" x14ac:dyDescent="0.2">
      <c r="A78" s="90"/>
      <c r="B78" s="95"/>
      <c r="C78" s="332"/>
      <c r="D78" s="332"/>
      <c r="E78" s="333"/>
      <c r="F78" s="333"/>
      <c r="G78" s="191"/>
      <c r="H78" s="569" t="s">
        <v>270</v>
      </c>
      <c r="I78" s="569"/>
      <c r="J78" s="369">
        <f>SUM(J80:J82)</f>
        <v>6272530.6100000003</v>
      </c>
      <c r="K78" s="369">
        <f>SUM(K80:K82)</f>
        <v>6283513.21</v>
      </c>
      <c r="L78" s="192"/>
      <c r="M78" s="91"/>
    </row>
    <row r="79" spans="1:15" x14ac:dyDescent="0.2">
      <c r="A79" s="90"/>
      <c r="B79" s="334"/>
      <c r="C79" s="370"/>
      <c r="D79" s="370"/>
      <c r="E79" s="371"/>
      <c r="F79" s="371"/>
      <c r="G79" s="335"/>
      <c r="H79" s="370"/>
      <c r="I79" s="372"/>
      <c r="J79" s="371"/>
      <c r="K79" s="371"/>
      <c r="L79" s="336"/>
      <c r="M79" s="91"/>
    </row>
    <row r="80" spans="1:15" x14ac:dyDescent="0.2">
      <c r="A80" s="90"/>
      <c r="B80" s="93"/>
      <c r="C80" s="178"/>
      <c r="D80" s="178"/>
      <c r="E80" s="180"/>
      <c r="F80" s="180"/>
      <c r="G80" s="170"/>
      <c r="H80" s="450" t="s">
        <v>271</v>
      </c>
      <c r="I80" s="450"/>
      <c r="J80" s="177">
        <f>'1'!J45</f>
        <v>6272530.6100000003</v>
      </c>
      <c r="K80" s="177">
        <f>'[1]LDF 1'!$J$77</f>
        <v>6283513.21</v>
      </c>
      <c r="L80" s="167"/>
      <c r="M80" s="91"/>
      <c r="O80" s="6"/>
    </row>
    <row r="81" spans="1:15" x14ac:dyDescent="0.2">
      <c r="A81" s="90"/>
      <c r="B81" s="93"/>
      <c r="C81" s="450"/>
      <c r="D81" s="450"/>
      <c r="E81" s="188"/>
      <c r="F81" s="180"/>
      <c r="G81" s="170"/>
      <c r="H81" s="450" t="s">
        <v>273</v>
      </c>
      <c r="I81" s="450"/>
      <c r="J81" s="177">
        <v>0</v>
      </c>
      <c r="K81" s="177">
        <v>0</v>
      </c>
      <c r="L81" s="167"/>
      <c r="M81" s="91"/>
      <c r="O81" s="6"/>
    </row>
    <row r="82" spans="1:15" x14ac:dyDescent="0.2">
      <c r="A82" s="90"/>
      <c r="B82" s="93"/>
      <c r="C82" s="178"/>
      <c r="D82" s="188"/>
      <c r="E82" s="188"/>
      <c r="F82" s="180"/>
      <c r="G82" s="170"/>
      <c r="H82" s="450" t="s">
        <v>272</v>
      </c>
      <c r="I82" s="450"/>
      <c r="J82" s="177">
        <v>0</v>
      </c>
      <c r="K82" s="177">
        <v>0</v>
      </c>
      <c r="L82" s="167"/>
      <c r="M82" s="91"/>
      <c r="O82" s="6"/>
    </row>
    <row r="83" spans="1:15" x14ac:dyDescent="0.2">
      <c r="A83" s="90"/>
      <c r="B83" s="93"/>
      <c r="C83" s="178"/>
      <c r="D83" s="188"/>
      <c r="E83" s="188"/>
      <c r="F83" s="180"/>
      <c r="G83" s="170"/>
      <c r="H83" s="178"/>
      <c r="I83" s="169"/>
      <c r="J83" s="180"/>
      <c r="K83" s="180"/>
      <c r="L83" s="167"/>
      <c r="M83" s="91"/>
      <c r="O83" s="6"/>
    </row>
    <row r="84" spans="1:15" x14ac:dyDescent="0.2">
      <c r="A84" s="90"/>
      <c r="B84" s="93"/>
      <c r="C84" s="178"/>
      <c r="D84" s="188"/>
      <c r="E84" s="188"/>
      <c r="F84" s="180"/>
      <c r="G84" s="170"/>
      <c r="H84" s="451" t="s">
        <v>274</v>
      </c>
      <c r="I84" s="451"/>
      <c r="J84" s="181">
        <f>SUM(J85:J89)</f>
        <v>15259653.450000018</v>
      </c>
      <c r="K84" s="181">
        <f>SUM(K85:K89)</f>
        <v>7583392.623000022</v>
      </c>
      <c r="L84" s="167"/>
      <c r="M84" s="91"/>
      <c r="O84" s="6"/>
    </row>
    <row r="85" spans="1:15" x14ac:dyDescent="0.2">
      <c r="A85" s="90"/>
      <c r="B85" s="93"/>
      <c r="C85" s="178"/>
      <c r="D85" s="188"/>
      <c r="E85" s="188"/>
      <c r="F85" s="180"/>
      <c r="G85" s="170"/>
      <c r="H85" s="450" t="s">
        <v>275</v>
      </c>
      <c r="I85" s="450"/>
      <c r="J85" s="177">
        <f>'1'!J50</f>
        <v>21319122.450000018</v>
      </c>
      <c r="K85" s="177">
        <f>'[1]LDF 1'!$J$82</f>
        <v>13560387.283000022</v>
      </c>
      <c r="L85" s="167"/>
      <c r="M85" s="91"/>
      <c r="O85" s="6"/>
    </row>
    <row r="86" spans="1:15" x14ac:dyDescent="0.2">
      <c r="A86" s="90"/>
      <c r="B86" s="93"/>
      <c r="C86" s="178"/>
      <c r="D86" s="188"/>
      <c r="E86" s="188"/>
      <c r="F86" s="180"/>
      <c r="G86" s="170"/>
      <c r="H86" s="450" t="s">
        <v>276</v>
      </c>
      <c r="I86" s="450"/>
      <c r="J86" s="177">
        <f>'1'!J51</f>
        <v>-6059469</v>
      </c>
      <c r="K86" s="177">
        <f>'[1]LDF 1'!$J$83</f>
        <v>-5976994.6600000001</v>
      </c>
      <c r="L86" s="167"/>
      <c r="M86" s="91"/>
      <c r="O86" s="6"/>
    </row>
    <row r="87" spans="1:15" x14ac:dyDescent="0.2">
      <c r="A87" s="90"/>
      <c r="B87" s="93"/>
      <c r="C87" s="178"/>
      <c r="D87" s="188"/>
      <c r="E87" s="188"/>
      <c r="F87" s="180"/>
      <c r="G87" s="170"/>
      <c r="H87" s="450" t="s">
        <v>277</v>
      </c>
      <c r="I87" s="450"/>
      <c r="J87" s="177">
        <v>0</v>
      </c>
      <c r="K87" s="177">
        <v>0</v>
      </c>
      <c r="L87" s="167"/>
      <c r="M87" s="91"/>
      <c r="O87" s="6"/>
    </row>
    <row r="88" spans="1:15" x14ac:dyDescent="0.2">
      <c r="A88" s="90"/>
      <c r="B88" s="93"/>
      <c r="C88" s="178"/>
      <c r="D88" s="178"/>
      <c r="E88" s="180"/>
      <c r="F88" s="180"/>
      <c r="G88" s="170"/>
      <c r="H88" s="450" t="s">
        <v>278</v>
      </c>
      <c r="I88" s="450"/>
      <c r="J88" s="177">
        <v>0</v>
      </c>
      <c r="K88" s="177">
        <v>0</v>
      </c>
      <c r="L88" s="167"/>
      <c r="M88" s="91"/>
      <c r="O88" s="6"/>
    </row>
    <row r="89" spans="1:15" x14ac:dyDescent="0.2">
      <c r="A89" s="90"/>
      <c r="B89" s="93"/>
      <c r="C89" s="178"/>
      <c r="D89" s="178"/>
      <c r="E89" s="180"/>
      <c r="F89" s="180"/>
      <c r="G89" s="170"/>
      <c r="H89" s="450" t="s">
        <v>279</v>
      </c>
      <c r="I89" s="450"/>
      <c r="J89" s="177">
        <v>0</v>
      </c>
      <c r="K89" s="177">
        <v>0</v>
      </c>
      <c r="L89" s="167"/>
      <c r="M89" s="91"/>
      <c r="O89" s="6"/>
    </row>
    <row r="90" spans="1:15" x14ac:dyDescent="0.2">
      <c r="A90" s="90"/>
      <c r="B90" s="93"/>
      <c r="C90" s="178"/>
      <c r="D90" s="178"/>
      <c r="E90" s="180"/>
      <c r="F90" s="180"/>
      <c r="G90" s="170"/>
      <c r="H90" s="178"/>
      <c r="I90" s="169"/>
      <c r="J90" s="180"/>
      <c r="K90" s="180"/>
      <c r="L90" s="167"/>
      <c r="M90" s="91"/>
      <c r="O90" s="6"/>
    </row>
    <row r="91" spans="1:15" x14ac:dyDescent="0.2">
      <c r="A91" s="90"/>
      <c r="B91" s="93"/>
      <c r="C91" s="178"/>
      <c r="D91" s="178"/>
      <c r="E91" s="180"/>
      <c r="F91" s="180"/>
      <c r="G91" s="170"/>
      <c r="H91" s="451" t="s">
        <v>280</v>
      </c>
      <c r="I91" s="451"/>
      <c r="J91" s="174">
        <f>SUM(J92:J93)</f>
        <v>0</v>
      </c>
      <c r="K91" s="181">
        <f>SUM(K92:K93)</f>
        <v>0</v>
      </c>
      <c r="L91" s="167"/>
      <c r="M91" s="91"/>
      <c r="O91" s="6"/>
    </row>
    <row r="92" spans="1:15" x14ac:dyDescent="0.2">
      <c r="A92" s="90"/>
      <c r="B92" s="93"/>
      <c r="C92" s="178"/>
      <c r="D92" s="178"/>
      <c r="E92" s="180"/>
      <c r="F92" s="180"/>
      <c r="G92" s="170"/>
      <c r="H92" s="450" t="s">
        <v>281</v>
      </c>
      <c r="I92" s="450"/>
      <c r="J92" s="177">
        <v>0</v>
      </c>
      <c r="K92" s="177">
        <v>0</v>
      </c>
      <c r="L92" s="167"/>
      <c r="M92" s="91"/>
      <c r="O92" s="6"/>
    </row>
    <row r="93" spans="1:15" x14ac:dyDescent="0.2">
      <c r="A93" s="90"/>
      <c r="B93" s="93"/>
      <c r="C93" s="178"/>
      <c r="D93" s="178"/>
      <c r="E93" s="180"/>
      <c r="F93" s="180"/>
      <c r="G93" s="170"/>
      <c r="H93" s="450" t="s">
        <v>282</v>
      </c>
      <c r="I93" s="450"/>
      <c r="J93" s="177">
        <v>0</v>
      </c>
      <c r="K93" s="177">
        <v>0</v>
      </c>
      <c r="L93" s="167"/>
      <c r="M93" s="91"/>
      <c r="O93" s="6"/>
    </row>
    <row r="94" spans="1:15" x14ac:dyDescent="0.2">
      <c r="A94" s="90"/>
      <c r="B94" s="93"/>
      <c r="C94" s="178"/>
      <c r="D94" s="178"/>
      <c r="E94" s="180"/>
      <c r="F94" s="180"/>
      <c r="G94" s="170"/>
      <c r="H94" s="178"/>
      <c r="I94" s="189"/>
      <c r="J94" s="180"/>
      <c r="K94" s="180"/>
      <c r="L94" s="167"/>
      <c r="M94" s="91"/>
      <c r="O94" s="6"/>
    </row>
    <row r="95" spans="1:15" x14ac:dyDescent="0.2">
      <c r="A95" s="90"/>
      <c r="B95" s="93"/>
      <c r="C95" s="178"/>
      <c r="D95" s="178"/>
      <c r="E95" s="180"/>
      <c r="F95" s="180"/>
      <c r="G95" s="170"/>
      <c r="H95" s="451" t="s">
        <v>283</v>
      </c>
      <c r="I95" s="451"/>
      <c r="J95" s="174">
        <f>J78+J84+J91</f>
        <v>21532184.060000017</v>
      </c>
      <c r="K95" s="174">
        <f>K78+K84+K91</f>
        <v>13866905.833000023</v>
      </c>
      <c r="L95" s="167"/>
      <c r="M95" s="91"/>
      <c r="O95" s="6"/>
    </row>
    <row r="96" spans="1:15" x14ac:dyDescent="0.2">
      <c r="A96" s="90"/>
      <c r="B96" s="93"/>
      <c r="C96" s="178"/>
      <c r="D96" s="178"/>
      <c r="E96" s="180"/>
      <c r="F96" s="180"/>
      <c r="G96" s="170"/>
      <c r="H96" s="178"/>
      <c r="I96" s="169"/>
      <c r="J96" s="180"/>
      <c r="K96" s="180"/>
      <c r="L96" s="167"/>
      <c r="M96" s="91"/>
      <c r="O96" s="6"/>
    </row>
    <row r="97" spans="1:13" x14ac:dyDescent="0.2">
      <c r="A97" s="90"/>
      <c r="B97" s="93"/>
      <c r="C97" s="178"/>
      <c r="D97" s="178"/>
      <c r="E97" s="180"/>
      <c r="F97" s="180"/>
      <c r="G97" s="170"/>
      <c r="H97" s="451" t="s">
        <v>284</v>
      </c>
      <c r="I97" s="451"/>
      <c r="J97" s="174">
        <f>J95+J73</f>
        <v>24540890.22000001</v>
      </c>
      <c r="K97" s="174">
        <f>K95+K61</f>
        <v>15833314.213000029</v>
      </c>
      <c r="L97" s="167"/>
      <c r="M97" s="91"/>
    </row>
    <row r="98" spans="1:13" x14ac:dyDescent="0.2">
      <c r="A98" s="90"/>
      <c r="B98" s="95"/>
      <c r="C98" s="190"/>
      <c r="D98" s="190"/>
      <c r="E98" s="190"/>
      <c r="F98" s="190"/>
      <c r="G98" s="191"/>
      <c r="H98" s="190"/>
      <c r="I98" s="190"/>
      <c r="J98" s="190"/>
      <c r="K98" s="190"/>
      <c r="L98" s="192"/>
      <c r="M98" s="91"/>
    </row>
    <row r="99" spans="1:13" x14ac:dyDescent="0.2">
      <c r="B99" s="3"/>
      <c r="C99" s="1"/>
      <c r="D99" s="1"/>
      <c r="E99" s="5"/>
      <c r="F99" s="356"/>
    </row>
    <row r="100" spans="1:13" x14ac:dyDescent="0.2">
      <c r="B100" s="3"/>
      <c r="C100" s="1"/>
      <c r="D100" s="1"/>
      <c r="E100" s="5"/>
      <c r="F100" s="356"/>
    </row>
    <row r="101" spans="1:13" x14ac:dyDescent="0.2">
      <c r="B101" s="1"/>
      <c r="C101" s="1"/>
      <c r="D101" s="1"/>
      <c r="E101" s="5"/>
      <c r="F101" s="356"/>
    </row>
    <row r="102" spans="1:13" x14ac:dyDescent="0.2">
      <c r="B102" s="3"/>
      <c r="C102" s="1"/>
      <c r="D102" s="1"/>
      <c r="E102" s="5"/>
      <c r="F102" s="5"/>
    </row>
    <row r="103" spans="1:13" x14ac:dyDescent="0.2">
      <c r="B103" s="1"/>
      <c r="C103" s="1"/>
      <c r="D103" s="1"/>
      <c r="E103" s="5"/>
      <c r="F103" s="5"/>
    </row>
    <row r="104" spans="1:13" x14ac:dyDescent="0.2">
      <c r="B104" s="1"/>
      <c r="C104" s="1"/>
      <c r="D104" s="1"/>
      <c r="E104" s="2"/>
      <c r="F104" s="1"/>
    </row>
    <row r="105" spans="1:13" x14ac:dyDescent="0.2">
      <c r="B105" s="1"/>
      <c r="C105" s="1"/>
      <c r="D105" s="1"/>
      <c r="E105" s="8"/>
      <c r="F105" s="8"/>
    </row>
    <row r="106" spans="1:13" x14ac:dyDescent="0.2">
      <c r="B106" s="1"/>
      <c r="C106" s="1"/>
      <c r="D106" s="1"/>
      <c r="E106" s="8"/>
      <c r="F106" s="8"/>
    </row>
    <row r="107" spans="1:13" x14ac:dyDescent="0.2">
      <c r="B107" s="1"/>
      <c r="C107" s="1"/>
      <c r="D107" s="1"/>
      <c r="E107" s="1"/>
      <c r="F107" s="1"/>
    </row>
    <row r="108" spans="1:13" x14ac:dyDescent="0.2">
      <c r="B108" s="1"/>
      <c r="C108" s="1"/>
      <c r="D108" s="1"/>
      <c r="E108" s="1"/>
      <c r="F108" s="1"/>
    </row>
    <row r="109" spans="1:13" x14ac:dyDescent="0.2">
      <c r="B109" s="1"/>
      <c r="C109" s="1"/>
      <c r="D109" s="1"/>
      <c r="E109" s="1"/>
      <c r="F109" s="1"/>
    </row>
    <row r="110" spans="1:13" x14ac:dyDescent="0.2">
      <c r="B110" s="1"/>
      <c r="C110" s="1"/>
      <c r="D110" s="1"/>
      <c r="E110" s="1"/>
      <c r="F110" s="1"/>
    </row>
    <row r="111" spans="1:13" x14ac:dyDescent="0.2">
      <c r="B111" s="1"/>
      <c r="C111" s="1"/>
      <c r="D111" s="1"/>
      <c r="E111" s="1"/>
      <c r="F111" s="1"/>
    </row>
    <row r="112" spans="1:13" x14ac:dyDescent="0.2">
      <c r="B112" s="1"/>
      <c r="C112" s="1"/>
      <c r="D112" s="1"/>
      <c r="E112" s="1"/>
      <c r="F112" s="1"/>
    </row>
  </sheetData>
  <mergeCells count="128">
    <mergeCell ref="B5:L5"/>
    <mergeCell ref="B6:L6"/>
    <mergeCell ref="B7:L7"/>
    <mergeCell ref="B8:L8"/>
    <mergeCell ref="C10:D10"/>
    <mergeCell ref="H10:I10"/>
    <mergeCell ref="C17:D17"/>
    <mergeCell ref="H17:I17"/>
    <mergeCell ref="C18:D18"/>
    <mergeCell ref="H18:I18"/>
    <mergeCell ref="C19:D19"/>
    <mergeCell ref="H19:I19"/>
    <mergeCell ref="C12:D12"/>
    <mergeCell ref="H12:I12"/>
    <mergeCell ref="C14:D14"/>
    <mergeCell ref="H14:I14"/>
    <mergeCell ref="C16:D16"/>
    <mergeCell ref="H16:I16"/>
    <mergeCell ref="C23:D23"/>
    <mergeCell ref="H23:I23"/>
    <mergeCell ref="H24:I24"/>
    <mergeCell ref="C25:D25"/>
    <mergeCell ref="H25:I25"/>
    <mergeCell ref="C26:D26"/>
    <mergeCell ref="C20:D20"/>
    <mergeCell ref="H20:I20"/>
    <mergeCell ref="C21:D21"/>
    <mergeCell ref="H21:I21"/>
    <mergeCell ref="C22:D22"/>
    <mergeCell ref="H22:I22"/>
    <mergeCell ref="C30:D30"/>
    <mergeCell ref="H30:I30"/>
    <mergeCell ref="C31:D31"/>
    <mergeCell ref="C32:D32"/>
    <mergeCell ref="H32:I32"/>
    <mergeCell ref="H33:I33"/>
    <mergeCell ref="C27:D27"/>
    <mergeCell ref="H27:I27"/>
    <mergeCell ref="C28:D28"/>
    <mergeCell ref="H28:I28"/>
    <mergeCell ref="C29:D29"/>
    <mergeCell ref="H29:I29"/>
    <mergeCell ref="C38:D38"/>
    <mergeCell ref="H38:I38"/>
    <mergeCell ref="C39:D39"/>
    <mergeCell ref="H39:I39"/>
    <mergeCell ref="H40:I40"/>
    <mergeCell ref="C41:D41"/>
    <mergeCell ref="H41:I41"/>
    <mergeCell ref="C34:D34"/>
    <mergeCell ref="H34:I34"/>
    <mergeCell ref="C35:D35"/>
    <mergeCell ref="C36:D36"/>
    <mergeCell ref="H36:I36"/>
    <mergeCell ref="C37:D37"/>
    <mergeCell ref="C46:D46"/>
    <mergeCell ref="H46:I46"/>
    <mergeCell ref="H47:I47"/>
    <mergeCell ref="C48:D48"/>
    <mergeCell ref="H48:I48"/>
    <mergeCell ref="H49:I49"/>
    <mergeCell ref="C42:D42"/>
    <mergeCell ref="C43:D43"/>
    <mergeCell ref="H43:I43"/>
    <mergeCell ref="C44:D44"/>
    <mergeCell ref="H44:I44"/>
    <mergeCell ref="C45:D45"/>
    <mergeCell ref="H45:I45"/>
    <mergeCell ref="H53:I53"/>
    <mergeCell ref="C54:D54"/>
    <mergeCell ref="H54:I54"/>
    <mergeCell ref="C55:D55"/>
    <mergeCell ref="C56:D56"/>
    <mergeCell ref="H56:I56"/>
    <mergeCell ref="C50:D50"/>
    <mergeCell ref="H50:I50"/>
    <mergeCell ref="C51:D51"/>
    <mergeCell ref="H51:I51"/>
    <mergeCell ref="C52:D52"/>
    <mergeCell ref="H52:I52"/>
    <mergeCell ref="H61:I61"/>
    <mergeCell ref="C63:D63"/>
    <mergeCell ref="H63:I63"/>
    <mergeCell ref="H64:I64"/>
    <mergeCell ref="C65:D65"/>
    <mergeCell ref="H65:I65"/>
    <mergeCell ref="C57:D57"/>
    <mergeCell ref="H57:I57"/>
    <mergeCell ref="C58:D58"/>
    <mergeCell ref="H58:I58"/>
    <mergeCell ref="H59:I59"/>
    <mergeCell ref="C60:D60"/>
    <mergeCell ref="C69:D69"/>
    <mergeCell ref="H69:I69"/>
    <mergeCell ref="C70:D70"/>
    <mergeCell ref="H70:I70"/>
    <mergeCell ref="C71:D71"/>
    <mergeCell ref="H71:I71"/>
    <mergeCell ref="C66:D66"/>
    <mergeCell ref="H66:I66"/>
    <mergeCell ref="C67:D67"/>
    <mergeCell ref="H67:I67"/>
    <mergeCell ref="C68:D68"/>
    <mergeCell ref="H68:I68"/>
    <mergeCell ref="H76:I76"/>
    <mergeCell ref="C77:D77"/>
    <mergeCell ref="H78:I78"/>
    <mergeCell ref="H80:I80"/>
    <mergeCell ref="C81:D81"/>
    <mergeCell ref="H81:I81"/>
    <mergeCell ref="C72:D72"/>
    <mergeCell ref="H72:I72"/>
    <mergeCell ref="C73:D73"/>
    <mergeCell ref="H73:I73"/>
    <mergeCell ref="H74:I74"/>
    <mergeCell ref="C75:D75"/>
    <mergeCell ref="H89:I89"/>
    <mergeCell ref="H91:I91"/>
    <mergeCell ref="H92:I92"/>
    <mergeCell ref="H93:I93"/>
    <mergeCell ref="H95:I95"/>
    <mergeCell ref="H97:I97"/>
    <mergeCell ref="H82:I82"/>
    <mergeCell ref="H84:I84"/>
    <mergeCell ref="H85:I85"/>
    <mergeCell ref="H86:I86"/>
    <mergeCell ref="H87:I87"/>
    <mergeCell ref="H88:I88"/>
  </mergeCells>
  <pageMargins left="0.39370078740157483" right="0.19685039370078741" top="0.19685039370078741" bottom="0.39370078740157483" header="0.31496062992125984" footer="0.31496062992125984"/>
  <pageSetup scale="58" orientation="landscape" r:id="rId1"/>
  <headerFooter>
    <oddFooter>&amp;CBajo protesta de decir verdad declaramos que los Estados Financieros y sus notas son razonablemente correctos y son responsabilidad del amisor</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I63"/>
  <sheetViews>
    <sheetView workbookViewId="0">
      <selection activeCell="B8" sqref="B8:I8"/>
    </sheetView>
  </sheetViews>
  <sheetFormatPr baseColWidth="10" defaultRowHeight="12.75" x14ac:dyDescent="0.2"/>
  <cols>
    <col min="1" max="1" width="18.5703125" customWidth="1"/>
    <col min="2" max="2" width="45.5703125" customWidth="1"/>
    <col min="3" max="3" width="16.28515625" customWidth="1"/>
    <col min="4" max="4" width="15.7109375" customWidth="1"/>
    <col min="5" max="7" width="17.7109375" customWidth="1"/>
    <col min="8" max="9" width="15.7109375" customWidth="1"/>
  </cols>
  <sheetData>
    <row r="1" spans="2:9" x14ac:dyDescent="0.2">
      <c r="B1" s="96"/>
      <c r="C1" s="97"/>
      <c r="D1" s="97"/>
      <c r="E1" s="97"/>
      <c r="F1" s="97"/>
      <c r="G1" s="97"/>
      <c r="H1" s="97"/>
      <c r="I1" s="98"/>
    </row>
    <row r="2" spans="2:9" x14ac:dyDescent="0.2">
      <c r="B2" s="411"/>
      <c r="C2" s="412"/>
      <c r="D2" s="412"/>
      <c r="E2" s="412"/>
      <c r="F2" s="412"/>
      <c r="G2" s="412"/>
      <c r="H2" s="412"/>
      <c r="I2" s="414"/>
    </row>
    <row r="3" spans="2:9" x14ac:dyDescent="0.2">
      <c r="B3" s="411"/>
      <c r="C3" s="412"/>
      <c r="D3" s="412"/>
      <c r="E3" s="412"/>
      <c r="F3" s="412"/>
      <c r="G3" s="412"/>
      <c r="H3" s="412"/>
      <c r="I3" s="414"/>
    </row>
    <row r="4" spans="2:9" x14ac:dyDescent="0.2">
      <c r="B4" s="411"/>
      <c r="C4" s="412"/>
      <c r="D4" s="412"/>
      <c r="E4" s="412"/>
      <c r="F4" s="412"/>
      <c r="G4" s="412"/>
      <c r="H4" s="412"/>
      <c r="I4" s="414"/>
    </row>
    <row r="5" spans="2:9" x14ac:dyDescent="0.2">
      <c r="B5" s="499" t="s">
        <v>0</v>
      </c>
      <c r="C5" s="500"/>
      <c r="D5" s="500"/>
      <c r="E5" s="500"/>
      <c r="F5" s="500"/>
      <c r="G5" s="500"/>
      <c r="H5" s="500"/>
      <c r="I5" s="501"/>
    </row>
    <row r="6" spans="2:9" x14ac:dyDescent="0.2">
      <c r="B6" s="499" t="s">
        <v>553</v>
      </c>
      <c r="C6" s="500"/>
      <c r="D6" s="500"/>
      <c r="E6" s="500"/>
      <c r="F6" s="500"/>
      <c r="G6" s="500"/>
      <c r="H6" s="500"/>
      <c r="I6" s="501"/>
    </row>
    <row r="7" spans="2:9" x14ac:dyDescent="0.2">
      <c r="B7" s="499" t="s">
        <v>833</v>
      </c>
      <c r="C7" s="500"/>
      <c r="D7" s="500"/>
      <c r="E7" s="500"/>
      <c r="F7" s="500"/>
      <c r="G7" s="500"/>
      <c r="H7" s="500"/>
      <c r="I7" s="501"/>
    </row>
    <row r="8" spans="2:9" x14ac:dyDescent="0.2">
      <c r="B8" s="502">
        <v>2</v>
      </c>
      <c r="C8" s="503"/>
      <c r="D8" s="503"/>
      <c r="E8" s="503"/>
      <c r="F8" s="503"/>
      <c r="G8" s="503"/>
      <c r="H8" s="503"/>
      <c r="I8" s="504"/>
    </row>
    <row r="9" spans="2:9" x14ac:dyDescent="0.2">
      <c r="B9" s="236"/>
      <c r="C9" s="236"/>
      <c r="D9" s="236"/>
      <c r="E9" s="236"/>
      <c r="F9" s="236"/>
      <c r="G9" s="236"/>
      <c r="H9" s="236"/>
      <c r="I9" s="236"/>
    </row>
    <row r="10" spans="2:9" ht="89.25" x14ac:dyDescent="0.2">
      <c r="B10" s="237" t="s">
        <v>554</v>
      </c>
      <c r="C10" s="237" t="s">
        <v>794</v>
      </c>
      <c r="D10" s="160" t="s">
        <v>555</v>
      </c>
      <c r="E10" s="160" t="s">
        <v>556</v>
      </c>
      <c r="F10" s="160" t="s">
        <v>557</v>
      </c>
      <c r="G10" s="160" t="s">
        <v>558</v>
      </c>
      <c r="H10" s="160" t="s">
        <v>559</v>
      </c>
      <c r="I10" s="160" t="s">
        <v>560</v>
      </c>
    </row>
    <row r="11" spans="2:9" x14ac:dyDescent="0.2">
      <c r="B11" s="150"/>
      <c r="C11" s="150"/>
      <c r="D11" s="150"/>
      <c r="E11" s="150"/>
      <c r="F11" s="150"/>
      <c r="G11" s="150"/>
      <c r="H11" s="150"/>
      <c r="I11" s="150"/>
    </row>
    <row r="12" spans="2:9" x14ac:dyDescent="0.2">
      <c r="B12" s="254" t="s">
        <v>442</v>
      </c>
      <c r="C12" s="241">
        <f>C14+C19</f>
        <v>0</v>
      </c>
      <c r="D12" s="241">
        <f t="shared" ref="D12:I12" si="0">D14+D19</f>
        <v>0</v>
      </c>
      <c r="E12" s="241">
        <f t="shared" si="0"/>
        <v>0</v>
      </c>
      <c r="F12" s="241">
        <f t="shared" si="0"/>
        <v>0</v>
      </c>
      <c r="G12" s="241">
        <f t="shared" si="0"/>
        <v>0</v>
      </c>
      <c r="H12" s="241">
        <f t="shared" si="0"/>
        <v>0</v>
      </c>
      <c r="I12" s="305">
        <f t="shared" si="0"/>
        <v>0</v>
      </c>
    </row>
    <row r="13" spans="2:9" x14ac:dyDescent="0.2">
      <c r="B13" s="337"/>
      <c r="C13" s="338"/>
      <c r="D13" s="161"/>
      <c r="E13" s="161"/>
      <c r="F13" s="161"/>
      <c r="G13" s="161"/>
      <c r="H13" s="242"/>
      <c r="I13" s="242"/>
    </row>
    <row r="14" spans="2:9" x14ac:dyDescent="0.2">
      <c r="B14" s="241" t="s">
        <v>443</v>
      </c>
      <c r="C14" s="241">
        <f>C15+C16+C17</f>
        <v>0</v>
      </c>
      <c r="D14" s="241">
        <f t="shared" ref="D14:I14" si="1">D15+D16+D17</f>
        <v>0</v>
      </c>
      <c r="E14" s="241">
        <f t="shared" si="1"/>
        <v>0</v>
      </c>
      <c r="F14" s="241">
        <f t="shared" si="1"/>
        <v>0</v>
      </c>
      <c r="G14" s="241">
        <f t="shared" si="1"/>
        <v>0</v>
      </c>
      <c r="H14" s="241">
        <f t="shared" si="1"/>
        <v>0</v>
      </c>
      <c r="I14" s="305">
        <f t="shared" si="1"/>
        <v>0</v>
      </c>
    </row>
    <row r="15" spans="2:9" x14ac:dyDescent="0.2">
      <c r="B15" s="244" t="s">
        <v>445</v>
      </c>
      <c r="C15" s="352">
        <v>0</v>
      </c>
      <c r="D15" s="161">
        <v>0</v>
      </c>
      <c r="E15" s="161">
        <v>0</v>
      </c>
      <c r="F15" s="352">
        <v>0</v>
      </c>
      <c r="G15" s="352">
        <v>0</v>
      </c>
      <c r="H15" s="161">
        <v>0</v>
      </c>
      <c r="I15" s="161">
        <v>0</v>
      </c>
    </row>
    <row r="16" spans="2:9" x14ac:dyDescent="0.2">
      <c r="B16" s="245" t="s">
        <v>446</v>
      </c>
      <c r="C16" s="247">
        <v>0</v>
      </c>
      <c r="D16" s="161">
        <v>0</v>
      </c>
      <c r="E16" s="161">
        <v>0</v>
      </c>
      <c r="F16" s="247">
        <v>0</v>
      </c>
      <c r="G16" s="247">
        <v>0</v>
      </c>
      <c r="H16" s="161">
        <v>0</v>
      </c>
      <c r="I16" s="161">
        <v>0</v>
      </c>
    </row>
    <row r="17" spans="2:9" x14ac:dyDescent="0.2">
      <c r="B17" s="246" t="s">
        <v>447</v>
      </c>
      <c r="C17" s="353">
        <v>0</v>
      </c>
      <c r="D17" s="161">
        <v>0</v>
      </c>
      <c r="E17" s="161">
        <v>0</v>
      </c>
      <c r="F17" s="353">
        <v>0</v>
      </c>
      <c r="G17" s="353">
        <v>0</v>
      </c>
      <c r="H17" s="161">
        <v>0</v>
      </c>
      <c r="I17" s="161">
        <v>0</v>
      </c>
    </row>
    <row r="18" spans="2:9" x14ac:dyDescent="0.2">
      <c r="B18" s="247"/>
      <c r="C18" s="247"/>
      <c r="D18" s="161"/>
      <c r="E18" s="161"/>
      <c r="F18" s="161"/>
      <c r="G18" s="161"/>
      <c r="H18" s="161"/>
      <c r="I18" s="161"/>
    </row>
    <row r="19" spans="2:9" x14ac:dyDescent="0.2">
      <c r="B19" s="248" t="s">
        <v>452</v>
      </c>
      <c r="C19" s="248">
        <f>C20+C21+C22</f>
        <v>0</v>
      </c>
      <c r="D19" s="248">
        <f t="shared" ref="D19:I19" si="2">D20+D21+D22</f>
        <v>0</v>
      </c>
      <c r="E19" s="248">
        <f t="shared" si="2"/>
        <v>0</v>
      </c>
      <c r="F19" s="248">
        <f t="shared" si="2"/>
        <v>0</v>
      </c>
      <c r="G19" s="248">
        <f t="shared" si="2"/>
        <v>0</v>
      </c>
      <c r="H19" s="248">
        <f t="shared" si="2"/>
        <v>0</v>
      </c>
      <c r="I19" s="248">
        <f t="shared" si="2"/>
        <v>0</v>
      </c>
    </row>
    <row r="20" spans="2:9" x14ac:dyDescent="0.2">
      <c r="B20" s="246" t="s">
        <v>445</v>
      </c>
      <c r="C20" s="352">
        <v>0</v>
      </c>
      <c r="D20" s="161">
        <v>0</v>
      </c>
      <c r="E20" s="161">
        <v>0</v>
      </c>
      <c r="F20" s="352">
        <v>0</v>
      </c>
      <c r="G20" s="352">
        <v>0</v>
      </c>
      <c r="H20" s="161">
        <v>0</v>
      </c>
      <c r="I20" s="161">
        <v>0</v>
      </c>
    </row>
    <row r="21" spans="2:9" x14ac:dyDescent="0.2">
      <c r="B21" s="245" t="s">
        <v>446</v>
      </c>
      <c r="C21" s="247">
        <v>0</v>
      </c>
      <c r="D21" s="161">
        <v>0</v>
      </c>
      <c r="E21" s="161">
        <v>0</v>
      </c>
      <c r="F21" s="247">
        <v>0</v>
      </c>
      <c r="G21" s="247">
        <v>0</v>
      </c>
      <c r="H21" s="161">
        <v>0</v>
      </c>
      <c r="I21" s="161">
        <v>0</v>
      </c>
    </row>
    <row r="22" spans="2:9" x14ac:dyDescent="0.2">
      <c r="B22" s="244" t="s">
        <v>447</v>
      </c>
      <c r="C22" s="353">
        <v>0</v>
      </c>
      <c r="D22" s="161">
        <v>0</v>
      </c>
      <c r="E22" s="161">
        <v>0</v>
      </c>
      <c r="F22" s="353">
        <v>0</v>
      </c>
      <c r="G22" s="353">
        <v>0</v>
      </c>
      <c r="H22" s="161">
        <v>0</v>
      </c>
      <c r="I22" s="161">
        <v>0</v>
      </c>
    </row>
    <row r="23" spans="2:9" x14ac:dyDescent="0.2">
      <c r="B23" s="247"/>
      <c r="C23" s="247"/>
      <c r="D23" s="161"/>
      <c r="E23" s="161"/>
      <c r="F23" s="161"/>
      <c r="G23" s="161"/>
      <c r="H23" s="161"/>
      <c r="I23" s="161"/>
    </row>
    <row r="24" spans="2:9" x14ac:dyDescent="0.2">
      <c r="B24" s="254" t="s">
        <v>454</v>
      </c>
      <c r="C24" s="350">
        <f>'7.1'!E13</f>
        <v>10854637.73</v>
      </c>
      <c r="D24" s="290">
        <f>'7.1'!F13</f>
        <v>153947512.79000002</v>
      </c>
      <c r="E24" s="290">
        <f>'7.1'!G13</f>
        <v>146101581.22</v>
      </c>
      <c r="F24" s="290">
        <v>0</v>
      </c>
      <c r="G24" s="290">
        <f>E24+C24-D24</f>
        <v>3008706.1599999666</v>
      </c>
      <c r="H24" s="306">
        <v>0</v>
      </c>
      <c r="I24" s="306">
        <v>0</v>
      </c>
    </row>
    <row r="25" spans="2:9" x14ac:dyDescent="0.2">
      <c r="B25" s="253"/>
      <c r="C25" s="351"/>
      <c r="D25" s="157"/>
      <c r="E25" s="157"/>
      <c r="F25" s="157"/>
      <c r="G25" s="157"/>
      <c r="H25" s="242"/>
      <c r="I25" s="242"/>
    </row>
    <row r="26" spans="2:9" x14ac:dyDescent="0.2">
      <c r="B26" s="255" t="s">
        <v>561</v>
      </c>
      <c r="C26" s="290">
        <f>C12+C24</f>
        <v>10854637.73</v>
      </c>
      <c r="D26" s="290">
        <f t="shared" ref="D26:I26" si="3">D12+D24</f>
        <v>153947512.79000002</v>
      </c>
      <c r="E26" s="290">
        <f t="shared" si="3"/>
        <v>146101581.22</v>
      </c>
      <c r="F26" s="290">
        <f t="shared" si="3"/>
        <v>0</v>
      </c>
      <c r="G26" s="290">
        <f t="shared" si="3"/>
        <v>3008706.1599999666</v>
      </c>
      <c r="H26" s="305">
        <f t="shared" si="3"/>
        <v>0</v>
      </c>
      <c r="I26" s="305">
        <f t="shared" si="3"/>
        <v>0</v>
      </c>
    </row>
    <row r="27" spans="2:9" x14ac:dyDescent="0.2">
      <c r="B27" s="255"/>
      <c r="C27" s="241"/>
      <c r="D27" s="305"/>
      <c r="E27" s="305"/>
      <c r="F27" s="305"/>
      <c r="G27" s="305"/>
      <c r="H27" s="305"/>
      <c r="I27" s="305"/>
    </row>
    <row r="28" spans="2:9" x14ac:dyDescent="0.2">
      <c r="B28" s="255"/>
      <c r="C28" s="241"/>
      <c r="D28" s="305"/>
      <c r="E28" s="305"/>
      <c r="F28" s="305"/>
      <c r="G28" s="305"/>
      <c r="H28" s="305"/>
      <c r="I28" s="305"/>
    </row>
    <row r="29" spans="2:9" x14ac:dyDescent="0.2">
      <c r="B29" s="254" t="s">
        <v>562</v>
      </c>
      <c r="C29" s="241"/>
      <c r="D29" s="305"/>
      <c r="E29" s="305"/>
      <c r="F29" s="305"/>
      <c r="G29" s="305"/>
      <c r="H29" s="305"/>
      <c r="I29" s="305"/>
    </row>
    <row r="30" spans="2:9" x14ac:dyDescent="0.2">
      <c r="B30" s="245" t="s">
        <v>563</v>
      </c>
      <c r="C30" s="241"/>
      <c r="D30" s="305"/>
      <c r="E30" s="305"/>
      <c r="F30" s="305"/>
      <c r="G30" s="305"/>
      <c r="H30" s="305"/>
      <c r="I30" s="305"/>
    </row>
    <row r="31" spans="2:9" x14ac:dyDescent="0.2">
      <c r="B31" s="245" t="s">
        <v>564</v>
      </c>
      <c r="C31" s="241"/>
      <c r="D31" s="305"/>
      <c r="E31" s="305"/>
      <c r="F31" s="305"/>
      <c r="G31" s="305"/>
      <c r="H31" s="305"/>
      <c r="I31" s="305"/>
    </row>
    <row r="32" spans="2:9" x14ac:dyDescent="0.2">
      <c r="B32" s="245" t="s">
        <v>565</v>
      </c>
      <c r="C32" s="241"/>
      <c r="D32" s="305"/>
      <c r="E32" s="305"/>
      <c r="F32" s="305"/>
      <c r="G32" s="305"/>
      <c r="H32" s="305"/>
      <c r="I32" s="305"/>
    </row>
    <row r="33" spans="2:9" x14ac:dyDescent="0.2">
      <c r="B33" s="255"/>
      <c r="C33" s="241"/>
      <c r="D33" s="305"/>
      <c r="E33" s="305"/>
      <c r="F33" s="305"/>
      <c r="G33" s="305"/>
      <c r="H33" s="305"/>
      <c r="I33" s="305"/>
    </row>
    <row r="34" spans="2:9" ht="25.5" x14ac:dyDescent="0.2">
      <c r="B34" s="339" t="s">
        <v>566</v>
      </c>
      <c r="C34" s="241"/>
      <c r="D34" s="305"/>
      <c r="E34" s="305"/>
      <c r="F34" s="305"/>
      <c r="G34" s="305"/>
      <c r="H34" s="305"/>
      <c r="I34" s="305"/>
    </row>
    <row r="35" spans="2:9" x14ac:dyDescent="0.2">
      <c r="B35" s="245" t="s">
        <v>567</v>
      </c>
      <c r="C35" s="241"/>
      <c r="D35" s="305"/>
      <c r="E35" s="305"/>
      <c r="F35" s="305"/>
      <c r="G35" s="305"/>
      <c r="H35" s="305"/>
      <c r="I35" s="305"/>
    </row>
    <row r="36" spans="2:9" x14ac:dyDescent="0.2">
      <c r="B36" s="245" t="s">
        <v>568</v>
      </c>
      <c r="C36" s="241"/>
      <c r="D36" s="305"/>
      <c r="E36" s="305"/>
      <c r="F36" s="305"/>
      <c r="G36" s="305"/>
      <c r="H36" s="305"/>
      <c r="I36" s="305"/>
    </row>
    <row r="37" spans="2:9" x14ac:dyDescent="0.2">
      <c r="B37" s="245" t="s">
        <v>569</v>
      </c>
      <c r="C37" s="241"/>
      <c r="D37" s="305"/>
      <c r="E37" s="305"/>
      <c r="F37" s="305"/>
      <c r="G37" s="305"/>
      <c r="H37" s="305"/>
      <c r="I37" s="305"/>
    </row>
    <row r="38" spans="2:9" x14ac:dyDescent="0.2">
      <c r="B38" s="256"/>
      <c r="C38" s="256"/>
      <c r="D38" s="257"/>
      <c r="E38" s="257"/>
      <c r="F38" s="257"/>
      <c r="G38" s="257"/>
      <c r="H38" s="258"/>
      <c r="I38" s="258"/>
    </row>
    <row r="40" spans="2:9" ht="51" x14ac:dyDescent="0.2">
      <c r="B40" s="340" t="s">
        <v>570</v>
      </c>
      <c r="C40" s="341" t="s">
        <v>571</v>
      </c>
      <c r="D40" s="341" t="s">
        <v>572</v>
      </c>
      <c r="E40" s="341" t="s">
        <v>573</v>
      </c>
      <c r="F40" s="341" t="s">
        <v>574</v>
      </c>
      <c r="G40" s="341" t="s">
        <v>575</v>
      </c>
    </row>
    <row r="41" spans="2:9" x14ac:dyDescent="0.2">
      <c r="B41" s="342"/>
      <c r="C41" s="342"/>
      <c r="D41" s="342"/>
      <c r="E41" s="342"/>
      <c r="F41" s="342"/>
      <c r="G41" s="342"/>
    </row>
    <row r="42" spans="2:9" ht="25.5" x14ac:dyDescent="0.2">
      <c r="B42" s="343" t="s">
        <v>576</v>
      </c>
      <c r="C42" s="342"/>
      <c r="D42" s="342"/>
      <c r="E42" s="342"/>
      <c r="F42" s="342"/>
      <c r="G42" s="342"/>
    </row>
    <row r="43" spans="2:9" x14ac:dyDescent="0.2">
      <c r="B43" s="344" t="s">
        <v>577</v>
      </c>
      <c r="C43" s="342"/>
      <c r="D43" s="342"/>
      <c r="E43" s="342"/>
      <c r="F43" s="342"/>
      <c r="G43" s="342"/>
    </row>
    <row r="44" spans="2:9" x14ac:dyDescent="0.2">
      <c r="B44" s="344" t="s">
        <v>578</v>
      </c>
      <c r="C44" s="342"/>
      <c r="D44" s="342"/>
      <c r="E44" s="342"/>
      <c r="F44" s="342"/>
      <c r="G44" s="342"/>
    </row>
    <row r="45" spans="2:9" x14ac:dyDescent="0.2">
      <c r="B45" s="344" t="s">
        <v>579</v>
      </c>
      <c r="C45" s="342"/>
      <c r="D45" s="342"/>
      <c r="E45" s="342"/>
      <c r="F45" s="342"/>
      <c r="G45" s="342"/>
    </row>
    <row r="46" spans="2:9" x14ac:dyDescent="0.2">
      <c r="B46" s="345"/>
      <c r="C46" s="345"/>
      <c r="D46" s="345"/>
      <c r="E46" s="345"/>
      <c r="F46" s="345"/>
      <c r="G46" s="345"/>
    </row>
    <row r="51" spans="1:7" x14ac:dyDescent="0.2">
      <c r="A51" s="3"/>
      <c r="B51" s="1"/>
      <c r="C51" s="1"/>
      <c r="D51" s="1"/>
      <c r="E51" s="5"/>
      <c r="F51" s="356"/>
      <c r="G51" s="1"/>
    </row>
    <row r="52" spans="1:7" x14ac:dyDescent="0.2">
      <c r="A52" s="3"/>
      <c r="B52" s="3"/>
      <c r="C52" s="1"/>
      <c r="D52" s="1"/>
      <c r="E52" s="5"/>
      <c r="F52" s="5"/>
      <c r="G52" s="1"/>
    </row>
    <row r="53" spans="1:7" x14ac:dyDescent="0.2">
      <c r="A53" s="3"/>
      <c r="B53" s="1"/>
      <c r="C53" s="1"/>
      <c r="D53" s="1"/>
      <c r="E53" s="5"/>
      <c r="F53" s="5"/>
      <c r="G53" s="1"/>
    </row>
    <row r="54" spans="1:7" x14ac:dyDescent="0.2">
      <c r="A54" s="3"/>
      <c r="B54" s="1"/>
      <c r="C54" s="1"/>
      <c r="D54" s="1"/>
      <c r="E54" s="2"/>
      <c r="F54" s="1"/>
      <c r="G54" s="1"/>
    </row>
    <row r="55" spans="1:7" x14ac:dyDescent="0.2">
      <c r="A55" s="3"/>
      <c r="B55" s="1"/>
      <c r="C55" s="1"/>
      <c r="D55" s="1"/>
      <c r="E55" s="8"/>
      <c r="F55" s="8"/>
      <c r="G55" s="1"/>
    </row>
    <row r="56" spans="1:7" x14ac:dyDescent="0.2">
      <c r="A56" s="3"/>
      <c r="B56" s="1"/>
      <c r="C56" s="1"/>
      <c r="D56" s="1"/>
      <c r="E56" s="8"/>
      <c r="F56" s="8"/>
      <c r="G56" s="1"/>
    </row>
    <row r="57" spans="1:7" x14ac:dyDescent="0.2">
      <c r="A57" s="3"/>
      <c r="B57" s="1"/>
      <c r="C57" s="1"/>
      <c r="D57" s="1"/>
      <c r="E57" s="1"/>
      <c r="F57" s="1"/>
      <c r="G57" s="1"/>
    </row>
    <row r="58" spans="1:7" x14ac:dyDescent="0.2">
      <c r="A58" s="3"/>
      <c r="B58" s="1"/>
      <c r="C58" s="1"/>
      <c r="D58" s="1"/>
      <c r="E58" s="1"/>
      <c r="F58" s="1"/>
      <c r="G58" s="1"/>
    </row>
    <row r="59" spans="1:7" x14ac:dyDescent="0.2">
      <c r="A59" s="3"/>
      <c r="B59" s="1"/>
      <c r="C59" s="1"/>
      <c r="D59" s="1"/>
      <c r="E59" s="1"/>
      <c r="F59" s="1"/>
      <c r="G59" s="1"/>
    </row>
    <row r="60" spans="1:7" x14ac:dyDescent="0.2">
      <c r="A60" s="3"/>
      <c r="B60" s="1"/>
      <c r="C60" s="1"/>
      <c r="D60" s="1"/>
      <c r="E60" s="1"/>
      <c r="F60" s="1"/>
      <c r="G60" s="1"/>
    </row>
    <row r="61" spans="1:7" x14ac:dyDescent="0.2">
      <c r="A61" s="3"/>
      <c r="B61" s="1"/>
      <c r="C61" s="1"/>
      <c r="D61" s="1"/>
      <c r="E61" s="1"/>
      <c r="F61" s="1"/>
      <c r="G61" s="1"/>
    </row>
    <row r="62" spans="1:7" x14ac:dyDescent="0.2">
      <c r="A62" s="3"/>
      <c r="B62" s="1"/>
      <c r="C62" s="1"/>
      <c r="D62" s="1"/>
      <c r="E62" s="1"/>
      <c r="F62" s="1"/>
      <c r="G62" s="1"/>
    </row>
    <row r="63" spans="1:7" x14ac:dyDescent="0.2">
      <c r="A63" s="3"/>
      <c r="G63" s="1"/>
    </row>
  </sheetData>
  <mergeCells count="4">
    <mergeCell ref="B5:I5"/>
    <mergeCell ref="B6:I6"/>
    <mergeCell ref="B7:I7"/>
    <mergeCell ref="B8:I8"/>
  </mergeCells>
  <pageMargins left="0.39370078740157483" right="0.19685039370078741" top="0.19685039370078741" bottom="0.19685039370078741" header="0.31496062992125984" footer="0.31496062992125984"/>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K37"/>
  <sheetViews>
    <sheetView workbookViewId="0">
      <selection activeCell="A8" sqref="A8"/>
    </sheetView>
  </sheetViews>
  <sheetFormatPr baseColWidth="10" defaultRowHeight="12.75" x14ac:dyDescent="0.2"/>
  <cols>
    <col min="1" max="1" width="27" customWidth="1"/>
    <col min="2" max="2" width="12.7109375" customWidth="1"/>
    <col min="3" max="3" width="16.7109375" customWidth="1"/>
    <col min="4" max="4" width="13.7109375" customWidth="1"/>
    <col min="5" max="5" width="14.140625" customWidth="1"/>
    <col min="6" max="6" width="10.42578125" customWidth="1"/>
    <col min="7" max="7" width="20.7109375" customWidth="1"/>
    <col min="8" max="8" width="24.140625" customWidth="1"/>
    <col min="9" max="9" width="18.28515625" customWidth="1"/>
    <col min="10" max="10" width="17.42578125" customWidth="1"/>
    <col min="11" max="11" width="20.7109375" customWidth="1"/>
  </cols>
  <sheetData>
    <row r="1" spans="1:11" x14ac:dyDescent="0.2">
      <c r="A1" s="96"/>
      <c r="B1" s="97"/>
      <c r="C1" s="97"/>
      <c r="D1" s="97"/>
      <c r="E1" s="97"/>
      <c r="F1" s="97"/>
      <c r="G1" s="97"/>
      <c r="H1" s="97"/>
      <c r="I1" s="97"/>
      <c r="J1" s="97"/>
      <c r="K1" s="98"/>
    </row>
    <row r="2" spans="1:11" x14ac:dyDescent="0.2">
      <c r="A2" s="411"/>
      <c r="B2" s="412"/>
      <c r="C2" s="412"/>
      <c r="D2" s="412"/>
      <c r="E2" s="412"/>
      <c r="F2" s="412"/>
      <c r="G2" s="412"/>
      <c r="H2" s="412"/>
      <c r="I2" s="412"/>
      <c r="J2" s="412"/>
      <c r="K2" s="414"/>
    </row>
    <row r="3" spans="1:11" x14ac:dyDescent="0.2">
      <c r="A3" s="411"/>
      <c r="B3" s="412"/>
      <c r="C3" s="412"/>
      <c r="D3" s="412"/>
      <c r="E3" s="412"/>
      <c r="F3" s="412"/>
      <c r="G3" s="412"/>
      <c r="H3" s="412"/>
      <c r="I3" s="412"/>
      <c r="J3" s="412"/>
      <c r="K3" s="414"/>
    </row>
    <row r="4" spans="1:11" x14ac:dyDescent="0.2">
      <c r="A4" s="411"/>
      <c r="B4" s="412"/>
      <c r="C4" s="412"/>
      <c r="D4" s="412"/>
      <c r="E4" s="412"/>
      <c r="F4" s="412"/>
      <c r="G4" s="412"/>
      <c r="H4" s="412"/>
      <c r="I4" s="412"/>
      <c r="J4" s="412"/>
      <c r="K4" s="414"/>
    </row>
    <row r="5" spans="1:11" x14ac:dyDescent="0.2">
      <c r="A5" s="499" t="s">
        <v>0</v>
      </c>
      <c r="B5" s="500"/>
      <c r="C5" s="500"/>
      <c r="D5" s="500"/>
      <c r="E5" s="500"/>
      <c r="F5" s="500"/>
      <c r="G5" s="500"/>
      <c r="H5" s="500"/>
      <c r="I5" s="500"/>
      <c r="J5" s="500"/>
      <c r="K5" s="501"/>
    </row>
    <row r="6" spans="1:11" x14ac:dyDescent="0.2">
      <c r="A6" s="499" t="s">
        <v>580</v>
      </c>
      <c r="B6" s="500"/>
      <c r="C6" s="500"/>
      <c r="D6" s="500"/>
      <c r="E6" s="500"/>
      <c r="F6" s="500"/>
      <c r="G6" s="500"/>
      <c r="H6" s="500"/>
      <c r="I6" s="500"/>
      <c r="J6" s="500"/>
      <c r="K6" s="501"/>
    </row>
    <row r="7" spans="1:11" x14ac:dyDescent="0.2">
      <c r="A7" s="499" t="s">
        <v>833</v>
      </c>
      <c r="B7" s="500"/>
      <c r="C7" s="500"/>
      <c r="D7" s="500"/>
      <c r="E7" s="500"/>
      <c r="F7" s="500"/>
      <c r="G7" s="500"/>
      <c r="H7" s="500"/>
      <c r="I7" s="500"/>
      <c r="J7" s="500"/>
      <c r="K7" s="501"/>
    </row>
    <row r="8" spans="1:11" x14ac:dyDescent="0.2">
      <c r="A8" s="444"/>
      <c r="B8" s="445"/>
      <c r="C8" s="445"/>
      <c r="D8" s="445"/>
      <c r="E8" s="445"/>
      <c r="F8" s="445">
        <v>3</v>
      </c>
      <c r="G8" s="445"/>
      <c r="H8" s="445"/>
      <c r="I8" s="445"/>
      <c r="J8" s="445"/>
      <c r="K8" s="446"/>
    </row>
    <row r="9" spans="1:11" x14ac:dyDescent="0.2">
      <c r="A9" s="236"/>
      <c r="B9" s="236"/>
      <c r="C9" s="236"/>
      <c r="D9" s="236"/>
      <c r="E9" s="236"/>
      <c r="F9" s="236"/>
      <c r="G9" s="236"/>
      <c r="H9" s="236"/>
      <c r="I9" s="236"/>
      <c r="J9" s="236"/>
    </row>
    <row r="10" spans="1:11" ht="63.75" x14ac:dyDescent="0.2">
      <c r="A10" s="160" t="s">
        <v>581</v>
      </c>
      <c r="B10" s="160" t="s">
        <v>582</v>
      </c>
      <c r="C10" s="160" t="s">
        <v>583</v>
      </c>
      <c r="D10" s="160" t="s">
        <v>64</v>
      </c>
      <c r="E10" s="160" t="s">
        <v>584</v>
      </c>
      <c r="F10" s="160" t="s">
        <v>572</v>
      </c>
      <c r="G10" s="160" t="s">
        <v>585</v>
      </c>
      <c r="H10" s="160" t="s">
        <v>586</v>
      </c>
      <c r="I10" s="160" t="s">
        <v>610</v>
      </c>
      <c r="J10" s="160" t="s">
        <v>611</v>
      </c>
      <c r="K10" s="160" t="s">
        <v>612</v>
      </c>
    </row>
    <row r="11" spans="1:11" x14ac:dyDescent="0.2">
      <c r="A11" s="239"/>
      <c r="B11" s="239"/>
      <c r="C11" s="239"/>
      <c r="D11" s="239"/>
      <c r="E11" s="239"/>
      <c r="F11" s="239"/>
      <c r="G11" s="239"/>
      <c r="H11" s="239"/>
      <c r="I11" s="239"/>
      <c r="J11" s="240"/>
      <c r="K11" s="240"/>
    </row>
    <row r="12" spans="1:11" ht="25.5" x14ac:dyDescent="0.2">
      <c r="A12" s="346" t="s">
        <v>587</v>
      </c>
      <c r="B12" s="305">
        <f>B13+B14+B15</f>
        <v>0</v>
      </c>
      <c r="C12" s="305">
        <f t="shared" ref="C12:J12" si="0">C13+C14+C15</f>
        <v>0</v>
      </c>
      <c r="D12" s="305">
        <f t="shared" si="0"/>
        <v>0</v>
      </c>
      <c r="E12" s="305">
        <v>0</v>
      </c>
      <c r="F12" s="305">
        <f t="shared" si="0"/>
        <v>0</v>
      </c>
      <c r="G12" s="305">
        <f t="shared" si="0"/>
        <v>0</v>
      </c>
      <c r="H12" s="305">
        <f t="shared" si="0"/>
        <v>0</v>
      </c>
      <c r="I12" s="305">
        <f t="shared" si="0"/>
        <v>0</v>
      </c>
      <c r="J12" s="305">
        <f t="shared" si="0"/>
        <v>0</v>
      </c>
      <c r="K12" s="242">
        <f>E12-J12</f>
        <v>0</v>
      </c>
    </row>
    <row r="13" spans="1:11" ht="13.5" thickBot="1" x14ac:dyDescent="0.25">
      <c r="A13" s="161" t="s">
        <v>588</v>
      </c>
      <c r="B13" s="161"/>
      <c r="C13" s="161"/>
      <c r="D13" s="161"/>
      <c r="E13" s="161"/>
      <c r="F13" s="161"/>
      <c r="G13" s="161"/>
      <c r="H13" s="161"/>
      <c r="I13" s="161"/>
      <c r="J13" s="161"/>
      <c r="K13" s="242"/>
    </row>
    <row r="14" spans="1:11" ht="12.75" customHeight="1" x14ac:dyDescent="0.2">
      <c r="A14" s="161" t="s">
        <v>589</v>
      </c>
      <c r="B14" s="161"/>
      <c r="C14" s="161"/>
      <c r="D14" s="247"/>
      <c r="E14" s="571" t="s">
        <v>490</v>
      </c>
      <c r="F14" s="572"/>
      <c r="G14" s="572"/>
      <c r="H14" s="573"/>
      <c r="I14" s="147"/>
      <c r="J14" s="161"/>
      <c r="K14" s="242"/>
    </row>
    <row r="15" spans="1:11" ht="13.5" customHeight="1" thickBot="1" x14ac:dyDescent="0.25">
      <c r="A15" s="161" t="s">
        <v>590</v>
      </c>
      <c r="B15" s="161"/>
      <c r="C15" s="161"/>
      <c r="D15" s="247"/>
      <c r="E15" s="574"/>
      <c r="F15" s="575"/>
      <c r="G15" s="575"/>
      <c r="H15" s="576"/>
      <c r="I15" s="147"/>
      <c r="J15" s="161"/>
      <c r="K15" s="242"/>
    </row>
    <row r="16" spans="1:11" x14ac:dyDescent="0.2">
      <c r="A16" s="161"/>
      <c r="B16" s="161"/>
      <c r="C16" s="161"/>
      <c r="D16" s="161"/>
      <c r="E16" s="161"/>
      <c r="F16" s="161"/>
      <c r="G16" s="161"/>
      <c r="H16" s="161"/>
      <c r="I16" s="161"/>
      <c r="J16" s="161"/>
      <c r="K16" s="242"/>
    </row>
    <row r="17" spans="1:11" x14ac:dyDescent="0.2">
      <c r="A17" s="347" t="s">
        <v>591</v>
      </c>
      <c r="B17" s="305">
        <f>B18+B19+B20</f>
        <v>0</v>
      </c>
      <c r="C17" s="305">
        <f t="shared" ref="C17:J17" si="1">C18+C19+C20</f>
        <v>0</v>
      </c>
      <c r="D17" s="305">
        <f t="shared" si="1"/>
        <v>0</v>
      </c>
      <c r="E17" s="305">
        <f t="shared" si="1"/>
        <v>0</v>
      </c>
      <c r="F17" s="305">
        <f t="shared" si="1"/>
        <v>0</v>
      </c>
      <c r="G17" s="305">
        <f t="shared" si="1"/>
        <v>0</v>
      </c>
      <c r="H17" s="305">
        <f t="shared" si="1"/>
        <v>0</v>
      </c>
      <c r="I17" s="305">
        <f t="shared" si="1"/>
        <v>0</v>
      </c>
      <c r="J17" s="305">
        <f t="shared" si="1"/>
        <v>0</v>
      </c>
      <c r="K17" s="242">
        <f>E17-J17</f>
        <v>0</v>
      </c>
    </row>
    <row r="18" spans="1:11" x14ac:dyDescent="0.2">
      <c r="A18" s="161" t="s">
        <v>592</v>
      </c>
      <c r="B18" s="161"/>
      <c r="C18" s="161"/>
      <c r="D18" s="161"/>
      <c r="E18" s="161"/>
      <c r="F18" s="161"/>
      <c r="G18" s="161"/>
      <c r="H18" s="161"/>
      <c r="I18" s="161"/>
      <c r="J18" s="161"/>
      <c r="K18" s="242"/>
    </row>
    <row r="19" spans="1:11" x14ac:dyDescent="0.2">
      <c r="A19" s="161" t="s">
        <v>593</v>
      </c>
      <c r="B19" s="161"/>
      <c r="C19" s="161"/>
      <c r="D19" s="161"/>
      <c r="E19" s="161"/>
      <c r="F19" s="161"/>
      <c r="G19" s="161"/>
      <c r="H19" s="161"/>
      <c r="I19" s="161"/>
      <c r="J19" s="161"/>
      <c r="K19" s="242"/>
    </row>
    <row r="20" spans="1:11" x14ac:dyDescent="0.2">
      <c r="A20" s="161" t="s">
        <v>594</v>
      </c>
      <c r="B20" s="161"/>
      <c r="C20" s="161"/>
      <c r="D20" s="161"/>
      <c r="E20" s="161"/>
      <c r="F20" s="161"/>
      <c r="G20" s="161"/>
      <c r="H20" s="161"/>
      <c r="I20" s="161"/>
      <c r="J20" s="161"/>
      <c r="K20" s="242"/>
    </row>
    <row r="21" spans="1:11" x14ac:dyDescent="0.2">
      <c r="A21" s="161"/>
      <c r="B21" s="161"/>
      <c r="C21" s="161"/>
      <c r="D21" s="161"/>
      <c r="E21" s="161"/>
      <c r="F21" s="161"/>
      <c r="G21" s="161"/>
      <c r="H21" s="161"/>
      <c r="I21" s="161"/>
      <c r="J21" s="161"/>
      <c r="K21" s="242"/>
    </row>
    <row r="22" spans="1:11" ht="38.25" x14ac:dyDescent="0.2">
      <c r="A22" s="348" t="s">
        <v>595</v>
      </c>
      <c r="B22" s="305">
        <f>B12+B17</f>
        <v>0</v>
      </c>
      <c r="C22" s="305">
        <f t="shared" ref="C22:J22" si="2">C12+C17</f>
        <v>0</v>
      </c>
      <c r="D22" s="305">
        <f t="shared" si="2"/>
        <v>0</v>
      </c>
      <c r="E22" s="305">
        <f t="shared" si="2"/>
        <v>0</v>
      </c>
      <c r="F22" s="305">
        <f t="shared" si="2"/>
        <v>0</v>
      </c>
      <c r="G22" s="305">
        <f t="shared" si="2"/>
        <v>0</v>
      </c>
      <c r="H22" s="305">
        <f t="shared" si="2"/>
        <v>0</v>
      </c>
      <c r="I22" s="305">
        <f t="shared" si="2"/>
        <v>0</v>
      </c>
      <c r="J22" s="305">
        <f t="shared" si="2"/>
        <v>0</v>
      </c>
      <c r="K22" s="242">
        <f>E22-J22</f>
        <v>0</v>
      </c>
    </row>
    <row r="23" spans="1:11" x14ac:dyDescent="0.2">
      <c r="A23" s="161"/>
      <c r="B23" s="161"/>
      <c r="C23" s="161"/>
      <c r="D23" s="161"/>
      <c r="E23" s="161"/>
      <c r="F23" s="161"/>
      <c r="G23" s="161"/>
      <c r="H23" s="161"/>
      <c r="I23" s="161"/>
      <c r="J23" s="242"/>
      <c r="K23" s="242"/>
    </row>
    <row r="24" spans="1:11" x14ac:dyDescent="0.2">
      <c r="A24" s="257"/>
      <c r="B24" s="257"/>
      <c r="C24" s="257"/>
      <c r="D24" s="257"/>
      <c r="E24" s="257"/>
      <c r="F24" s="257"/>
      <c r="G24" s="257"/>
      <c r="H24" s="257"/>
      <c r="I24" s="349"/>
      <c r="J24" s="258"/>
      <c r="K24" s="258"/>
    </row>
    <row r="30" spans="1:11" x14ac:dyDescent="0.2">
      <c r="A30" s="3"/>
      <c r="B30" s="1"/>
      <c r="C30" s="1"/>
      <c r="D30" s="1"/>
      <c r="E30" s="5"/>
      <c r="F30" s="356"/>
      <c r="G30" s="1"/>
    </row>
    <row r="31" spans="1:11" x14ac:dyDescent="0.2">
      <c r="A31" s="3"/>
      <c r="B31" s="3"/>
      <c r="C31" s="1"/>
      <c r="D31" s="1"/>
      <c r="E31" s="5"/>
      <c r="F31" s="5"/>
      <c r="G31" s="1"/>
    </row>
    <row r="32" spans="1:11" x14ac:dyDescent="0.2">
      <c r="A32" s="3"/>
      <c r="B32" s="1"/>
      <c r="C32" s="1"/>
      <c r="D32" s="1"/>
      <c r="E32" s="5"/>
      <c r="F32" s="5"/>
      <c r="G32" s="1"/>
    </row>
    <row r="33" spans="1:7" x14ac:dyDescent="0.2">
      <c r="A33" s="3"/>
      <c r="B33" s="1"/>
      <c r="C33" s="1"/>
      <c r="D33" s="1"/>
      <c r="E33" s="2"/>
      <c r="F33" s="1"/>
      <c r="G33" s="1"/>
    </row>
    <row r="34" spans="1:7" x14ac:dyDescent="0.2">
      <c r="A34" s="3"/>
      <c r="B34" s="1"/>
      <c r="C34" s="1"/>
      <c r="D34" s="1"/>
      <c r="E34" s="8"/>
      <c r="F34" s="8"/>
      <c r="G34" s="1"/>
    </row>
    <row r="35" spans="1:7" x14ac:dyDescent="0.2">
      <c r="A35" s="3"/>
      <c r="B35" s="1"/>
      <c r="C35" s="1"/>
      <c r="D35" s="1"/>
      <c r="E35" s="8"/>
      <c r="F35" s="8"/>
      <c r="G35" s="1"/>
    </row>
    <row r="36" spans="1:7" x14ac:dyDescent="0.2">
      <c r="A36" s="3"/>
      <c r="B36" s="1"/>
      <c r="C36" s="1"/>
      <c r="D36" s="1"/>
      <c r="E36" s="1"/>
      <c r="F36" s="1"/>
      <c r="G36" s="1"/>
    </row>
    <row r="37" spans="1:7" x14ac:dyDescent="0.2">
      <c r="A37" s="3"/>
      <c r="B37" s="1"/>
      <c r="C37" s="1"/>
      <c r="D37" s="1"/>
      <c r="E37" s="1"/>
      <c r="F37" s="1"/>
      <c r="G37" s="1"/>
    </row>
  </sheetData>
  <mergeCells count="4">
    <mergeCell ref="A5:K5"/>
    <mergeCell ref="A6:K6"/>
    <mergeCell ref="A7:K7"/>
    <mergeCell ref="E14:H15"/>
  </mergeCells>
  <pageMargins left="0.39370078740157483" right="0.19685039370078741" top="0.19685039370078741" bottom="0.19685039370078741" header="0.31496062992125984" footer="0.31496062992125984"/>
  <pageSetup scale="65" orientation="landscape" r:id="rId1"/>
  <headerFooter>
    <oddFooter>&amp;CBajo protesta de decir verdad declaramos que los Estados Financieros y sus notas son razonablemente correctos y son responsabilidad del emisor</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D71"/>
  <sheetViews>
    <sheetView workbookViewId="0">
      <selection sqref="A1:D1048576"/>
    </sheetView>
  </sheetViews>
  <sheetFormatPr baseColWidth="10" defaultRowHeight="12.75" x14ac:dyDescent="0.2"/>
  <cols>
    <col min="1" max="1" width="64.7109375" customWidth="1"/>
    <col min="2" max="2" width="15.42578125" style="785" bestFit="1" customWidth="1"/>
    <col min="3" max="4" width="14.42578125" style="785" bestFit="1" customWidth="1"/>
  </cols>
  <sheetData>
    <row r="1" spans="1:4" ht="45" customHeight="1" x14ac:dyDescent="0.2">
      <c r="A1" s="783"/>
      <c r="B1" s="783"/>
      <c r="C1" s="783"/>
      <c r="D1" s="783"/>
    </row>
    <row r="2" spans="1:4" ht="15.75" customHeight="1" x14ac:dyDescent="0.2">
      <c r="A2" s="784" t="s">
        <v>0</v>
      </c>
      <c r="B2" s="784"/>
      <c r="C2" s="784"/>
      <c r="D2" s="784"/>
    </row>
    <row r="3" spans="1:4" x14ac:dyDescent="0.2">
      <c r="A3" s="784" t="s">
        <v>1352</v>
      </c>
      <c r="B3" s="784"/>
      <c r="C3" s="784"/>
      <c r="D3" s="784"/>
    </row>
    <row r="4" spans="1:4" x14ac:dyDescent="0.2">
      <c r="A4" s="784" t="s">
        <v>901</v>
      </c>
      <c r="B4" s="784"/>
      <c r="C4" s="784"/>
      <c r="D4" s="784"/>
    </row>
    <row r="5" spans="1:4" x14ac:dyDescent="0.2">
      <c r="A5" s="784" t="s">
        <v>1353</v>
      </c>
      <c r="B5" s="784"/>
      <c r="C5" s="784"/>
      <c r="D5" s="784"/>
    </row>
    <row r="6" spans="1:4" x14ac:dyDescent="0.2">
      <c r="A6" s="784">
        <v>4</v>
      </c>
      <c r="B6" s="784"/>
      <c r="C6" s="784"/>
      <c r="D6" s="784"/>
    </row>
    <row r="7" spans="1:4" ht="12.75" customHeight="1" x14ac:dyDescent="0.2"/>
    <row r="8" spans="1:4" ht="25.5" x14ac:dyDescent="0.2">
      <c r="A8" s="742" t="s">
        <v>1354</v>
      </c>
      <c r="B8" s="786" t="s">
        <v>1355</v>
      </c>
      <c r="C8" s="787" t="s">
        <v>187</v>
      </c>
      <c r="D8" s="787" t="s">
        <v>1356</v>
      </c>
    </row>
    <row r="9" spans="1:4" x14ac:dyDescent="0.2">
      <c r="A9" s="788" t="s">
        <v>1357</v>
      </c>
      <c r="B9" s="789">
        <f>SUM(B10:B12)</f>
        <v>179576757</v>
      </c>
      <c r="C9" s="790">
        <f>SUM(C10:C12)</f>
        <v>134880193</v>
      </c>
      <c r="D9" s="791">
        <f t="shared" ref="D9" si="0">SUM(D10:D12)</f>
        <v>134880193</v>
      </c>
    </row>
    <row r="10" spans="1:4" x14ac:dyDescent="0.2">
      <c r="A10" s="792" t="s">
        <v>1358</v>
      </c>
      <c r="B10" s="793">
        <v>75645505</v>
      </c>
      <c r="C10" s="794">
        <v>58432212</v>
      </c>
      <c r="D10" s="795">
        <v>58432212</v>
      </c>
    </row>
    <row r="11" spans="1:4" x14ac:dyDescent="0.2">
      <c r="A11" s="792" t="s">
        <v>1359</v>
      </c>
      <c r="B11" s="793">
        <v>103931252</v>
      </c>
      <c r="C11" s="794">
        <v>76447981</v>
      </c>
      <c r="D11" s="795">
        <v>76447981</v>
      </c>
    </row>
    <row r="12" spans="1:4" x14ac:dyDescent="0.2">
      <c r="A12" s="792" t="s">
        <v>1360</v>
      </c>
      <c r="B12" s="796">
        <v>0</v>
      </c>
      <c r="C12" s="797">
        <v>0</v>
      </c>
      <c r="D12" s="798">
        <v>0</v>
      </c>
    </row>
    <row r="13" spans="1:4" x14ac:dyDescent="0.2">
      <c r="A13" s="616"/>
      <c r="B13" s="796"/>
      <c r="C13" s="797"/>
      <c r="D13" s="798"/>
    </row>
    <row r="14" spans="1:4" ht="15" x14ac:dyDescent="0.2">
      <c r="A14" s="788" t="s">
        <v>1361</v>
      </c>
      <c r="B14" s="789">
        <f>SUM(B15:B16)</f>
        <v>179576757</v>
      </c>
      <c r="C14" s="799">
        <f>SUM(C15:C16)</f>
        <v>113688173</v>
      </c>
      <c r="D14" s="800">
        <f>SUM(D15:D16)</f>
        <v>112311730</v>
      </c>
    </row>
    <row r="15" spans="1:4" x14ac:dyDescent="0.2">
      <c r="A15" s="792" t="s">
        <v>1362</v>
      </c>
      <c r="B15" s="793">
        <v>75645505</v>
      </c>
      <c r="C15" s="794">
        <v>53455764</v>
      </c>
      <c r="D15" s="795">
        <v>53221222</v>
      </c>
    </row>
    <row r="16" spans="1:4" x14ac:dyDescent="0.2">
      <c r="A16" s="792" t="s">
        <v>1363</v>
      </c>
      <c r="B16" s="793">
        <v>103931252</v>
      </c>
      <c r="C16" s="794">
        <v>60232409</v>
      </c>
      <c r="D16" s="795">
        <v>59090508</v>
      </c>
    </row>
    <row r="17" spans="1:4" x14ac:dyDescent="0.2">
      <c r="A17" s="616"/>
      <c r="B17" s="796"/>
      <c r="C17" s="797"/>
      <c r="D17" s="798"/>
    </row>
    <row r="18" spans="1:4" x14ac:dyDescent="0.2">
      <c r="A18" s="788" t="s">
        <v>1364</v>
      </c>
      <c r="B18" s="796"/>
      <c r="C18" s="799">
        <v>0</v>
      </c>
      <c r="D18" s="800">
        <v>0</v>
      </c>
    </row>
    <row r="19" spans="1:4" x14ac:dyDescent="0.2">
      <c r="A19" s="792" t="s">
        <v>1365</v>
      </c>
      <c r="B19" s="796"/>
      <c r="C19" s="799"/>
      <c r="D19" s="800"/>
    </row>
    <row r="20" spans="1:4" ht="25.5" x14ac:dyDescent="0.2">
      <c r="A20" s="792" t="s">
        <v>1366</v>
      </c>
      <c r="B20" s="796"/>
      <c r="C20" s="799"/>
      <c r="D20" s="800"/>
    </row>
    <row r="21" spans="1:4" x14ac:dyDescent="0.2">
      <c r="A21" s="616"/>
      <c r="B21" s="796"/>
      <c r="C21" s="799"/>
      <c r="D21" s="800"/>
    </row>
    <row r="22" spans="1:4" x14ac:dyDescent="0.2">
      <c r="A22" s="788" t="s">
        <v>1367</v>
      </c>
      <c r="B22" s="789">
        <v>0</v>
      </c>
      <c r="C22" s="801">
        <v>21192019</v>
      </c>
      <c r="D22" s="802">
        <f>D9-D14+D18</f>
        <v>22568463</v>
      </c>
    </row>
    <row r="23" spans="1:4" x14ac:dyDescent="0.2">
      <c r="A23" s="788" t="s">
        <v>1368</v>
      </c>
      <c r="B23" s="789">
        <v>0</v>
      </c>
      <c r="C23" s="801">
        <f>C22-C12</f>
        <v>21192019</v>
      </c>
      <c r="D23" s="802">
        <f>D22-D12</f>
        <v>22568463</v>
      </c>
    </row>
    <row r="24" spans="1:4" ht="25.5" x14ac:dyDescent="0.2">
      <c r="A24" s="803" t="s">
        <v>1369</v>
      </c>
      <c r="B24" s="804">
        <v>0</v>
      </c>
      <c r="C24" s="805">
        <f>C23-C18</f>
        <v>21192019</v>
      </c>
      <c r="D24" s="806">
        <f>D23-D18</f>
        <v>22568463</v>
      </c>
    </row>
    <row r="25" spans="1:4" x14ac:dyDescent="0.2">
      <c r="A25" s="236"/>
      <c r="B25" s="807"/>
      <c r="C25" s="807"/>
      <c r="D25" s="807"/>
    </row>
    <row r="26" spans="1:4" ht="25.5" x14ac:dyDescent="0.2">
      <c r="A26" s="742" t="s">
        <v>1354</v>
      </c>
      <c r="B26" s="786" t="s">
        <v>1355</v>
      </c>
      <c r="C26" s="786" t="s">
        <v>187</v>
      </c>
      <c r="D26" s="786" t="s">
        <v>1356</v>
      </c>
    </row>
    <row r="27" spans="1:4" x14ac:dyDescent="0.2">
      <c r="A27" s="808" t="s">
        <v>1370</v>
      </c>
      <c r="B27" s="790">
        <v>0</v>
      </c>
      <c r="C27" s="790">
        <v>0</v>
      </c>
      <c r="D27" s="790">
        <v>0</v>
      </c>
    </row>
    <row r="28" spans="1:4" x14ac:dyDescent="0.2">
      <c r="A28" s="809" t="s">
        <v>1371</v>
      </c>
      <c r="B28" s="799"/>
      <c r="C28" s="799"/>
      <c r="D28" s="799"/>
    </row>
    <row r="29" spans="1:4" x14ac:dyDescent="0.2">
      <c r="A29" s="809" t="s">
        <v>1372</v>
      </c>
      <c r="B29" s="799"/>
      <c r="C29" s="799"/>
      <c r="D29" s="799"/>
    </row>
    <row r="30" spans="1:4" x14ac:dyDescent="0.2">
      <c r="A30" s="134"/>
      <c r="B30" s="799"/>
      <c r="C30" s="799"/>
      <c r="D30" s="799"/>
    </row>
    <row r="31" spans="1:4" x14ac:dyDescent="0.2">
      <c r="A31" s="810" t="s">
        <v>1373</v>
      </c>
      <c r="B31" s="811">
        <v>0</v>
      </c>
      <c r="C31" s="805">
        <f>C22-C27</f>
        <v>21192019</v>
      </c>
      <c r="D31" s="805">
        <f>D22-D27</f>
        <v>22568463</v>
      </c>
    </row>
    <row r="32" spans="1:4" x14ac:dyDescent="0.2">
      <c r="A32" s="236"/>
      <c r="B32" s="807"/>
      <c r="C32" s="807"/>
      <c r="D32" s="807"/>
    </row>
    <row r="33" spans="1:4" ht="25.5" x14ac:dyDescent="0.2">
      <c r="A33" s="742" t="s">
        <v>1354</v>
      </c>
      <c r="B33" s="786" t="s">
        <v>1355</v>
      </c>
      <c r="C33" s="786" t="s">
        <v>187</v>
      </c>
      <c r="D33" s="786" t="s">
        <v>1356</v>
      </c>
    </row>
    <row r="34" spans="1:4" x14ac:dyDescent="0.2">
      <c r="A34" s="808" t="s">
        <v>1374</v>
      </c>
      <c r="B34" s="790">
        <v>0</v>
      </c>
      <c r="C34" s="790">
        <v>0</v>
      </c>
      <c r="D34" s="790">
        <v>0</v>
      </c>
    </row>
    <row r="35" spans="1:4" x14ac:dyDescent="0.2">
      <c r="A35" s="809" t="s">
        <v>1375</v>
      </c>
      <c r="B35" s="799"/>
      <c r="C35" s="799"/>
      <c r="D35" s="799"/>
    </row>
    <row r="36" spans="1:4" ht="25.5" x14ac:dyDescent="0.2">
      <c r="A36" s="809" t="s">
        <v>1376</v>
      </c>
      <c r="B36" s="799"/>
      <c r="C36" s="799"/>
      <c r="D36" s="799"/>
    </row>
    <row r="37" spans="1:4" x14ac:dyDescent="0.2">
      <c r="A37" s="812" t="s">
        <v>1377</v>
      </c>
      <c r="B37" s="799">
        <v>0</v>
      </c>
      <c r="C37" s="799">
        <v>0</v>
      </c>
      <c r="D37" s="799">
        <v>0</v>
      </c>
    </row>
    <row r="38" spans="1:4" x14ac:dyDescent="0.2">
      <c r="A38" s="809" t="s">
        <v>1378</v>
      </c>
      <c r="B38" s="799"/>
      <c r="C38" s="799"/>
      <c r="D38" s="799"/>
    </row>
    <row r="39" spans="1:4" x14ac:dyDescent="0.2">
      <c r="A39" s="809" t="s">
        <v>1379</v>
      </c>
      <c r="B39" s="799"/>
      <c r="C39" s="799"/>
      <c r="D39" s="799"/>
    </row>
    <row r="40" spans="1:4" ht="12.75" customHeight="1" x14ac:dyDescent="0.2">
      <c r="A40" s="134"/>
      <c r="B40" s="799"/>
      <c r="C40" s="799"/>
      <c r="D40" s="799"/>
    </row>
    <row r="41" spans="1:4" x14ac:dyDescent="0.2">
      <c r="A41" s="810" t="s">
        <v>1380</v>
      </c>
      <c r="B41" s="811">
        <v>0</v>
      </c>
      <c r="C41" s="811">
        <v>0</v>
      </c>
      <c r="D41" s="811">
        <v>0</v>
      </c>
    </row>
    <row r="42" spans="1:4" x14ac:dyDescent="0.2">
      <c r="A42" s="236"/>
      <c r="B42" s="807"/>
      <c r="C42" s="807"/>
      <c r="D42" s="807"/>
    </row>
    <row r="43" spans="1:4" ht="25.5" x14ac:dyDescent="0.2">
      <c r="A43" s="742" t="s">
        <v>1354</v>
      </c>
      <c r="B43" s="786" t="s">
        <v>1355</v>
      </c>
      <c r="C43" s="786" t="s">
        <v>187</v>
      </c>
      <c r="D43" s="786" t="s">
        <v>1356</v>
      </c>
    </row>
    <row r="44" spans="1:4" x14ac:dyDescent="0.2">
      <c r="A44" s="808" t="s">
        <v>1381</v>
      </c>
      <c r="B44" s="813">
        <v>75645505</v>
      </c>
      <c r="C44" s="813">
        <v>58432212</v>
      </c>
      <c r="D44" s="814">
        <v>58132212</v>
      </c>
    </row>
    <row r="45" spans="1:4" ht="25.5" x14ac:dyDescent="0.2">
      <c r="A45" s="812" t="s">
        <v>1382</v>
      </c>
      <c r="B45" s="797">
        <v>0</v>
      </c>
      <c r="C45" s="797">
        <v>0</v>
      </c>
      <c r="D45" s="797">
        <v>0</v>
      </c>
    </row>
    <row r="46" spans="1:4" x14ac:dyDescent="0.2">
      <c r="A46" s="812" t="s">
        <v>1375</v>
      </c>
      <c r="B46" s="797">
        <v>0</v>
      </c>
      <c r="C46" s="797">
        <v>0</v>
      </c>
      <c r="D46" s="797">
        <v>0</v>
      </c>
    </row>
    <row r="47" spans="1:4" x14ac:dyDescent="0.2">
      <c r="A47" s="809" t="s">
        <v>1378</v>
      </c>
      <c r="B47" s="797">
        <v>0</v>
      </c>
      <c r="C47" s="797">
        <v>0</v>
      </c>
      <c r="D47" s="797">
        <v>0</v>
      </c>
    </row>
    <row r="48" spans="1:4" x14ac:dyDescent="0.2">
      <c r="A48" s="134"/>
      <c r="B48" s="797"/>
      <c r="C48" s="797"/>
      <c r="D48" s="797"/>
    </row>
    <row r="49" spans="1:4" x14ac:dyDescent="0.2">
      <c r="A49" s="809" t="s">
        <v>1362</v>
      </c>
      <c r="B49" s="813">
        <v>75645505</v>
      </c>
      <c r="C49" s="815">
        <v>53455764</v>
      </c>
      <c r="D49" s="815">
        <v>53221222</v>
      </c>
    </row>
    <row r="50" spans="1:4" x14ac:dyDescent="0.2">
      <c r="A50" s="134"/>
      <c r="B50" s="799"/>
      <c r="C50" s="797"/>
      <c r="D50" s="797"/>
    </row>
    <row r="51" spans="1:4" x14ac:dyDescent="0.2">
      <c r="A51" s="809" t="s">
        <v>1365</v>
      </c>
      <c r="B51" s="799"/>
      <c r="C51" s="797">
        <v>0</v>
      </c>
      <c r="D51" s="797">
        <v>0</v>
      </c>
    </row>
    <row r="52" spans="1:4" x14ac:dyDescent="0.2">
      <c r="A52" s="134"/>
      <c r="B52" s="797"/>
      <c r="C52" s="797"/>
      <c r="D52" s="797"/>
    </row>
    <row r="53" spans="1:4" x14ac:dyDescent="0.2">
      <c r="A53" s="812" t="s">
        <v>1383</v>
      </c>
      <c r="B53" s="799">
        <v>0</v>
      </c>
      <c r="C53" s="799">
        <v>4976447</v>
      </c>
      <c r="D53" s="799">
        <v>5210990</v>
      </c>
    </row>
    <row r="54" spans="1:4" ht="12.75" customHeight="1" x14ac:dyDescent="0.2">
      <c r="A54" s="810" t="s">
        <v>1384</v>
      </c>
      <c r="B54" s="811">
        <v>0</v>
      </c>
      <c r="C54" s="811">
        <v>4976447</v>
      </c>
      <c r="D54" s="811">
        <v>5210990</v>
      </c>
    </row>
    <row r="55" spans="1:4" x14ac:dyDescent="0.2">
      <c r="A55" s="236"/>
      <c r="B55" s="807"/>
      <c r="C55" s="807"/>
      <c r="D55" s="807"/>
    </row>
    <row r="56" spans="1:4" ht="25.5" x14ac:dyDescent="0.2">
      <c r="A56" s="742" t="s">
        <v>1354</v>
      </c>
      <c r="B56" s="786" t="s">
        <v>1355</v>
      </c>
      <c r="C56" s="786" t="s">
        <v>187</v>
      </c>
      <c r="D56" s="786" t="s">
        <v>1356</v>
      </c>
    </row>
    <row r="57" spans="1:4" x14ac:dyDescent="0.2">
      <c r="A57" s="808" t="s">
        <v>1359</v>
      </c>
      <c r="B57" s="813">
        <v>103931252</v>
      </c>
      <c r="C57" s="813">
        <v>76447981</v>
      </c>
      <c r="D57" s="814">
        <v>76447981</v>
      </c>
    </row>
    <row r="58" spans="1:4" ht="25.5" x14ac:dyDescent="0.2">
      <c r="A58" s="812" t="s">
        <v>1385</v>
      </c>
      <c r="B58" s="797">
        <v>0</v>
      </c>
      <c r="C58" s="797">
        <v>0</v>
      </c>
      <c r="D58" s="797">
        <v>0</v>
      </c>
    </row>
    <row r="59" spans="1:4" ht="25.5" x14ac:dyDescent="0.2">
      <c r="A59" s="809" t="s">
        <v>1376</v>
      </c>
      <c r="B59" s="797">
        <v>0</v>
      </c>
      <c r="C59" s="797">
        <v>0</v>
      </c>
      <c r="D59" s="797">
        <v>0</v>
      </c>
    </row>
    <row r="60" spans="1:4" x14ac:dyDescent="0.2">
      <c r="A60" s="809" t="s">
        <v>1379</v>
      </c>
      <c r="B60" s="797">
        <v>0</v>
      </c>
      <c r="C60" s="797">
        <v>0</v>
      </c>
      <c r="D60" s="797">
        <v>0</v>
      </c>
    </row>
    <row r="61" spans="1:4" x14ac:dyDescent="0.2">
      <c r="A61" s="134"/>
      <c r="B61" s="797"/>
      <c r="C61" s="797"/>
      <c r="D61" s="797"/>
    </row>
    <row r="62" spans="1:4" x14ac:dyDescent="0.2">
      <c r="A62" s="812" t="s">
        <v>1386</v>
      </c>
      <c r="B62" s="813">
        <v>103931252</v>
      </c>
      <c r="C62" s="813">
        <v>60232409</v>
      </c>
      <c r="D62" s="814">
        <v>59090508</v>
      </c>
    </row>
    <row r="63" spans="1:4" x14ac:dyDescent="0.2">
      <c r="A63" s="816"/>
      <c r="B63" s="799"/>
      <c r="C63" s="797"/>
      <c r="D63" s="797"/>
    </row>
    <row r="64" spans="1:4" ht="25.5" x14ac:dyDescent="0.2">
      <c r="A64" s="812" t="s">
        <v>1366</v>
      </c>
      <c r="B64" s="799"/>
      <c r="C64" s="797">
        <v>0</v>
      </c>
      <c r="D64" s="797">
        <v>0</v>
      </c>
    </row>
    <row r="65" spans="1:4" x14ac:dyDescent="0.2">
      <c r="A65" s="816"/>
      <c r="B65" s="797"/>
      <c r="C65" s="797"/>
      <c r="D65" s="797"/>
    </row>
    <row r="66" spans="1:4" x14ac:dyDescent="0.2">
      <c r="A66" s="812" t="s">
        <v>1387</v>
      </c>
      <c r="B66" s="799">
        <v>0</v>
      </c>
      <c r="C66" s="799">
        <v>16215572</v>
      </c>
      <c r="D66" s="799">
        <f>D57+D58-D62+D64</f>
        <v>17357473</v>
      </c>
    </row>
    <row r="67" spans="1:4" ht="25.5" x14ac:dyDescent="0.2">
      <c r="A67" s="810" t="s">
        <v>1388</v>
      </c>
      <c r="B67" s="811">
        <v>0</v>
      </c>
      <c r="C67" s="811">
        <v>16215572</v>
      </c>
      <c r="D67" s="811">
        <f>SUM(D66,D58)</f>
        <v>17357473</v>
      </c>
    </row>
    <row r="68" spans="1:4" ht="12.75" customHeight="1" x14ac:dyDescent="0.2"/>
    <row r="69" spans="1:4" ht="12.75" customHeight="1" x14ac:dyDescent="0.2">
      <c r="A69" s="622" t="s">
        <v>940</v>
      </c>
      <c r="B69" s="622"/>
      <c r="C69" s="622"/>
      <c r="D69" s="622"/>
    </row>
    <row r="71" spans="1:4" ht="12.75" customHeight="1" x14ac:dyDescent="0.2"/>
  </sheetData>
  <mergeCells count="7">
    <mergeCell ref="A69:D69"/>
    <mergeCell ref="A1:D1"/>
    <mergeCell ref="A2:D2"/>
    <mergeCell ref="A3:D3"/>
    <mergeCell ref="A4:D4"/>
    <mergeCell ref="A5:D5"/>
    <mergeCell ref="A6:D6"/>
  </mergeCell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I81"/>
  <sheetViews>
    <sheetView workbookViewId="0">
      <selection activeCell="A5" sqref="A5:I5"/>
    </sheetView>
  </sheetViews>
  <sheetFormatPr baseColWidth="10" defaultRowHeight="12.75" x14ac:dyDescent="0.2"/>
  <cols>
    <col min="1" max="1" width="2" customWidth="1"/>
    <col min="2" max="2" width="1.7109375" customWidth="1"/>
    <col min="3" max="3" width="40" customWidth="1"/>
    <col min="4" max="4" width="10.85546875" style="785" bestFit="1" customWidth="1"/>
    <col min="5" max="5" width="12.140625" style="785" customWidth="1"/>
    <col min="6" max="8" width="10.85546875" style="785" bestFit="1" customWidth="1"/>
    <col min="9" max="9" width="11" style="785" bestFit="1" customWidth="1"/>
  </cols>
  <sheetData>
    <row r="1" spans="1:9" ht="36.75" customHeight="1" x14ac:dyDescent="0.2">
      <c r="A1" s="783"/>
      <c r="B1" s="783"/>
      <c r="C1" s="783"/>
      <c r="D1" s="783"/>
      <c r="E1" s="783"/>
      <c r="F1" s="783"/>
      <c r="G1" s="783"/>
      <c r="H1" s="783"/>
      <c r="I1" s="783"/>
    </row>
    <row r="2" spans="1:9" ht="12.75" customHeight="1" x14ac:dyDescent="0.2">
      <c r="A2" s="784" t="s">
        <v>0</v>
      </c>
      <c r="B2" s="784"/>
      <c r="C2" s="784"/>
      <c r="D2" s="784"/>
      <c r="E2" s="784"/>
      <c r="F2" s="784"/>
      <c r="G2" s="784"/>
      <c r="H2" s="784"/>
      <c r="I2" s="784"/>
    </row>
    <row r="3" spans="1:9" ht="13.5" customHeight="1" x14ac:dyDescent="0.2">
      <c r="A3" s="784" t="s">
        <v>1389</v>
      </c>
      <c r="B3" s="784"/>
      <c r="C3" s="784"/>
      <c r="D3" s="784"/>
      <c r="E3" s="784"/>
      <c r="F3" s="784"/>
      <c r="G3" s="784"/>
      <c r="H3" s="784"/>
      <c r="I3" s="784"/>
    </row>
    <row r="4" spans="1:9" ht="11.25" customHeight="1" x14ac:dyDescent="0.2">
      <c r="A4" s="784" t="s">
        <v>901</v>
      </c>
      <c r="B4" s="784"/>
      <c r="C4" s="784"/>
      <c r="D4" s="784"/>
      <c r="E4" s="784"/>
      <c r="F4" s="784"/>
      <c r="G4" s="784"/>
      <c r="H4" s="784"/>
      <c r="I4" s="784"/>
    </row>
    <row r="5" spans="1:9" ht="12.75" customHeight="1" x14ac:dyDescent="0.2">
      <c r="A5" s="784" t="s">
        <v>1353</v>
      </c>
      <c r="B5" s="784"/>
      <c r="C5" s="784"/>
      <c r="D5" s="784"/>
      <c r="E5" s="784"/>
      <c r="F5" s="784"/>
      <c r="G5" s="784"/>
      <c r="H5" s="784"/>
      <c r="I5" s="784"/>
    </row>
    <row r="6" spans="1:9" ht="12.75" customHeight="1" x14ac:dyDescent="0.2">
      <c r="A6" s="515">
        <v>5</v>
      </c>
      <c r="B6" s="515"/>
      <c r="C6" s="515"/>
      <c r="D6" s="515"/>
      <c r="E6" s="515"/>
      <c r="F6" s="515"/>
      <c r="G6" s="515"/>
      <c r="H6" s="515"/>
      <c r="I6" s="515"/>
    </row>
    <row r="7" spans="1:9" ht="6" customHeight="1" x14ac:dyDescent="0.2">
      <c r="A7" s="817"/>
      <c r="B7" s="817"/>
      <c r="C7" s="817"/>
      <c r="D7" s="818"/>
      <c r="E7" s="818"/>
      <c r="F7" s="818"/>
      <c r="G7" s="818"/>
      <c r="H7" s="818"/>
      <c r="I7" s="818"/>
    </row>
    <row r="8" spans="1:9" x14ac:dyDescent="0.2">
      <c r="A8" s="581" t="s">
        <v>1354</v>
      </c>
      <c r="B8" s="819"/>
      <c r="C8" s="819"/>
      <c r="D8" s="820" t="s">
        <v>903</v>
      </c>
      <c r="E8" s="821"/>
      <c r="F8" s="821"/>
      <c r="G8" s="821"/>
      <c r="H8" s="821"/>
      <c r="I8" s="822" t="s">
        <v>1390</v>
      </c>
    </row>
    <row r="9" spans="1:9" ht="29.25" customHeight="1" x14ac:dyDescent="0.2">
      <c r="A9" s="819"/>
      <c r="B9" s="819"/>
      <c r="C9" s="819"/>
      <c r="D9" s="823" t="s">
        <v>1391</v>
      </c>
      <c r="E9" s="823" t="s">
        <v>1318</v>
      </c>
      <c r="F9" s="823" t="s">
        <v>949</v>
      </c>
      <c r="G9" s="823" t="s">
        <v>187</v>
      </c>
      <c r="H9" s="824" t="s">
        <v>1392</v>
      </c>
      <c r="I9" s="825"/>
    </row>
    <row r="10" spans="1:9" ht="12.75" customHeight="1" x14ac:dyDescent="0.2">
      <c r="A10" s="826" t="s">
        <v>1393</v>
      </c>
      <c r="B10" s="827"/>
      <c r="C10" s="828"/>
      <c r="D10" s="829"/>
      <c r="E10" s="829"/>
      <c r="F10" s="829"/>
      <c r="G10" s="829"/>
      <c r="H10" s="829"/>
      <c r="I10" s="829"/>
    </row>
    <row r="11" spans="1:9" ht="12.75" customHeight="1" x14ac:dyDescent="0.2">
      <c r="A11" s="599"/>
      <c r="B11" s="830" t="s">
        <v>1394</v>
      </c>
      <c r="C11" s="831"/>
      <c r="D11" s="829"/>
      <c r="E11" s="829"/>
      <c r="F11" s="829"/>
      <c r="G11" s="829"/>
      <c r="H11" s="829"/>
      <c r="I11" s="829"/>
    </row>
    <row r="12" spans="1:9" ht="12.75" customHeight="1" x14ac:dyDescent="0.2">
      <c r="A12" s="599"/>
      <c r="B12" s="830" t="s">
        <v>1395</v>
      </c>
      <c r="C12" s="831"/>
      <c r="D12" s="829"/>
      <c r="E12" s="829"/>
      <c r="F12" s="829"/>
      <c r="G12" s="829"/>
      <c r="H12" s="829"/>
      <c r="I12" s="829"/>
    </row>
    <row r="13" spans="1:9" ht="12.75" customHeight="1" x14ac:dyDescent="0.2">
      <c r="A13" s="599"/>
      <c r="B13" s="830" t="s">
        <v>1396</v>
      </c>
      <c r="C13" s="831"/>
      <c r="D13" s="829"/>
      <c r="E13" s="829"/>
      <c r="F13" s="829"/>
      <c r="G13" s="829"/>
      <c r="H13" s="829"/>
      <c r="I13" s="829"/>
    </row>
    <row r="14" spans="1:9" ht="12.75" customHeight="1" x14ac:dyDescent="0.2">
      <c r="A14" s="599"/>
      <c r="B14" s="830" t="s">
        <v>1397</v>
      </c>
      <c r="C14" s="831"/>
      <c r="D14" s="829"/>
      <c r="E14" s="829"/>
      <c r="F14" s="829"/>
      <c r="G14" s="829"/>
      <c r="H14" s="829"/>
      <c r="I14" s="829"/>
    </row>
    <row r="15" spans="1:9" ht="12.75" customHeight="1" x14ac:dyDescent="0.2">
      <c r="A15" s="599"/>
      <c r="B15" s="830" t="s">
        <v>1398</v>
      </c>
      <c r="C15" s="831"/>
      <c r="D15" s="829"/>
      <c r="E15" s="829"/>
      <c r="F15" s="829"/>
      <c r="G15" s="829"/>
      <c r="H15" s="829"/>
      <c r="I15" s="829"/>
    </row>
    <row r="16" spans="1:9" ht="12.75" customHeight="1" x14ac:dyDescent="0.2">
      <c r="A16" s="599"/>
      <c r="B16" s="830" t="s">
        <v>1399</v>
      </c>
      <c r="C16" s="831"/>
      <c r="D16" s="829"/>
      <c r="E16" s="829"/>
      <c r="F16" s="829"/>
      <c r="G16" s="829"/>
      <c r="H16" s="829"/>
      <c r="I16" s="829"/>
    </row>
    <row r="17" spans="1:9" ht="12.75" customHeight="1" x14ac:dyDescent="0.2">
      <c r="A17" s="599"/>
      <c r="B17" s="830" t="s">
        <v>1400</v>
      </c>
      <c r="C17" s="831"/>
      <c r="D17" s="829"/>
      <c r="E17" s="829"/>
      <c r="F17" s="829"/>
      <c r="G17" s="829"/>
      <c r="H17" s="829"/>
      <c r="I17" s="829"/>
    </row>
    <row r="18" spans="1:9" ht="12.75" customHeight="1" x14ac:dyDescent="0.2">
      <c r="A18" s="599"/>
      <c r="B18" s="830" t="s">
        <v>1401</v>
      </c>
      <c r="C18" s="831"/>
      <c r="D18" s="829">
        <v>0</v>
      </c>
      <c r="E18" s="829">
        <v>0</v>
      </c>
      <c r="F18" s="829">
        <v>0</v>
      </c>
      <c r="G18" s="829">
        <v>0</v>
      </c>
      <c r="H18" s="829">
        <v>0</v>
      </c>
      <c r="I18" s="829">
        <v>0</v>
      </c>
    </row>
    <row r="19" spans="1:9" ht="12.75" customHeight="1" x14ac:dyDescent="0.2">
      <c r="A19" s="599"/>
      <c r="B19" s="832"/>
      <c r="C19" s="833" t="s">
        <v>1402</v>
      </c>
      <c r="D19" s="829"/>
      <c r="E19" s="829"/>
      <c r="F19" s="829"/>
      <c r="G19" s="829"/>
      <c r="H19" s="829"/>
      <c r="I19" s="829"/>
    </row>
    <row r="20" spans="1:9" ht="12.75" customHeight="1" x14ac:dyDescent="0.2">
      <c r="A20" s="599"/>
      <c r="B20" s="832"/>
      <c r="C20" s="833" t="s">
        <v>1403</v>
      </c>
      <c r="D20" s="829"/>
      <c r="E20" s="829"/>
      <c r="F20" s="829"/>
      <c r="G20" s="829"/>
      <c r="H20" s="829"/>
      <c r="I20" s="829"/>
    </row>
    <row r="21" spans="1:9" ht="12.75" customHeight="1" x14ac:dyDescent="0.2">
      <c r="A21" s="599"/>
      <c r="B21" s="832"/>
      <c r="C21" s="833" t="s">
        <v>1404</v>
      </c>
      <c r="D21" s="829"/>
      <c r="E21" s="829"/>
      <c r="F21" s="829"/>
      <c r="G21" s="829"/>
      <c r="H21" s="829"/>
      <c r="I21" s="829"/>
    </row>
    <row r="22" spans="1:9" ht="12.75" customHeight="1" x14ac:dyDescent="0.2">
      <c r="A22" s="599"/>
      <c r="B22" s="832"/>
      <c r="C22" s="833" t="s">
        <v>1405</v>
      </c>
      <c r="D22" s="829"/>
      <c r="E22" s="829"/>
      <c r="F22" s="829"/>
      <c r="G22" s="829"/>
      <c r="H22" s="829"/>
      <c r="I22" s="829"/>
    </row>
    <row r="23" spans="1:9" ht="12.75" customHeight="1" x14ac:dyDescent="0.2">
      <c r="A23" s="599"/>
      <c r="B23" s="832"/>
      <c r="C23" s="833" t="s">
        <v>1406</v>
      </c>
      <c r="D23" s="829"/>
      <c r="E23" s="829"/>
      <c r="F23" s="829"/>
      <c r="G23" s="829"/>
      <c r="H23" s="829"/>
      <c r="I23" s="829"/>
    </row>
    <row r="24" spans="1:9" ht="12.75" customHeight="1" x14ac:dyDescent="0.2">
      <c r="A24" s="599"/>
      <c r="B24" s="832"/>
      <c r="C24" s="833" t="s">
        <v>1407</v>
      </c>
      <c r="D24" s="829"/>
      <c r="E24" s="829"/>
      <c r="F24" s="829"/>
      <c r="G24" s="829"/>
      <c r="H24" s="829"/>
      <c r="I24" s="829"/>
    </row>
    <row r="25" spans="1:9" ht="15" customHeight="1" x14ac:dyDescent="0.2">
      <c r="A25" s="599"/>
      <c r="B25" s="832"/>
      <c r="C25" s="833" t="s">
        <v>1408</v>
      </c>
      <c r="D25" s="829"/>
      <c r="E25" s="829"/>
      <c r="F25" s="829"/>
      <c r="G25" s="829"/>
      <c r="H25" s="829"/>
      <c r="I25" s="829"/>
    </row>
    <row r="26" spans="1:9" ht="12.75" customHeight="1" x14ac:dyDescent="0.2">
      <c r="A26" s="599"/>
      <c r="B26" s="832"/>
      <c r="C26" s="833" t="s">
        <v>1409</v>
      </c>
      <c r="D26" s="829"/>
      <c r="E26" s="829"/>
      <c r="F26" s="829"/>
      <c r="G26" s="829"/>
      <c r="H26" s="829"/>
      <c r="I26" s="829"/>
    </row>
    <row r="27" spans="1:9" ht="12.75" customHeight="1" x14ac:dyDescent="0.2">
      <c r="A27" s="599"/>
      <c r="B27" s="832"/>
      <c r="C27" s="833" t="s">
        <v>1410</v>
      </c>
      <c r="D27" s="829"/>
      <c r="E27" s="829"/>
      <c r="F27" s="829"/>
      <c r="G27" s="829"/>
      <c r="H27" s="829"/>
      <c r="I27" s="829"/>
    </row>
    <row r="28" spans="1:9" ht="12.75" customHeight="1" x14ac:dyDescent="0.2">
      <c r="A28" s="599"/>
      <c r="B28" s="832"/>
      <c r="C28" s="833" t="s">
        <v>1411</v>
      </c>
      <c r="D28" s="829"/>
      <c r="E28" s="829"/>
      <c r="F28" s="829"/>
      <c r="G28" s="829"/>
      <c r="H28" s="829"/>
      <c r="I28" s="829"/>
    </row>
    <row r="29" spans="1:9" ht="12.75" customHeight="1" x14ac:dyDescent="0.2">
      <c r="A29" s="599"/>
      <c r="B29" s="832"/>
      <c r="C29" s="833" t="s">
        <v>1412</v>
      </c>
      <c r="D29" s="829"/>
      <c r="E29" s="829"/>
      <c r="F29" s="829"/>
      <c r="G29" s="829"/>
      <c r="H29" s="829"/>
      <c r="I29" s="829"/>
    </row>
    <row r="30" spans="1:9" ht="12.75" customHeight="1" x14ac:dyDescent="0.2">
      <c r="A30" s="599"/>
      <c r="B30" s="830" t="s">
        <v>1413</v>
      </c>
      <c r="C30" s="831"/>
      <c r="D30" s="829">
        <v>0</v>
      </c>
      <c r="E30" s="829">
        <v>0</v>
      </c>
      <c r="F30" s="829">
        <v>0</v>
      </c>
      <c r="G30" s="829">
        <v>0</v>
      </c>
      <c r="H30" s="829">
        <v>0</v>
      </c>
      <c r="I30" s="829">
        <v>0</v>
      </c>
    </row>
    <row r="31" spans="1:9" ht="12.75" customHeight="1" x14ac:dyDescent="0.2">
      <c r="A31" s="599"/>
      <c r="B31" s="832"/>
      <c r="C31" s="833" t="s">
        <v>1414</v>
      </c>
      <c r="D31" s="829"/>
      <c r="E31" s="829"/>
      <c r="F31" s="829"/>
      <c r="G31" s="829"/>
      <c r="H31" s="829"/>
      <c r="I31" s="829"/>
    </row>
    <row r="32" spans="1:9" ht="12.75" customHeight="1" x14ac:dyDescent="0.2">
      <c r="A32" s="599"/>
      <c r="B32" s="832"/>
      <c r="C32" s="833" t="s">
        <v>1415</v>
      </c>
      <c r="D32" s="829"/>
      <c r="E32" s="829"/>
      <c r="F32" s="829"/>
      <c r="G32" s="829"/>
      <c r="H32" s="829"/>
      <c r="I32" s="829"/>
    </row>
    <row r="33" spans="1:9" ht="12.75" customHeight="1" x14ac:dyDescent="0.2">
      <c r="A33" s="599"/>
      <c r="B33" s="832"/>
      <c r="C33" s="833" t="s">
        <v>1416</v>
      </c>
      <c r="D33" s="829"/>
      <c r="E33" s="829"/>
      <c r="F33" s="829"/>
      <c r="G33" s="829"/>
      <c r="H33" s="829"/>
      <c r="I33" s="829"/>
    </row>
    <row r="34" spans="1:9" ht="12.75" customHeight="1" x14ac:dyDescent="0.2">
      <c r="A34" s="599"/>
      <c r="B34" s="832"/>
      <c r="C34" s="833" t="s">
        <v>1417</v>
      </c>
      <c r="D34" s="829"/>
      <c r="E34" s="829"/>
      <c r="F34" s="829"/>
      <c r="G34" s="829"/>
      <c r="H34" s="829"/>
      <c r="I34" s="829"/>
    </row>
    <row r="35" spans="1:9" ht="12.75" customHeight="1" x14ac:dyDescent="0.2">
      <c r="A35" s="599"/>
      <c r="B35" s="832"/>
      <c r="C35" s="833" t="s">
        <v>1418</v>
      </c>
      <c r="D35" s="829"/>
      <c r="E35" s="829"/>
      <c r="F35" s="829"/>
      <c r="G35" s="829"/>
      <c r="H35" s="829"/>
      <c r="I35" s="829"/>
    </row>
    <row r="36" spans="1:9" ht="12.75" customHeight="1" x14ac:dyDescent="0.2">
      <c r="A36" s="599"/>
      <c r="B36" s="830" t="s">
        <v>1419</v>
      </c>
      <c r="C36" s="831"/>
      <c r="D36" s="829">
        <v>0</v>
      </c>
      <c r="E36" s="829">
        <v>0</v>
      </c>
      <c r="F36" s="829">
        <v>0</v>
      </c>
      <c r="G36" s="829">
        <v>0</v>
      </c>
      <c r="H36" s="829">
        <v>0</v>
      </c>
      <c r="I36" s="834">
        <v>0</v>
      </c>
    </row>
    <row r="37" spans="1:9" ht="12.75" customHeight="1" x14ac:dyDescent="0.2">
      <c r="A37" s="599"/>
      <c r="B37" s="830" t="s">
        <v>1420</v>
      </c>
      <c r="C37" s="831"/>
      <c r="D37" s="829">
        <v>0</v>
      </c>
      <c r="E37" s="829">
        <v>0</v>
      </c>
      <c r="F37" s="829">
        <v>0</v>
      </c>
      <c r="G37" s="829">
        <v>0</v>
      </c>
      <c r="H37" s="829">
        <v>0</v>
      </c>
      <c r="I37" s="829">
        <v>0</v>
      </c>
    </row>
    <row r="38" spans="1:9" ht="12.75" customHeight="1" x14ac:dyDescent="0.2">
      <c r="A38" s="599"/>
      <c r="B38" s="832"/>
      <c r="C38" s="833" t="s">
        <v>1421</v>
      </c>
      <c r="D38" s="829"/>
      <c r="E38" s="829"/>
      <c r="F38" s="829"/>
      <c r="G38" s="829"/>
      <c r="H38" s="829"/>
      <c r="I38" s="829"/>
    </row>
    <row r="39" spans="1:9" ht="12.75" customHeight="1" x14ac:dyDescent="0.2">
      <c r="A39" s="599"/>
      <c r="B39" s="830" t="s">
        <v>1422</v>
      </c>
      <c r="C39" s="831"/>
      <c r="D39" s="829">
        <v>75645505</v>
      </c>
      <c r="E39" s="829">
        <v>13792285</v>
      </c>
      <c r="F39" s="829">
        <v>89437790</v>
      </c>
      <c r="G39" s="829">
        <v>58432212</v>
      </c>
      <c r="H39" s="829">
        <v>58432212</v>
      </c>
      <c r="I39" s="829">
        <v>-17213293</v>
      </c>
    </row>
    <row r="40" spans="1:9" ht="12.75" customHeight="1" x14ac:dyDescent="0.2">
      <c r="A40" s="599"/>
      <c r="B40" s="832"/>
      <c r="C40" s="833" t="s">
        <v>1423</v>
      </c>
      <c r="D40" s="829"/>
      <c r="E40" s="829"/>
      <c r="F40" s="829"/>
      <c r="G40" s="829"/>
      <c r="H40" s="829"/>
      <c r="I40" s="829"/>
    </row>
    <row r="41" spans="1:9" ht="12.75" customHeight="1" x14ac:dyDescent="0.2">
      <c r="A41" s="599"/>
      <c r="B41" s="832"/>
      <c r="C41" s="833" t="s">
        <v>1424</v>
      </c>
      <c r="D41" s="829">
        <v>75645504.640000001</v>
      </c>
      <c r="E41" s="829">
        <v>13792284.890000001</v>
      </c>
      <c r="F41" s="829">
        <f>D41+E41</f>
        <v>89437789.530000001</v>
      </c>
      <c r="G41" s="829">
        <v>58432211.710000001</v>
      </c>
      <c r="H41" s="829">
        <v>58432211.710000001</v>
      </c>
      <c r="I41" s="829">
        <f>H41-D41</f>
        <v>-17213292.93</v>
      </c>
    </row>
    <row r="42" spans="1:9" ht="8.1" customHeight="1" x14ac:dyDescent="0.2">
      <c r="A42" s="599"/>
      <c r="B42" s="832"/>
      <c r="C42" s="835"/>
      <c r="D42" s="829"/>
      <c r="E42" s="829"/>
      <c r="F42" s="829"/>
      <c r="G42" s="829"/>
      <c r="H42" s="829"/>
      <c r="I42" s="829"/>
    </row>
    <row r="43" spans="1:9" ht="29.25" customHeight="1" x14ac:dyDescent="0.2">
      <c r="A43" s="836" t="s">
        <v>1425</v>
      </c>
      <c r="B43" s="764"/>
      <c r="C43" s="765"/>
      <c r="D43" s="837">
        <f>D11+D12+D13+D14+D16+D15+D17+D18+D30+D36+D37+D39</f>
        <v>75645505</v>
      </c>
      <c r="E43" s="837">
        <f t="shared" ref="E43:H43" si="0">E11+E12+E13+E14+E16+E15+E17+E18+E30+E36+E37+E39</f>
        <v>13792285</v>
      </c>
      <c r="F43" s="837">
        <f t="shared" si="0"/>
        <v>89437790</v>
      </c>
      <c r="G43" s="837">
        <f t="shared" si="0"/>
        <v>58432212</v>
      </c>
      <c r="H43" s="837">
        <f t="shared" si="0"/>
        <v>58432212</v>
      </c>
      <c r="I43" s="837">
        <f>I11+I12+I13+I14+I16+I15+I17+I18+I30+I36+I37+I39</f>
        <v>-17213293</v>
      </c>
    </row>
    <row r="44" spans="1:9" ht="12.75" customHeight="1" x14ac:dyDescent="0.2">
      <c r="A44" s="836" t="s">
        <v>1426</v>
      </c>
      <c r="B44" s="764"/>
      <c r="C44" s="765"/>
      <c r="D44" s="829"/>
      <c r="E44" s="829"/>
      <c r="F44" s="829"/>
      <c r="G44" s="829"/>
      <c r="H44" s="829"/>
      <c r="I44" s="829"/>
    </row>
    <row r="45" spans="1:9" ht="8.1" customHeight="1" x14ac:dyDescent="0.2">
      <c r="A45" s="599"/>
      <c r="B45" s="832"/>
      <c r="C45" s="835"/>
      <c r="D45" s="829"/>
      <c r="E45" s="829"/>
      <c r="F45" s="829"/>
      <c r="G45" s="829"/>
      <c r="H45" s="829"/>
      <c r="I45" s="829"/>
    </row>
    <row r="46" spans="1:9" ht="12.75" customHeight="1" x14ac:dyDescent="0.2">
      <c r="A46" s="836" t="s">
        <v>1427</v>
      </c>
      <c r="B46" s="764"/>
      <c r="C46" s="765"/>
      <c r="D46" s="829"/>
      <c r="E46" s="829"/>
      <c r="F46" s="829"/>
      <c r="G46" s="829"/>
      <c r="H46" s="829"/>
      <c r="I46" s="829"/>
    </row>
    <row r="47" spans="1:9" ht="12.75" customHeight="1" x14ac:dyDescent="0.2">
      <c r="A47" s="599"/>
      <c r="B47" s="830" t="s">
        <v>1428</v>
      </c>
      <c r="C47" s="831"/>
      <c r="D47" s="829">
        <v>0</v>
      </c>
      <c r="E47" s="829">
        <v>0</v>
      </c>
      <c r="F47" s="829">
        <v>0</v>
      </c>
      <c r="G47" s="829">
        <v>0</v>
      </c>
      <c r="H47" s="829">
        <v>0</v>
      </c>
      <c r="I47" s="829">
        <v>0</v>
      </c>
    </row>
    <row r="48" spans="1:9" ht="12.75" customHeight="1" x14ac:dyDescent="0.2">
      <c r="A48" s="599"/>
      <c r="B48" s="832"/>
      <c r="C48" s="833" t="s">
        <v>1429</v>
      </c>
      <c r="D48" s="829"/>
      <c r="E48" s="829"/>
      <c r="F48" s="829"/>
      <c r="G48" s="829"/>
      <c r="H48" s="829"/>
      <c r="I48" s="829"/>
    </row>
    <row r="49" spans="1:9" ht="12.75" customHeight="1" x14ac:dyDescent="0.2">
      <c r="A49" s="599"/>
      <c r="B49" s="832"/>
      <c r="C49" s="833" t="s">
        <v>1430</v>
      </c>
      <c r="D49" s="829"/>
      <c r="E49" s="829"/>
      <c r="F49" s="829"/>
      <c r="G49" s="829"/>
      <c r="H49" s="829"/>
      <c r="I49" s="829"/>
    </row>
    <row r="50" spans="1:9" ht="12.75" customHeight="1" x14ac:dyDescent="0.2">
      <c r="A50" s="599"/>
      <c r="B50" s="832"/>
      <c r="C50" s="833" t="s">
        <v>1431</v>
      </c>
      <c r="D50" s="829"/>
      <c r="E50" s="829"/>
      <c r="F50" s="829"/>
      <c r="G50" s="829"/>
      <c r="H50" s="829"/>
      <c r="I50" s="829"/>
    </row>
    <row r="51" spans="1:9" ht="12.75" customHeight="1" x14ac:dyDescent="0.2">
      <c r="A51" s="599"/>
      <c r="B51" s="832"/>
      <c r="C51" s="833" t="s">
        <v>1432</v>
      </c>
      <c r="D51" s="829"/>
      <c r="E51" s="829"/>
      <c r="F51" s="829"/>
      <c r="G51" s="829"/>
      <c r="H51" s="829"/>
      <c r="I51" s="829"/>
    </row>
    <row r="52" spans="1:9" ht="12.75" customHeight="1" x14ac:dyDescent="0.2">
      <c r="A52" s="599"/>
      <c r="B52" s="832"/>
      <c r="C52" s="833" t="s">
        <v>1433</v>
      </c>
      <c r="D52" s="829"/>
      <c r="E52" s="829"/>
      <c r="F52" s="829"/>
      <c r="G52" s="829"/>
      <c r="H52" s="829"/>
      <c r="I52" s="829"/>
    </row>
    <row r="53" spans="1:9" ht="12.75" customHeight="1" x14ac:dyDescent="0.2">
      <c r="A53" s="599"/>
      <c r="B53" s="832"/>
      <c r="C53" s="833" t="s">
        <v>1434</v>
      </c>
      <c r="D53" s="829"/>
      <c r="E53" s="829"/>
      <c r="F53" s="829"/>
      <c r="G53" s="829"/>
      <c r="H53" s="829"/>
      <c r="I53" s="829"/>
    </row>
    <row r="54" spans="1:9" ht="12.75" customHeight="1" x14ac:dyDescent="0.2">
      <c r="A54" s="599"/>
      <c r="B54" s="832"/>
      <c r="C54" s="833" t="s">
        <v>1435</v>
      </c>
      <c r="D54" s="829"/>
      <c r="E54" s="829"/>
      <c r="F54" s="829"/>
      <c r="G54" s="829"/>
      <c r="H54" s="829"/>
      <c r="I54" s="829"/>
    </row>
    <row r="55" spans="1:9" ht="12.75" customHeight="1" x14ac:dyDescent="0.2">
      <c r="A55" s="599"/>
      <c r="B55" s="832"/>
      <c r="C55" s="833" t="s">
        <v>1436</v>
      </c>
      <c r="D55" s="829"/>
      <c r="E55" s="829"/>
      <c r="F55" s="829"/>
      <c r="G55" s="829"/>
      <c r="H55" s="829"/>
      <c r="I55" s="829"/>
    </row>
    <row r="56" spans="1:9" ht="12.75" customHeight="1" x14ac:dyDescent="0.2">
      <c r="A56" s="599"/>
      <c r="B56" s="830" t="s">
        <v>1437</v>
      </c>
      <c r="C56" s="831"/>
      <c r="D56" s="829"/>
      <c r="E56" s="829"/>
      <c r="F56" s="829"/>
      <c r="G56" s="829"/>
      <c r="H56" s="829"/>
      <c r="I56" s="829"/>
    </row>
    <row r="57" spans="1:9" ht="12.75" customHeight="1" x14ac:dyDescent="0.2">
      <c r="A57" s="599"/>
      <c r="B57" s="832"/>
      <c r="C57" s="833" t="s">
        <v>1438</v>
      </c>
      <c r="D57" s="829"/>
      <c r="E57" s="829"/>
      <c r="F57" s="829"/>
      <c r="G57" s="829"/>
      <c r="H57" s="829"/>
      <c r="I57" s="829"/>
    </row>
    <row r="58" spans="1:9" ht="12.75" customHeight="1" x14ac:dyDescent="0.2">
      <c r="A58" s="599"/>
      <c r="B58" s="832"/>
      <c r="C58" s="833" t="s">
        <v>1439</v>
      </c>
      <c r="D58" s="829"/>
      <c r="E58" s="829"/>
      <c r="F58" s="829"/>
      <c r="G58" s="829"/>
      <c r="H58" s="829"/>
      <c r="I58" s="829"/>
    </row>
    <row r="59" spans="1:9" ht="12.75" customHeight="1" x14ac:dyDescent="0.2">
      <c r="A59" s="599"/>
      <c r="B59" s="832"/>
      <c r="C59" s="833" t="s">
        <v>1440</v>
      </c>
      <c r="D59" s="829"/>
      <c r="E59" s="829"/>
      <c r="F59" s="829"/>
      <c r="G59" s="829"/>
      <c r="H59" s="829"/>
      <c r="I59" s="829"/>
    </row>
    <row r="60" spans="1:9" ht="12.75" customHeight="1" x14ac:dyDescent="0.2">
      <c r="A60" s="599"/>
      <c r="B60" s="832"/>
      <c r="C60" s="833" t="s">
        <v>1441</v>
      </c>
      <c r="D60" s="829"/>
      <c r="E60" s="829"/>
      <c r="F60" s="829"/>
      <c r="G60" s="829"/>
      <c r="H60" s="829"/>
      <c r="I60" s="829"/>
    </row>
    <row r="61" spans="1:9" ht="12.75" customHeight="1" x14ac:dyDescent="0.2">
      <c r="A61" s="599"/>
      <c r="B61" s="830" t="s">
        <v>1442</v>
      </c>
      <c r="C61" s="831"/>
      <c r="D61" s="829"/>
      <c r="E61" s="829"/>
      <c r="F61" s="829"/>
      <c r="G61" s="829"/>
      <c r="H61" s="829"/>
      <c r="I61" s="829"/>
    </row>
    <row r="62" spans="1:9" ht="12.75" customHeight="1" x14ac:dyDescent="0.2">
      <c r="A62" s="599"/>
      <c r="B62" s="832"/>
      <c r="C62" s="833" t="s">
        <v>1443</v>
      </c>
      <c r="D62" s="829"/>
      <c r="E62" s="829"/>
      <c r="F62" s="829"/>
      <c r="G62" s="829"/>
      <c r="H62" s="829"/>
      <c r="I62" s="829"/>
    </row>
    <row r="63" spans="1:9" ht="12.75" customHeight="1" x14ac:dyDescent="0.2">
      <c r="A63" s="599"/>
      <c r="B63" s="832"/>
      <c r="C63" s="833" t="s">
        <v>1444</v>
      </c>
      <c r="D63" s="829"/>
      <c r="E63" s="829"/>
      <c r="F63" s="829"/>
      <c r="G63" s="829"/>
      <c r="H63" s="829"/>
      <c r="I63" s="829"/>
    </row>
    <row r="64" spans="1:9" ht="29.25" customHeight="1" x14ac:dyDescent="0.2">
      <c r="A64" s="599"/>
      <c r="B64" s="830" t="s">
        <v>1445</v>
      </c>
      <c r="C64" s="831"/>
      <c r="D64" s="829">
        <v>103931252</v>
      </c>
      <c r="E64" s="829">
        <v>1721433</v>
      </c>
      <c r="F64" s="829">
        <v>105652685</v>
      </c>
      <c r="G64" s="829">
        <v>76447981</v>
      </c>
      <c r="H64" s="829">
        <v>76447981</v>
      </c>
      <c r="I64" s="834">
        <v>-27483271</v>
      </c>
    </row>
    <row r="65" spans="1:9" ht="12.75" customHeight="1" x14ac:dyDescent="0.2">
      <c r="A65" s="599"/>
      <c r="B65" s="830" t="s">
        <v>1446</v>
      </c>
      <c r="C65" s="831"/>
      <c r="D65" s="829"/>
      <c r="E65" s="829"/>
      <c r="F65" s="829"/>
      <c r="G65" s="829"/>
      <c r="H65" s="829"/>
      <c r="I65" s="829"/>
    </row>
    <row r="66" spans="1:9" ht="8.1" customHeight="1" x14ac:dyDescent="0.2">
      <c r="A66" s="599"/>
      <c r="B66" s="832"/>
      <c r="C66" s="835"/>
      <c r="D66" s="829"/>
      <c r="E66" s="829"/>
      <c r="F66" s="829"/>
      <c r="G66" s="829"/>
      <c r="H66" s="829"/>
      <c r="I66" s="829"/>
    </row>
    <row r="67" spans="1:9" ht="24.75" customHeight="1" x14ac:dyDescent="0.2">
      <c r="A67" s="836" t="s">
        <v>1447</v>
      </c>
      <c r="B67" s="764"/>
      <c r="C67" s="765"/>
      <c r="D67" s="838">
        <f t="shared" ref="D67:H67" si="1">D47+D56+D61+D65+D64</f>
        <v>103931252</v>
      </c>
      <c r="E67" s="838">
        <f t="shared" si="1"/>
        <v>1721433</v>
      </c>
      <c r="F67" s="838">
        <f t="shared" si="1"/>
        <v>105652685</v>
      </c>
      <c r="G67" s="838">
        <f t="shared" si="1"/>
        <v>76447981</v>
      </c>
      <c r="H67" s="838">
        <f t="shared" si="1"/>
        <v>76447981</v>
      </c>
      <c r="I67" s="838">
        <f>I47+I56+I61+I65+I64</f>
        <v>-27483271</v>
      </c>
    </row>
    <row r="68" spans="1:9" ht="8.1" customHeight="1" x14ac:dyDescent="0.2">
      <c r="A68" s="599"/>
      <c r="B68" s="832"/>
      <c r="C68" s="835"/>
      <c r="D68" s="829"/>
      <c r="E68" s="829"/>
      <c r="F68" s="829"/>
      <c r="G68" s="829"/>
      <c r="H68" s="829"/>
      <c r="I68" s="829"/>
    </row>
    <row r="69" spans="1:9" ht="12.75" customHeight="1" x14ac:dyDescent="0.2">
      <c r="A69" s="836" t="s">
        <v>1448</v>
      </c>
      <c r="B69" s="764"/>
      <c r="C69" s="765"/>
      <c r="D69" s="838">
        <v>0</v>
      </c>
      <c r="E69" s="838">
        <v>0</v>
      </c>
      <c r="F69" s="838">
        <v>0</v>
      </c>
      <c r="G69" s="838">
        <v>0</v>
      </c>
      <c r="H69" s="838">
        <v>0</v>
      </c>
      <c r="I69" s="838">
        <v>0</v>
      </c>
    </row>
    <row r="70" spans="1:9" ht="12.75" customHeight="1" x14ac:dyDescent="0.2">
      <c r="A70" s="599"/>
      <c r="B70" s="830" t="s">
        <v>1449</v>
      </c>
      <c r="C70" s="831"/>
      <c r="D70" s="829"/>
      <c r="E70" s="829"/>
      <c r="F70" s="829"/>
      <c r="G70" s="829"/>
      <c r="H70" s="829"/>
      <c r="I70" s="829"/>
    </row>
    <row r="71" spans="1:9" ht="8.1" customHeight="1" x14ac:dyDescent="0.2">
      <c r="A71" s="599"/>
      <c r="B71" s="832"/>
      <c r="C71" s="835"/>
      <c r="D71" s="829"/>
      <c r="E71" s="829"/>
      <c r="F71" s="829"/>
      <c r="G71" s="829"/>
      <c r="H71" s="829"/>
      <c r="I71" s="829"/>
    </row>
    <row r="72" spans="1:9" ht="12.75" customHeight="1" x14ac:dyDescent="0.2">
      <c r="A72" s="836" t="s">
        <v>1450</v>
      </c>
      <c r="B72" s="764"/>
      <c r="C72" s="765"/>
      <c r="D72" s="838">
        <f t="shared" ref="D72:G72" si="2">D43+D67+D69</f>
        <v>179576757</v>
      </c>
      <c r="E72" s="838">
        <f t="shared" si="2"/>
        <v>15513718</v>
      </c>
      <c r="F72" s="838">
        <f t="shared" si="2"/>
        <v>195090475</v>
      </c>
      <c r="G72" s="838">
        <f t="shared" si="2"/>
        <v>134880193</v>
      </c>
      <c r="H72" s="838">
        <f>H43+H67+H69</f>
        <v>134880193</v>
      </c>
      <c r="I72" s="838">
        <f>I43+I67+I69</f>
        <v>-44696564</v>
      </c>
    </row>
    <row r="73" spans="1:9" ht="8.1" customHeight="1" x14ac:dyDescent="0.2">
      <c r="A73" s="599"/>
      <c r="B73" s="832"/>
      <c r="C73" s="835"/>
      <c r="D73" s="829"/>
      <c r="E73" s="829"/>
      <c r="F73" s="829"/>
      <c r="G73" s="829"/>
      <c r="H73" s="829"/>
      <c r="I73" s="829"/>
    </row>
    <row r="74" spans="1:9" ht="12.75" customHeight="1" x14ac:dyDescent="0.2">
      <c r="A74" s="599"/>
      <c r="B74" s="839" t="s">
        <v>1451</v>
      </c>
      <c r="C74" s="765"/>
      <c r="D74" s="829"/>
      <c r="E74" s="829"/>
      <c r="F74" s="829"/>
      <c r="G74" s="829"/>
      <c r="H74" s="829"/>
      <c r="I74" s="829"/>
    </row>
    <row r="75" spans="1:9" ht="27" customHeight="1" x14ac:dyDescent="0.2">
      <c r="A75" s="599"/>
      <c r="B75" s="830" t="s">
        <v>1452</v>
      </c>
      <c r="C75" s="831"/>
      <c r="D75" s="829"/>
      <c r="E75" s="829"/>
      <c r="F75" s="829"/>
      <c r="G75" s="829"/>
      <c r="H75" s="829"/>
      <c r="I75" s="829"/>
    </row>
    <row r="76" spans="1:9" ht="37.5" customHeight="1" x14ac:dyDescent="0.2">
      <c r="A76" s="599"/>
      <c r="B76" s="830" t="s">
        <v>1453</v>
      </c>
      <c r="C76" s="831"/>
      <c r="D76" s="829"/>
      <c r="E76" s="829"/>
      <c r="F76" s="829"/>
      <c r="G76" s="829"/>
      <c r="H76" s="829"/>
      <c r="I76" s="829"/>
    </row>
    <row r="77" spans="1:9" ht="12.75" customHeight="1" x14ac:dyDescent="0.2">
      <c r="A77" s="617"/>
      <c r="B77" s="840" t="s">
        <v>1454</v>
      </c>
      <c r="C77" s="841"/>
      <c r="D77" s="842">
        <v>0</v>
      </c>
      <c r="E77" s="842">
        <v>0</v>
      </c>
      <c r="F77" s="842">
        <v>0</v>
      </c>
      <c r="G77" s="842">
        <v>0</v>
      </c>
      <c r="H77" s="842">
        <v>0</v>
      </c>
      <c r="I77" s="842">
        <v>0</v>
      </c>
    </row>
    <row r="78" spans="1:9" ht="12.75" customHeight="1" x14ac:dyDescent="0.2"/>
    <row r="79" spans="1:9" ht="23.25" customHeight="1" x14ac:dyDescent="0.2">
      <c r="A79" s="622" t="s">
        <v>940</v>
      </c>
      <c r="B79" s="622"/>
      <c r="C79" s="622"/>
      <c r="D79" s="622"/>
      <c r="E79" s="843"/>
      <c r="F79" s="843"/>
      <c r="G79" s="843"/>
      <c r="H79" s="843"/>
      <c r="I79" s="843"/>
    </row>
    <row r="80" spans="1:9" ht="12.75" customHeight="1" x14ac:dyDescent="0.2"/>
    <row r="81" ht="12.75" customHeight="1" x14ac:dyDescent="0.2"/>
  </sheetData>
  <mergeCells count="39">
    <mergeCell ref="B76:C76"/>
    <mergeCell ref="B77:C77"/>
    <mergeCell ref="A79:I79"/>
    <mergeCell ref="A67:C67"/>
    <mergeCell ref="A69:C69"/>
    <mergeCell ref="B70:C70"/>
    <mergeCell ref="A72:C72"/>
    <mergeCell ref="B74:C74"/>
    <mergeCell ref="B75:C75"/>
    <mergeCell ref="A46:C46"/>
    <mergeCell ref="B47:C47"/>
    <mergeCell ref="B56:C56"/>
    <mergeCell ref="B61:C61"/>
    <mergeCell ref="B64:C64"/>
    <mergeCell ref="B65:C65"/>
    <mergeCell ref="B30:C30"/>
    <mergeCell ref="B36:C36"/>
    <mergeCell ref="B37:C37"/>
    <mergeCell ref="B39:C39"/>
    <mergeCell ref="A43:C43"/>
    <mergeCell ref="A44:C44"/>
    <mergeCell ref="B13:C13"/>
    <mergeCell ref="B14:C14"/>
    <mergeCell ref="B15:C15"/>
    <mergeCell ref="B16:C16"/>
    <mergeCell ref="B17:C17"/>
    <mergeCell ref="B18:C18"/>
    <mergeCell ref="A8:C9"/>
    <mergeCell ref="D8:H8"/>
    <mergeCell ref="I8:I9"/>
    <mergeCell ref="A10:C10"/>
    <mergeCell ref="B11:C11"/>
    <mergeCell ref="B12:C12"/>
    <mergeCell ref="A1:I1"/>
    <mergeCell ref="A2:I2"/>
    <mergeCell ref="A3:I3"/>
    <mergeCell ref="A4:I4"/>
    <mergeCell ref="A5:I5"/>
    <mergeCell ref="A6:I6"/>
  </mergeCells>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H163"/>
  <sheetViews>
    <sheetView workbookViewId="0">
      <selection activeCell="A6" sqref="A6:H6"/>
    </sheetView>
  </sheetViews>
  <sheetFormatPr baseColWidth="10" defaultRowHeight="12.75" x14ac:dyDescent="0.2"/>
  <cols>
    <col min="1" max="1" width="2.42578125" customWidth="1"/>
    <col min="2" max="2" width="37.140625" customWidth="1"/>
    <col min="3" max="3" width="9.7109375" customWidth="1"/>
    <col min="5" max="8" width="9.7109375" customWidth="1"/>
  </cols>
  <sheetData>
    <row r="1" spans="1:8" ht="43.5" customHeight="1" x14ac:dyDescent="0.2"/>
    <row r="2" spans="1:8" x14ac:dyDescent="0.2">
      <c r="A2" s="515" t="s">
        <v>0</v>
      </c>
      <c r="B2" s="515"/>
      <c r="C2" s="515"/>
      <c r="D2" s="515"/>
      <c r="E2" s="515"/>
      <c r="F2" s="515"/>
      <c r="G2" s="515"/>
      <c r="H2" s="515"/>
    </row>
    <row r="3" spans="1:8" x14ac:dyDescent="0.2">
      <c r="A3" s="515" t="s">
        <v>1455</v>
      </c>
      <c r="B3" s="515"/>
      <c r="C3" s="515"/>
      <c r="D3" s="515"/>
      <c r="E3" s="515"/>
      <c r="F3" s="515"/>
      <c r="G3" s="515"/>
      <c r="H3" s="515"/>
    </row>
    <row r="4" spans="1:8" x14ac:dyDescent="0.2">
      <c r="A4" s="515" t="s">
        <v>1456</v>
      </c>
      <c r="B4" s="515"/>
      <c r="C4" s="515"/>
      <c r="D4" s="515"/>
      <c r="E4" s="515"/>
      <c r="F4" s="515"/>
      <c r="G4" s="515"/>
      <c r="H4" s="515"/>
    </row>
    <row r="5" spans="1:8" x14ac:dyDescent="0.2">
      <c r="A5" s="515" t="s">
        <v>901</v>
      </c>
      <c r="B5" s="515"/>
      <c r="C5" s="515"/>
      <c r="D5" s="515"/>
      <c r="E5" s="515"/>
      <c r="F5" s="515"/>
      <c r="G5" s="515"/>
      <c r="H5" s="515"/>
    </row>
    <row r="6" spans="1:8" x14ac:dyDescent="0.2">
      <c r="A6" s="515" t="s">
        <v>1353</v>
      </c>
      <c r="B6" s="515"/>
      <c r="C6" s="515"/>
      <c r="D6" s="515"/>
      <c r="E6" s="515"/>
      <c r="F6" s="515"/>
      <c r="G6" s="515"/>
      <c r="H6" s="515"/>
    </row>
    <row r="7" spans="1:8" x14ac:dyDescent="0.2">
      <c r="A7" s="515" t="s">
        <v>1457</v>
      </c>
      <c r="B7" s="515"/>
      <c r="C7" s="515"/>
      <c r="D7" s="515"/>
      <c r="E7" s="515"/>
      <c r="F7" s="515"/>
      <c r="G7" s="515"/>
      <c r="H7" s="515"/>
    </row>
    <row r="8" spans="1:8" ht="12.75" customHeight="1" x14ac:dyDescent="0.2"/>
    <row r="9" spans="1:8" x14ac:dyDescent="0.2">
      <c r="A9" s="844" t="s">
        <v>1354</v>
      </c>
      <c r="B9" s="844"/>
      <c r="C9" s="844" t="s">
        <v>945</v>
      </c>
      <c r="D9" s="844"/>
      <c r="E9" s="844"/>
      <c r="F9" s="844"/>
      <c r="G9" s="844"/>
      <c r="H9" s="844" t="s">
        <v>1458</v>
      </c>
    </row>
    <row r="10" spans="1:8" ht="12.75" customHeight="1" x14ac:dyDescent="0.2">
      <c r="A10" s="844"/>
      <c r="B10" s="844"/>
      <c r="C10" s="845" t="s">
        <v>947</v>
      </c>
      <c r="D10" s="845" t="s">
        <v>1459</v>
      </c>
      <c r="E10" s="845" t="s">
        <v>1460</v>
      </c>
      <c r="F10" s="845" t="s">
        <v>187</v>
      </c>
      <c r="G10" s="845" t="s">
        <v>1461</v>
      </c>
      <c r="H10" s="844"/>
    </row>
    <row r="11" spans="1:8" ht="12.75" customHeight="1" x14ac:dyDescent="0.2">
      <c r="A11" s="846" t="s">
        <v>1462</v>
      </c>
      <c r="B11" s="847"/>
      <c r="C11" s="848">
        <f>C12+C20+C30+C50+C64+C40</f>
        <v>75645504.639999986</v>
      </c>
      <c r="D11" s="848">
        <f>D12+D20+D30+D50+D64+D40</f>
        <v>13792284.890000001</v>
      </c>
      <c r="E11" s="848">
        <f t="shared" ref="E11:H11" si="0">E12+E20+E30+E50+E64+E40</f>
        <v>89437789.530000001</v>
      </c>
      <c r="F11" s="848">
        <f>F12+F20+F30+F50+F64+F40</f>
        <v>53455764.330000006</v>
      </c>
      <c r="G11" s="848">
        <f>G12+G20+G30+G50+G64+G40</f>
        <v>53221221.580000006</v>
      </c>
      <c r="H11" s="848">
        <f t="shared" si="0"/>
        <v>35982025.200000003</v>
      </c>
    </row>
    <row r="12" spans="1:8" x14ac:dyDescent="0.2">
      <c r="A12" s="849" t="s">
        <v>1463</v>
      </c>
      <c r="B12" s="850"/>
      <c r="C12" s="851">
        <f>SUM(C13:C19)</f>
        <v>61669769.269999996</v>
      </c>
      <c r="D12" s="851">
        <f>SUM(D13:D19)</f>
        <v>13852718.109999999</v>
      </c>
      <c r="E12" s="851">
        <f>C12+D12</f>
        <v>75522487.379999995</v>
      </c>
      <c r="F12" s="851">
        <f>SUM(F13:F19)</f>
        <v>46835514.380000003</v>
      </c>
      <c r="G12" s="851">
        <f>SUM(G13:G19)</f>
        <v>46835514.380000003</v>
      </c>
      <c r="H12" s="851">
        <f>H13+H14+H15+H16+H17+H18+H19</f>
        <v>28686973</v>
      </c>
    </row>
    <row r="13" spans="1:8" ht="24" x14ac:dyDescent="0.2">
      <c r="A13" s="852"/>
      <c r="B13" s="680" t="s">
        <v>1464</v>
      </c>
      <c r="C13" s="851"/>
      <c r="D13" s="851"/>
      <c r="E13" s="851">
        <v>0</v>
      </c>
      <c r="F13" s="851"/>
      <c r="G13" s="851"/>
      <c r="H13" s="853">
        <v>0</v>
      </c>
    </row>
    <row r="14" spans="1:8" ht="24" x14ac:dyDescent="0.2">
      <c r="A14" s="852"/>
      <c r="B14" s="680" t="s">
        <v>1465</v>
      </c>
      <c r="C14" s="851">
        <v>21633157.309999999</v>
      </c>
      <c r="D14" s="851">
        <v>4831830.79</v>
      </c>
      <c r="E14" s="851">
        <v>26464988.099999998</v>
      </c>
      <c r="F14" s="851">
        <v>19682577.23</v>
      </c>
      <c r="G14" s="851">
        <v>19682577.23</v>
      </c>
      <c r="H14" s="853">
        <f>E14-F14</f>
        <v>6782410.8699999973</v>
      </c>
    </row>
    <row r="15" spans="1:8" ht="24" x14ac:dyDescent="0.2">
      <c r="A15" s="852"/>
      <c r="B15" s="680" t="s">
        <v>1466</v>
      </c>
      <c r="C15" s="851">
        <v>3274486.4</v>
      </c>
      <c r="D15" s="851">
        <v>2692907.02</v>
      </c>
      <c r="E15" s="851">
        <v>5967393.4199999999</v>
      </c>
      <c r="F15" s="851">
        <v>730782.16</v>
      </c>
      <c r="G15" s="851">
        <v>730782.16</v>
      </c>
      <c r="H15" s="853">
        <f t="shared" ref="H15:H19" si="1">E15-F15</f>
        <v>5236611.26</v>
      </c>
    </row>
    <row r="16" spans="1:8" x14ac:dyDescent="0.2">
      <c r="A16" s="852"/>
      <c r="B16" s="680" t="s">
        <v>1467</v>
      </c>
      <c r="C16" s="851">
        <v>2408948.5</v>
      </c>
      <c r="D16" s="851">
        <v>130191.14</v>
      </c>
      <c r="E16" s="851">
        <v>2539139.64</v>
      </c>
      <c r="F16" s="851">
        <v>2024776.19</v>
      </c>
      <c r="G16" s="851">
        <v>2024776.19</v>
      </c>
      <c r="H16" s="853">
        <f t="shared" si="1"/>
        <v>514363.45000000019</v>
      </c>
    </row>
    <row r="17" spans="1:8" x14ac:dyDescent="0.2">
      <c r="A17" s="852"/>
      <c r="B17" s="680" t="s">
        <v>1468</v>
      </c>
      <c r="C17" s="851">
        <v>17528005.899999999</v>
      </c>
      <c r="D17" s="851">
        <v>6197789.1600000001</v>
      </c>
      <c r="E17" s="851">
        <v>23725795.059999999</v>
      </c>
      <c r="F17" s="851">
        <v>14049095.42</v>
      </c>
      <c r="G17" s="851">
        <v>14049095.42</v>
      </c>
      <c r="H17" s="853">
        <f t="shared" si="1"/>
        <v>9676699.6399999987</v>
      </c>
    </row>
    <row r="18" spans="1:8" x14ac:dyDescent="0.2">
      <c r="A18" s="852"/>
      <c r="B18" s="680" t="s">
        <v>1469</v>
      </c>
      <c r="C18" s="851"/>
      <c r="D18" s="851"/>
      <c r="E18" s="851">
        <v>0</v>
      </c>
      <c r="F18" s="851"/>
      <c r="G18" s="851"/>
      <c r="H18" s="853">
        <f t="shared" si="1"/>
        <v>0</v>
      </c>
    </row>
    <row r="19" spans="1:8" ht="12.75" customHeight="1" x14ac:dyDescent="0.2">
      <c r="A19" s="852"/>
      <c r="B19" s="680" t="s">
        <v>1470</v>
      </c>
      <c r="C19" s="851">
        <v>16825171.16</v>
      </c>
      <c r="D19" s="851">
        <v>0</v>
      </c>
      <c r="E19" s="851">
        <v>16825171.16</v>
      </c>
      <c r="F19" s="851">
        <v>10348283.380000001</v>
      </c>
      <c r="G19" s="851">
        <v>10348283.380000001</v>
      </c>
      <c r="H19" s="853">
        <f t="shared" si="1"/>
        <v>6476887.7799999993</v>
      </c>
    </row>
    <row r="20" spans="1:8" x14ac:dyDescent="0.2">
      <c r="A20" s="850" t="s">
        <v>1471</v>
      </c>
      <c r="B20" s="854"/>
      <c r="C20" s="851">
        <f>C21+C22+C23+C24+C25+C26+C27+C28+C29</f>
        <v>1910081.98</v>
      </c>
      <c r="D20" s="851">
        <f t="shared" ref="D20:G20" si="2">D21+D22+D23+D24+D25+D26+D27+D28+D29</f>
        <v>-206663.28999999998</v>
      </c>
      <c r="E20" s="851">
        <f t="shared" si="2"/>
        <v>1703418.69</v>
      </c>
      <c r="F20" s="851">
        <f>F21+F22+F23+F24+F25+F26+F27+F28+F29</f>
        <v>998878.85</v>
      </c>
      <c r="G20" s="851">
        <f t="shared" si="2"/>
        <v>998878.85</v>
      </c>
      <c r="H20" s="853">
        <f>H21+H22+H23+H24+H25+H26+H27+H28+H29</f>
        <v>704539.84000000008</v>
      </c>
    </row>
    <row r="21" spans="1:8" ht="24" x14ac:dyDescent="0.2">
      <c r="A21" s="852"/>
      <c r="B21" s="680" t="s">
        <v>1472</v>
      </c>
      <c r="C21" s="851">
        <v>539002.02</v>
      </c>
      <c r="D21" s="851">
        <v>-315.97000000000003</v>
      </c>
      <c r="E21" s="851">
        <v>538686.05000000005</v>
      </c>
      <c r="F21" s="851">
        <v>225567.59</v>
      </c>
      <c r="G21" s="851">
        <v>225567.59</v>
      </c>
      <c r="H21" s="853">
        <f>E21-F21</f>
        <v>313118.46000000008</v>
      </c>
    </row>
    <row r="22" spans="1:8" x14ac:dyDescent="0.2">
      <c r="A22" s="852"/>
      <c r="B22" s="680" t="s">
        <v>1473</v>
      </c>
      <c r="C22" s="851">
        <v>45797.77</v>
      </c>
      <c r="D22" s="851">
        <v>-5500</v>
      </c>
      <c r="E22" s="851">
        <v>40297.769999999997</v>
      </c>
      <c r="F22" s="851">
        <v>28833.29</v>
      </c>
      <c r="G22" s="851">
        <v>28833.29</v>
      </c>
      <c r="H22" s="853">
        <f t="shared" ref="H22:H29" si="3">E22-F22</f>
        <v>11464.479999999996</v>
      </c>
    </row>
    <row r="23" spans="1:8" ht="24" x14ac:dyDescent="0.2">
      <c r="A23" s="852"/>
      <c r="B23" s="680" t="s">
        <v>1474</v>
      </c>
      <c r="C23" s="851"/>
      <c r="D23" s="851"/>
      <c r="E23" s="851">
        <v>0</v>
      </c>
      <c r="F23" s="851"/>
      <c r="G23" s="851"/>
      <c r="H23" s="853">
        <f t="shared" si="3"/>
        <v>0</v>
      </c>
    </row>
    <row r="24" spans="1:8" ht="24" x14ac:dyDescent="0.2">
      <c r="A24" s="852"/>
      <c r="B24" s="680" t="s">
        <v>1475</v>
      </c>
      <c r="C24" s="851">
        <v>49521.26</v>
      </c>
      <c r="D24" s="851">
        <v>-28597.37</v>
      </c>
      <c r="E24" s="851">
        <v>20923.890000000003</v>
      </c>
      <c r="F24" s="851">
        <v>13126.39</v>
      </c>
      <c r="G24" s="851">
        <v>13126.39</v>
      </c>
      <c r="H24" s="853">
        <f>E24-F24</f>
        <v>7797.5000000000036</v>
      </c>
    </row>
    <row r="25" spans="1:8" ht="24" x14ac:dyDescent="0.2">
      <c r="A25" s="852"/>
      <c r="B25" s="680" t="s">
        <v>1476</v>
      </c>
      <c r="C25" s="851">
        <v>1200</v>
      </c>
      <c r="D25" s="851">
        <v>-1100</v>
      </c>
      <c r="E25" s="851">
        <v>100</v>
      </c>
      <c r="F25" s="851">
        <v>0</v>
      </c>
      <c r="G25" s="851">
        <v>0</v>
      </c>
      <c r="H25" s="853">
        <f t="shared" si="3"/>
        <v>100</v>
      </c>
    </row>
    <row r="26" spans="1:8" x14ac:dyDescent="0.2">
      <c r="A26" s="852"/>
      <c r="B26" s="680" t="s">
        <v>1477</v>
      </c>
      <c r="C26" s="851">
        <v>1090163.27</v>
      </c>
      <c r="D26" s="851">
        <v>-117101</v>
      </c>
      <c r="E26" s="851">
        <v>973062.27</v>
      </c>
      <c r="F26" s="851">
        <v>606900</v>
      </c>
      <c r="G26" s="851">
        <v>606900</v>
      </c>
      <c r="H26" s="853">
        <f t="shared" si="3"/>
        <v>366162.27</v>
      </c>
    </row>
    <row r="27" spans="1:8" ht="24" x14ac:dyDescent="0.2">
      <c r="A27" s="852"/>
      <c r="B27" s="680" t="s">
        <v>1478</v>
      </c>
      <c r="C27" s="851"/>
      <c r="D27" s="851"/>
      <c r="E27" s="851">
        <v>0</v>
      </c>
      <c r="F27" s="851"/>
      <c r="G27" s="851"/>
      <c r="H27" s="853">
        <f t="shared" si="3"/>
        <v>0</v>
      </c>
    </row>
    <row r="28" spans="1:8" x14ac:dyDescent="0.2">
      <c r="A28" s="852"/>
      <c r="B28" s="680" t="s">
        <v>1479</v>
      </c>
      <c r="C28" s="851"/>
      <c r="D28" s="851"/>
      <c r="E28" s="851">
        <v>0</v>
      </c>
      <c r="F28" s="851"/>
      <c r="G28" s="851"/>
      <c r="H28" s="853">
        <f t="shared" si="3"/>
        <v>0</v>
      </c>
    </row>
    <row r="29" spans="1:8" ht="12.75" customHeight="1" x14ac:dyDescent="0.2">
      <c r="A29" s="852"/>
      <c r="B29" s="680" t="s">
        <v>1480</v>
      </c>
      <c r="C29" s="851">
        <v>184397.66</v>
      </c>
      <c r="D29" s="851">
        <v>-54048.95</v>
      </c>
      <c r="E29" s="851">
        <v>130348.71</v>
      </c>
      <c r="F29" s="851">
        <v>124451.58</v>
      </c>
      <c r="G29" s="851">
        <v>124451.58</v>
      </c>
      <c r="H29" s="853">
        <f t="shared" si="3"/>
        <v>5897.1300000000047</v>
      </c>
    </row>
    <row r="30" spans="1:8" x14ac:dyDescent="0.2">
      <c r="A30" s="850" t="s">
        <v>1481</v>
      </c>
      <c r="B30" s="854"/>
      <c r="C30" s="851">
        <f>C31+C32+C33+C34+C35+C36+C37+C39+C38</f>
        <v>5493824.7000000002</v>
      </c>
      <c r="D30" s="851">
        <f t="shared" ref="D30:G30" si="4">D31+D32+D33+D34+D35+D36+D37+D39+D38</f>
        <v>146973.75</v>
      </c>
      <c r="E30" s="851">
        <f t="shared" si="4"/>
        <v>5640798.4500000002</v>
      </c>
      <c r="F30" s="851">
        <f t="shared" si="4"/>
        <v>3673884.0999999996</v>
      </c>
      <c r="G30" s="851">
        <f t="shared" si="4"/>
        <v>3439341.3499999996</v>
      </c>
      <c r="H30" s="853">
        <f>H31+H32+H33+H34+H35+H36+H37+H39+H38</f>
        <v>1966914.35</v>
      </c>
    </row>
    <row r="31" spans="1:8" x14ac:dyDescent="0.2">
      <c r="A31" s="852"/>
      <c r="B31" s="680" t="s">
        <v>1482</v>
      </c>
      <c r="C31" s="851"/>
      <c r="D31" s="851"/>
      <c r="E31" s="851">
        <v>0</v>
      </c>
      <c r="F31" s="851"/>
      <c r="G31" s="851"/>
      <c r="H31" s="853">
        <f>E31-F31</f>
        <v>0</v>
      </c>
    </row>
    <row r="32" spans="1:8" x14ac:dyDescent="0.2">
      <c r="A32" s="852"/>
      <c r="B32" s="680" t="s">
        <v>1483</v>
      </c>
      <c r="C32" s="851">
        <v>2029004.3</v>
      </c>
      <c r="D32" s="851">
        <v>0</v>
      </c>
      <c r="E32" s="851">
        <v>2029004.3</v>
      </c>
      <c r="F32" s="851">
        <v>1431018.75</v>
      </c>
      <c r="G32" s="851">
        <v>1431018.75</v>
      </c>
      <c r="H32" s="853">
        <f t="shared" ref="H32:H39" si="5">E32-F32</f>
        <v>597985.55000000005</v>
      </c>
    </row>
    <row r="33" spans="1:8" ht="24" x14ac:dyDescent="0.2">
      <c r="A33" s="852"/>
      <c r="B33" s="680" t="s">
        <v>1484</v>
      </c>
      <c r="C33" s="851"/>
      <c r="D33" s="851"/>
      <c r="E33" s="851">
        <v>0</v>
      </c>
      <c r="F33" s="851"/>
      <c r="G33" s="851"/>
      <c r="H33" s="853">
        <f t="shared" si="5"/>
        <v>0</v>
      </c>
    </row>
    <row r="34" spans="1:8" ht="24" x14ac:dyDescent="0.2">
      <c r="A34" s="852"/>
      <c r="B34" s="680" t="s">
        <v>1485</v>
      </c>
      <c r="C34" s="851">
        <v>41716.080000000002</v>
      </c>
      <c r="D34" s="851">
        <v>0</v>
      </c>
      <c r="E34" s="851">
        <v>41716.080000000002</v>
      </c>
      <c r="F34" s="851">
        <v>6272.7</v>
      </c>
      <c r="G34" s="851">
        <v>6272.7</v>
      </c>
      <c r="H34" s="853">
        <f t="shared" si="5"/>
        <v>35443.380000000005</v>
      </c>
    </row>
    <row r="35" spans="1:8" ht="24" x14ac:dyDescent="0.2">
      <c r="A35" s="852"/>
      <c r="B35" s="680" t="s">
        <v>1486</v>
      </c>
      <c r="C35" s="851">
        <v>0</v>
      </c>
      <c r="D35" s="851">
        <v>0</v>
      </c>
      <c r="E35" s="851">
        <v>0</v>
      </c>
      <c r="F35" s="851">
        <v>0</v>
      </c>
      <c r="G35" s="851">
        <v>0</v>
      </c>
      <c r="H35" s="853">
        <f t="shared" si="5"/>
        <v>0</v>
      </c>
    </row>
    <row r="36" spans="1:8" ht="24" x14ac:dyDescent="0.2">
      <c r="A36" s="852"/>
      <c r="B36" s="680" t="s">
        <v>1487</v>
      </c>
      <c r="C36" s="851"/>
      <c r="D36" s="851"/>
      <c r="E36" s="851">
        <v>0</v>
      </c>
      <c r="F36" s="851"/>
      <c r="G36" s="851"/>
      <c r="H36" s="853">
        <f t="shared" si="5"/>
        <v>0</v>
      </c>
    </row>
    <row r="37" spans="1:8" x14ac:dyDescent="0.2">
      <c r="A37" s="852"/>
      <c r="B37" s="680" t="s">
        <v>1488</v>
      </c>
      <c r="C37" s="851">
        <v>0</v>
      </c>
      <c r="D37" s="851">
        <v>0</v>
      </c>
      <c r="E37" s="851">
        <v>0</v>
      </c>
      <c r="F37" s="851">
        <v>0</v>
      </c>
      <c r="G37" s="851">
        <v>0</v>
      </c>
      <c r="H37" s="853">
        <f t="shared" si="5"/>
        <v>0</v>
      </c>
    </row>
    <row r="38" spans="1:8" x14ac:dyDescent="0.2">
      <c r="A38" s="852"/>
      <c r="B38" s="680" t="s">
        <v>1489</v>
      </c>
      <c r="C38" s="851">
        <v>0</v>
      </c>
      <c r="D38" s="851">
        <v>0</v>
      </c>
      <c r="E38" s="851">
        <v>0</v>
      </c>
      <c r="F38" s="851">
        <v>0</v>
      </c>
      <c r="G38" s="851">
        <v>0</v>
      </c>
      <c r="H38" s="853">
        <f t="shared" si="5"/>
        <v>0</v>
      </c>
    </row>
    <row r="39" spans="1:8" ht="12.75" customHeight="1" x14ac:dyDescent="0.2">
      <c r="A39" s="852"/>
      <c r="B39" s="680" t="s">
        <v>1490</v>
      </c>
      <c r="C39" s="851">
        <v>3423104.32</v>
      </c>
      <c r="D39" s="851">
        <v>146973.75</v>
      </c>
      <c r="E39" s="851">
        <v>3570078.07</v>
      </c>
      <c r="F39" s="851">
        <v>2236592.65</v>
      </c>
      <c r="G39" s="851">
        <v>2002049.9</v>
      </c>
      <c r="H39" s="853">
        <f t="shared" si="5"/>
        <v>1333485.42</v>
      </c>
    </row>
    <row r="40" spans="1:8" x14ac:dyDescent="0.2">
      <c r="A40" s="850" t="s">
        <v>1491</v>
      </c>
      <c r="B40" s="854"/>
      <c r="C40" s="851">
        <f>C41+C42+C43+C44+C45+C46+C47+C48+C49</f>
        <v>6571828.6900000004</v>
      </c>
      <c r="D40" s="851">
        <f t="shared" ref="D40:H40" si="6">D41+D42+D43+D44+D45+D46+D47+D48+D49</f>
        <v>-743.68</v>
      </c>
      <c r="E40" s="851">
        <f t="shared" si="6"/>
        <v>6571085.0100000007</v>
      </c>
      <c r="F40" s="851">
        <f t="shared" si="6"/>
        <v>1947487</v>
      </c>
      <c r="G40" s="851">
        <f t="shared" si="6"/>
        <v>1947487</v>
      </c>
      <c r="H40" s="853">
        <f t="shared" si="6"/>
        <v>4623598.0100000007</v>
      </c>
    </row>
    <row r="41" spans="1:8" ht="24" x14ac:dyDescent="0.2">
      <c r="A41" s="852"/>
      <c r="B41" s="680" t="s">
        <v>1492</v>
      </c>
      <c r="C41" s="851"/>
      <c r="D41" s="851"/>
      <c r="E41" s="851">
        <v>0</v>
      </c>
      <c r="F41" s="851"/>
      <c r="G41" s="851"/>
      <c r="H41" s="853">
        <v>0</v>
      </c>
    </row>
    <row r="42" spans="1:8" ht="24" x14ac:dyDescent="0.2">
      <c r="A42" s="852"/>
      <c r="B42" s="680" t="s">
        <v>1493</v>
      </c>
      <c r="C42" s="851"/>
      <c r="D42" s="851"/>
      <c r="E42" s="851">
        <v>0</v>
      </c>
      <c r="F42" s="851"/>
      <c r="G42" s="851"/>
      <c r="H42" s="853">
        <v>0</v>
      </c>
    </row>
    <row r="43" spans="1:8" x14ac:dyDescent="0.2">
      <c r="A43" s="852"/>
      <c r="B43" s="680" t="s">
        <v>1494</v>
      </c>
      <c r="C43" s="851">
        <v>6571828.6900000004</v>
      </c>
      <c r="D43" s="851">
        <v>-743.68</v>
      </c>
      <c r="E43" s="851">
        <v>6571085.0100000007</v>
      </c>
      <c r="F43" s="851">
        <v>1947487</v>
      </c>
      <c r="G43" s="851">
        <v>1947487</v>
      </c>
      <c r="H43" s="853">
        <f>SUM(E43)-(F43)</f>
        <v>4623598.0100000007</v>
      </c>
    </row>
    <row r="44" spans="1:8" x14ac:dyDescent="0.2">
      <c r="A44" s="852"/>
      <c r="B44" s="680" t="s">
        <v>1495</v>
      </c>
      <c r="C44" s="851">
        <v>0</v>
      </c>
      <c r="D44" s="851">
        <v>0</v>
      </c>
      <c r="E44" s="851">
        <v>0</v>
      </c>
      <c r="F44" s="851">
        <v>0</v>
      </c>
      <c r="G44" s="851">
        <v>0</v>
      </c>
      <c r="H44" s="853">
        <f>E44-F44</f>
        <v>0</v>
      </c>
    </row>
    <row r="45" spans="1:8" x14ac:dyDescent="0.2">
      <c r="A45" s="852"/>
      <c r="B45" s="680" t="s">
        <v>1496</v>
      </c>
      <c r="C45" s="851"/>
      <c r="D45" s="851"/>
      <c r="E45" s="851">
        <v>0</v>
      </c>
      <c r="F45" s="851"/>
      <c r="G45" s="851"/>
      <c r="H45" s="853">
        <v>0</v>
      </c>
    </row>
    <row r="46" spans="1:8" ht="24" x14ac:dyDescent="0.2">
      <c r="A46" s="852"/>
      <c r="B46" s="680" t="s">
        <v>1497</v>
      </c>
      <c r="C46" s="851"/>
      <c r="D46" s="851"/>
      <c r="E46" s="851">
        <v>0</v>
      </c>
      <c r="F46" s="851"/>
      <c r="G46" s="851"/>
      <c r="H46" s="853">
        <v>0</v>
      </c>
    </row>
    <row r="47" spans="1:8" x14ac:dyDescent="0.2">
      <c r="A47" s="852"/>
      <c r="B47" s="680" t="s">
        <v>1498</v>
      </c>
      <c r="C47" s="851"/>
      <c r="D47" s="851"/>
      <c r="E47" s="851">
        <v>0</v>
      </c>
      <c r="F47" s="851"/>
      <c r="G47" s="851"/>
      <c r="H47" s="853">
        <v>0</v>
      </c>
    </row>
    <row r="48" spans="1:8" x14ac:dyDescent="0.2">
      <c r="A48" s="852"/>
      <c r="B48" s="680" t="s">
        <v>1499</v>
      </c>
      <c r="C48" s="851"/>
      <c r="D48" s="851"/>
      <c r="E48" s="851">
        <v>0</v>
      </c>
      <c r="F48" s="851"/>
      <c r="G48" s="851"/>
      <c r="H48" s="853">
        <v>0</v>
      </c>
    </row>
    <row r="49" spans="1:8" ht="12.75" customHeight="1" x14ac:dyDescent="0.2">
      <c r="A49" s="852"/>
      <c r="B49" s="680" t="s">
        <v>1500</v>
      </c>
      <c r="C49" s="851"/>
      <c r="D49" s="851"/>
      <c r="E49" s="851">
        <v>0</v>
      </c>
      <c r="F49" s="851"/>
      <c r="G49" s="851"/>
      <c r="H49" s="853">
        <v>0</v>
      </c>
    </row>
    <row r="50" spans="1:8" x14ac:dyDescent="0.2">
      <c r="A50" s="850" t="s">
        <v>1501</v>
      </c>
      <c r="B50" s="854"/>
      <c r="C50" s="851">
        <v>0</v>
      </c>
      <c r="D50" s="851">
        <v>0</v>
      </c>
      <c r="E50" s="851">
        <v>0</v>
      </c>
      <c r="F50" s="851">
        <v>0</v>
      </c>
      <c r="G50" s="851">
        <v>0</v>
      </c>
      <c r="H50" s="853">
        <v>0</v>
      </c>
    </row>
    <row r="51" spans="1:8" x14ac:dyDescent="0.2">
      <c r="A51" s="852"/>
      <c r="B51" s="680" t="s">
        <v>1502</v>
      </c>
      <c r="C51" s="851"/>
      <c r="D51" s="851"/>
      <c r="E51" s="851">
        <v>0</v>
      </c>
      <c r="F51" s="851"/>
      <c r="G51" s="851"/>
      <c r="H51" s="853">
        <v>0</v>
      </c>
    </row>
    <row r="52" spans="1:8" ht="24" x14ac:dyDescent="0.2">
      <c r="A52" s="852"/>
      <c r="B52" s="680" t="s">
        <v>1503</v>
      </c>
      <c r="C52" s="851"/>
      <c r="D52" s="851"/>
      <c r="E52" s="851">
        <v>0</v>
      </c>
      <c r="F52" s="851"/>
      <c r="G52" s="851"/>
      <c r="H52" s="853">
        <v>0</v>
      </c>
    </row>
    <row r="53" spans="1:8" ht="24" x14ac:dyDescent="0.2">
      <c r="A53" s="852"/>
      <c r="B53" s="680" t="s">
        <v>1504</v>
      </c>
      <c r="C53" s="851"/>
      <c r="D53" s="851"/>
      <c r="E53" s="851">
        <v>0</v>
      </c>
      <c r="F53" s="851"/>
      <c r="G53" s="851"/>
      <c r="H53" s="853">
        <v>0</v>
      </c>
    </row>
    <row r="54" spans="1:8" x14ac:dyDescent="0.2">
      <c r="A54" s="852"/>
      <c r="B54" s="680" t="s">
        <v>1505</v>
      </c>
      <c r="C54" s="851"/>
      <c r="D54" s="851"/>
      <c r="E54" s="851">
        <v>0</v>
      </c>
      <c r="F54" s="851"/>
      <c r="G54" s="851"/>
      <c r="H54" s="853">
        <v>0</v>
      </c>
    </row>
    <row r="55" spans="1:8" x14ac:dyDescent="0.2">
      <c r="A55" s="852"/>
      <c r="B55" s="680" t="s">
        <v>1506</v>
      </c>
      <c r="C55" s="851"/>
      <c r="D55" s="851"/>
      <c r="E55" s="851">
        <v>0</v>
      </c>
      <c r="F55" s="851"/>
      <c r="G55" s="851"/>
      <c r="H55" s="853">
        <v>0</v>
      </c>
    </row>
    <row r="56" spans="1:8" ht="24" x14ac:dyDescent="0.2">
      <c r="A56" s="852"/>
      <c r="B56" s="680" t="s">
        <v>1507</v>
      </c>
      <c r="C56" s="851"/>
      <c r="D56" s="851"/>
      <c r="E56" s="851">
        <v>0</v>
      </c>
      <c r="F56" s="851"/>
      <c r="G56" s="851"/>
      <c r="H56" s="853">
        <v>0</v>
      </c>
    </row>
    <row r="57" spans="1:8" x14ac:dyDescent="0.2">
      <c r="A57" s="852"/>
      <c r="B57" s="680" t="s">
        <v>1508</v>
      </c>
      <c r="C57" s="851"/>
      <c r="D57" s="851"/>
      <c r="E57" s="851">
        <v>0</v>
      </c>
      <c r="F57" s="851"/>
      <c r="G57" s="851"/>
      <c r="H57" s="853">
        <v>0</v>
      </c>
    </row>
    <row r="58" spans="1:8" x14ac:dyDescent="0.2">
      <c r="A58" s="852"/>
      <c r="B58" s="680" t="s">
        <v>1509</v>
      </c>
      <c r="C58" s="851"/>
      <c r="D58" s="851"/>
      <c r="E58" s="851">
        <v>0</v>
      </c>
      <c r="F58" s="851"/>
      <c r="G58" s="851"/>
      <c r="H58" s="853">
        <v>0</v>
      </c>
    </row>
    <row r="59" spans="1:8" ht="12.75" customHeight="1" x14ac:dyDescent="0.2">
      <c r="A59" s="852"/>
      <c r="B59" s="680" t="s">
        <v>1510</v>
      </c>
      <c r="C59" s="851"/>
      <c r="D59" s="851"/>
      <c r="E59" s="851">
        <v>0</v>
      </c>
      <c r="F59" s="851"/>
      <c r="G59" s="851"/>
      <c r="H59" s="853">
        <v>0</v>
      </c>
    </row>
    <row r="60" spans="1:8" x14ac:dyDescent="0.2">
      <c r="A60" s="850" t="s">
        <v>1511</v>
      </c>
      <c r="B60" s="854"/>
      <c r="C60" s="851">
        <v>0</v>
      </c>
      <c r="D60" s="851">
        <v>0</v>
      </c>
      <c r="E60" s="851">
        <v>0</v>
      </c>
      <c r="F60" s="851">
        <v>0</v>
      </c>
      <c r="G60" s="851">
        <v>0</v>
      </c>
      <c r="H60" s="853">
        <v>0</v>
      </c>
    </row>
    <row r="61" spans="1:8" ht="24" x14ac:dyDescent="0.2">
      <c r="A61" s="852"/>
      <c r="B61" s="680" t="s">
        <v>1512</v>
      </c>
      <c r="C61" s="851"/>
      <c r="D61" s="851"/>
      <c r="E61" s="851">
        <v>0</v>
      </c>
      <c r="F61" s="851"/>
      <c r="G61" s="851"/>
      <c r="H61" s="853">
        <v>0</v>
      </c>
    </row>
    <row r="62" spans="1:8" x14ac:dyDescent="0.2">
      <c r="A62" s="852"/>
      <c r="B62" s="680" t="s">
        <v>1513</v>
      </c>
      <c r="C62" s="851"/>
      <c r="D62" s="851"/>
      <c r="E62" s="851">
        <v>0</v>
      </c>
      <c r="F62" s="851"/>
      <c r="G62" s="851"/>
      <c r="H62" s="853">
        <v>0</v>
      </c>
    </row>
    <row r="63" spans="1:8" ht="12.75" customHeight="1" x14ac:dyDescent="0.2">
      <c r="A63" s="852"/>
      <c r="B63" s="680" t="s">
        <v>1514</v>
      </c>
      <c r="C63" s="851"/>
      <c r="D63" s="851"/>
      <c r="E63" s="851">
        <v>0</v>
      </c>
      <c r="F63" s="851"/>
      <c r="G63" s="851"/>
      <c r="H63" s="853">
        <v>0</v>
      </c>
    </row>
    <row r="64" spans="1:8" x14ac:dyDescent="0.2">
      <c r="A64" s="850" t="s">
        <v>1515</v>
      </c>
      <c r="B64" s="854"/>
      <c r="C64" s="851">
        <v>0</v>
      </c>
      <c r="D64" s="851">
        <v>0</v>
      </c>
      <c r="E64" s="851">
        <v>0</v>
      </c>
      <c r="F64" s="851">
        <v>0</v>
      </c>
      <c r="G64" s="851">
        <v>0</v>
      </c>
      <c r="H64" s="853">
        <v>0</v>
      </c>
    </row>
    <row r="65" spans="1:8" ht="24" x14ac:dyDescent="0.2">
      <c r="A65" s="852"/>
      <c r="B65" s="680" t="s">
        <v>1516</v>
      </c>
      <c r="C65" s="851"/>
      <c r="D65" s="851"/>
      <c r="E65" s="851">
        <v>0</v>
      </c>
      <c r="F65" s="851"/>
      <c r="G65" s="851"/>
      <c r="H65" s="853">
        <v>0</v>
      </c>
    </row>
    <row r="66" spans="1:8" x14ac:dyDescent="0.2">
      <c r="A66" s="852"/>
      <c r="B66" s="680" t="s">
        <v>1517</v>
      </c>
      <c r="C66" s="851"/>
      <c r="D66" s="851"/>
      <c r="E66" s="851">
        <v>0</v>
      </c>
      <c r="F66" s="851"/>
      <c r="G66" s="851"/>
      <c r="H66" s="853">
        <v>0</v>
      </c>
    </row>
    <row r="67" spans="1:8" x14ac:dyDescent="0.2">
      <c r="A67" s="852"/>
      <c r="B67" s="680" t="s">
        <v>1518</v>
      </c>
      <c r="C67" s="851"/>
      <c r="D67" s="851"/>
      <c r="E67" s="851">
        <v>0</v>
      </c>
      <c r="F67" s="851"/>
      <c r="G67" s="851"/>
      <c r="H67" s="853">
        <v>0</v>
      </c>
    </row>
    <row r="68" spans="1:8" x14ac:dyDescent="0.2">
      <c r="A68" s="852"/>
      <c r="B68" s="680" t="s">
        <v>1519</v>
      </c>
      <c r="C68" s="851"/>
      <c r="D68" s="851"/>
      <c r="E68" s="851">
        <v>0</v>
      </c>
      <c r="F68" s="851"/>
      <c r="G68" s="851"/>
      <c r="H68" s="853">
        <v>0</v>
      </c>
    </row>
    <row r="69" spans="1:8" ht="24" x14ac:dyDescent="0.2">
      <c r="A69" s="852"/>
      <c r="B69" s="680" t="s">
        <v>1520</v>
      </c>
      <c r="C69" s="851"/>
      <c r="D69" s="851"/>
      <c r="E69" s="851">
        <v>0</v>
      </c>
      <c r="F69" s="851"/>
      <c r="G69" s="851"/>
      <c r="H69" s="853">
        <v>0</v>
      </c>
    </row>
    <row r="70" spans="1:8" ht="24" x14ac:dyDescent="0.2">
      <c r="A70" s="852"/>
      <c r="B70" s="680" t="s">
        <v>1521</v>
      </c>
      <c r="C70" s="851"/>
      <c r="D70" s="851"/>
      <c r="E70" s="851">
        <v>0</v>
      </c>
      <c r="F70" s="851"/>
      <c r="G70" s="851"/>
      <c r="H70" s="853">
        <v>0</v>
      </c>
    </row>
    <row r="71" spans="1:8" x14ac:dyDescent="0.2">
      <c r="A71" s="852"/>
      <c r="B71" s="680" t="s">
        <v>1522</v>
      </c>
      <c r="C71" s="851"/>
      <c r="D71" s="851"/>
      <c r="E71" s="851">
        <v>0</v>
      </c>
      <c r="F71" s="851"/>
      <c r="G71" s="851"/>
      <c r="H71" s="853">
        <v>0</v>
      </c>
    </row>
    <row r="72" spans="1:8" ht="12.75" customHeight="1" x14ac:dyDescent="0.2">
      <c r="A72" s="852"/>
      <c r="B72" s="680" t="s">
        <v>1523</v>
      </c>
      <c r="C72" s="851"/>
      <c r="D72" s="851"/>
      <c r="E72" s="851">
        <v>0</v>
      </c>
      <c r="F72" s="851"/>
      <c r="G72" s="851"/>
      <c r="H72" s="853">
        <v>0</v>
      </c>
    </row>
    <row r="73" spans="1:8" x14ac:dyDescent="0.2">
      <c r="A73" s="850" t="s">
        <v>1524</v>
      </c>
      <c r="B73" s="854"/>
      <c r="C73" s="851">
        <v>0</v>
      </c>
      <c r="D73" s="851">
        <v>0</v>
      </c>
      <c r="E73" s="851">
        <v>0</v>
      </c>
      <c r="F73" s="851">
        <v>0</v>
      </c>
      <c r="G73" s="851">
        <v>0</v>
      </c>
      <c r="H73" s="853">
        <v>0</v>
      </c>
    </row>
    <row r="74" spans="1:8" x14ac:dyDescent="0.2">
      <c r="A74" s="852"/>
      <c r="B74" s="680" t="s">
        <v>1525</v>
      </c>
      <c r="C74" s="851"/>
      <c r="D74" s="851"/>
      <c r="E74" s="851">
        <v>0</v>
      </c>
      <c r="F74" s="851"/>
      <c r="G74" s="851"/>
      <c r="H74" s="853">
        <v>0</v>
      </c>
    </row>
    <row r="75" spans="1:8" x14ac:dyDescent="0.2">
      <c r="A75" s="852"/>
      <c r="B75" s="680" t="s">
        <v>1526</v>
      </c>
      <c r="C75" s="851"/>
      <c r="D75" s="851"/>
      <c r="E75" s="851">
        <v>0</v>
      </c>
      <c r="F75" s="851"/>
      <c r="G75" s="851"/>
      <c r="H75" s="853">
        <v>0</v>
      </c>
    </row>
    <row r="76" spans="1:8" ht="12.75" customHeight="1" x14ac:dyDescent="0.2">
      <c r="A76" s="852"/>
      <c r="B76" s="680" t="s">
        <v>1527</v>
      </c>
      <c r="C76" s="851"/>
      <c r="D76" s="851"/>
      <c r="E76" s="851">
        <v>0</v>
      </c>
      <c r="F76" s="851"/>
      <c r="G76" s="851"/>
      <c r="H76" s="853">
        <v>0</v>
      </c>
    </row>
    <row r="77" spans="1:8" x14ac:dyDescent="0.2">
      <c r="A77" s="850" t="s">
        <v>1528</v>
      </c>
      <c r="B77" s="854"/>
      <c r="C77" s="851">
        <v>0</v>
      </c>
      <c r="D77" s="851">
        <v>0</v>
      </c>
      <c r="E77" s="851">
        <v>0</v>
      </c>
      <c r="F77" s="851">
        <v>0</v>
      </c>
      <c r="G77" s="851">
        <v>0</v>
      </c>
      <c r="H77" s="853">
        <v>0</v>
      </c>
    </row>
    <row r="78" spans="1:8" x14ac:dyDescent="0.2">
      <c r="A78" s="852"/>
      <c r="B78" s="680" t="s">
        <v>1529</v>
      </c>
      <c r="C78" s="851"/>
      <c r="D78" s="851"/>
      <c r="E78" s="851">
        <v>0</v>
      </c>
      <c r="F78" s="851"/>
      <c r="G78" s="851"/>
      <c r="H78" s="853">
        <v>0</v>
      </c>
    </row>
    <row r="79" spans="1:8" x14ac:dyDescent="0.2">
      <c r="A79" s="852"/>
      <c r="B79" s="680" t="s">
        <v>1530</v>
      </c>
      <c r="C79" s="851"/>
      <c r="D79" s="851"/>
      <c r="E79" s="851">
        <v>0</v>
      </c>
      <c r="F79" s="851"/>
      <c r="G79" s="851"/>
      <c r="H79" s="853">
        <v>0</v>
      </c>
    </row>
    <row r="80" spans="1:8" x14ac:dyDescent="0.2">
      <c r="A80" s="852"/>
      <c r="B80" s="680" t="s">
        <v>1531</v>
      </c>
      <c r="C80" s="851"/>
      <c r="D80" s="851"/>
      <c r="E80" s="851">
        <v>0</v>
      </c>
      <c r="F80" s="851"/>
      <c r="G80" s="851"/>
      <c r="H80" s="853">
        <v>0</v>
      </c>
    </row>
    <row r="81" spans="1:8" x14ac:dyDescent="0.2">
      <c r="A81" s="852"/>
      <c r="B81" s="680" t="s">
        <v>1532</v>
      </c>
      <c r="C81" s="851"/>
      <c r="D81" s="851"/>
      <c r="E81" s="851">
        <v>0</v>
      </c>
      <c r="F81" s="851"/>
      <c r="G81" s="851"/>
      <c r="H81" s="853">
        <v>0</v>
      </c>
    </row>
    <row r="82" spans="1:8" x14ac:dyDescent="0.2">
      <c r="A82" s="852"/>
      <c r="B82" s="680" t="s">
        <v>1533</v>
      </c>
      <c r="C82" s="851"/>
      <c r="D82" s="851"/>
      <c r="E82" s="851">
        <v>0</v>
      </c>
      <c r="F82" s="851"/>
      <c r="G82" s="851"/>
      <c r="H82" s="853">
        <v>0</v>
      </c>
    </row>
    <row r="83" spans="1:8" x14ac:dyDescent="0.2">
      <c r="A83" s="852"/>
      <c r="B83" s="680" t="s">
        <v>1534</v>
      </c>
      <c r="C83" s="851"/>
      <c r="D83" s="851"/>
      <c r="E83" s="851">
        <v>0</v>
      </c>
      <c r="F83" s="851"/>
      <c r="G83" s="851"/>
      <c r="H83" s="853">
        <v>0</v>
      </c>
    </row>
    <row r="84" spans="1:8" ht="24" x14ac:dyDescent="0.2">
      <c r="A84" s="852"/>
      <c r="B84" s="680" t="s">
        <v>1535</v>
      </c>
      <c r="C84" s="851"/>
      <c r="D84" s="851"/>
      <c r="E84" s="851">
        <v>0</v>
      </c>
      <c r="F84" s="851"/>
      <c r="G84" s="851"/>
      <c r="H84" s="853">
        <v>0</v>
      </c>
    </row>
    <row r="85" spans="1:8" ht="12.75" customHeight="1" x14ac:dyDescent="0.2">
      <c r="A85" s="852"/>
      <c r="B85" s="680"/>
      <c r="C85" s="855"/>
      <c r="D85" s="855"/>
      <c r="E85" s="855"/>
      <c r="F85" s="855"/>
      <c r="G85" s="855"/>
      <c r="H85" s="856"/>
    </row>
    <row r="86" spans="1:8" ht="12.75" customHeight="1" x14ac:dyDescent="0.2">
      <c r="A86" s="847" t="s">
        <v>1536</v>
      </c>
      <c r="B86" s="857"/>
      <c r="C86" s="848">
        <f>C87+C95+C105+C115+C125+C139+C148</f>
        <v>103931252</v>
      </c>
      <c r="D86" s="848">
        <f>D87+D95+D105+D115+D125+D139+D148</f>
        <v>1721399.0500000007</v>
      </c>
      <c r="E86" s="848">
        <f t="shared" ref="E86:H86" si="7">E87+E95+E105+E115+E125+E139+E148</f>
        <v>105652651.05</v>
      </c>
      <c r="F86" s="848">
        <f t="shared" si="7"/>
        <v>60232408.829999998</v>
      </c>
      <c r="G86" s="848">
        <f t="shared" si="7"/>
        <v>59090507.670000002</v>
      </c>
      <c r="H86" s="858">
        <f t="shared" si="7"/>
        <v>45420242.219999999</v>
      </c>
    </row>
    <row r="87" spans="1:8" x14ac:dyDescent="0.2">
      <c r="A87" s="850" t="s">
        <v>1463</v>
      </c>
      <c r="B87" s="854"/>
      <c r="C87" s="851">
        <f>C88+C89+C90+C91+C92+C93+C94</f>
        <v>61191130</v>
      </c>
      <c r="D87" s="851">
        <f t="shared" ref="D87:H87" si="8">D88+D89+D90+D91+D92+D93+D94</f>
        <v>1721399.0499999998</v>
      </c>
      <c r="E87" s="851">
        <f t="shared" si="8"/>
        <v>62912529.049999997</v>
      </c>
      <c r="F87" s="851">
        <f t="shared" si="8"/>
        <v>38367748.519999996</v>
      </c>
      <c r="G87" s="851">
        <f t="shared" si="8"/>
        <v>38367748.519999996</v>
      </c>
      <c r="H87" s="853">
        <f t="shared" si="8"/>
        <v>24544780.530000001</v>
      </c>
    </row>
    <row r="88" spans="1:8" ht="24" x14ac:dyDescent="0.2">
      <c r="A88" s="852"/>
      <c r="B88" s="680" t="s">
        <v>1464</v>
      </c>
      <c r="C88" s="851">
        <v>19500037</v>
      </c>
      <c r="D88" s="851">
        <v>1401749.46</v>
      </c>
      <c r="E88" s="851">
        <v>20901786.460000001</v>
      </c>
      <c r="F88" s="851">
        <v>14276289.91</v>
      </c>
      <c r="G88" s="851">
        <v>14276289.91</v>
      </c>
      <c r="H88" s="853">
        <f>E88-F88</f>
        <v>6625496.5500000007</v>
      </c>
    </row>
    <row r="89" spans="1:8" ht="24" x14ac:dyDescent="0.2">
      <c r="A89" s="852"/>
      <c r="B89" s="680" t="s">
        <v>1465</v>
      </c>
      <c r="C89" s="851"/>
      <c r="D89" s="851"/>
      <c r="E89" s="851">
        <v>0</v>
      </c>
      <c r="F89" s="851"/>
      <c r="G89" s="851"/>
      <c r="H89" s="853">
        <f t="shared" ref="H89:H94" si="9">E89-F89</f>
        <v>0</v>
      </c>
    </row>
    <row r="90" spans="1:8" ht="24" x14ac:dyDescent="0.2">
      <c r="A90" s="852"/>
      <c r="B90" s="680" t="s">
        <v>1466</v>
      </c>
      <c r="C90" s="851">
        <v>3771576</v>
      </c>
      <c r="D90" s="851">
        <v>518045.21</v>
      </c>
      <c r="E90" s="851">
        <v>4289621.21</v>
      </c>
      <c r="F90" s="851">
        <v>813273.47</v>
      </c>
      <c r="G90" s="851">
        <v>813273.47</v>
      </c>
      <c r="H90" s="853">
        <f t="shared" si="9"/>
        <v>3476347.74</v>
      </c>
    </row>
    <row r="91" spans="1:8" x14ac:dyDescent="0.2">
      <c r="A91" s="859"/>
      <c r="B91" s="860" t="s">
        <v>1467</v>
      </c>
      <c r="C91" s="851">
        <v>8003498</v>
      </c>
      <c r="D91" s="851">
        <v>-198395.62</v>
      </c>
      <c r="E91" s="851">
        <v>7805102.3799999999</v>
      </c>
      <c r="F91" s="851">
        <v>5085046.16</v>
      </c>
      <c r="G91" s="851">
        <v>5085046.16</v>
      </c>
      <c r="H91" s="853">
        <f t="shared" si="9"/>
        <v>2720056.2199999997</v>
      </c>
    </row>
    <row r="92" spans="1:8" x14ac:dyDescent="0.2">
      <c r="A92" s="852"/>
      <c r="B92" s="680" t="s">
        <v>1468</v>
      </c>
      <c r="C92" s="851">
        <v>29916019</v>
      </c>
      <c r="D92" s="851">
        <v>0</v>
      </c>
      <c r="E92" s="851">
        <v>29916019</v>
      </c>
      <c r="F92" s="851">
        <v>18193138.98</v>
      </c>
      <c r="G92" s="851">
        <v>18193138.98</v>
      </c>
      <c r="H92" s="853">
        <f t="shared" si="9"/>
        <v>11722880.02</v>
      </c>
    </row>
    <row r="93" spans="1:8" x14ac:dyDescent="0.2">
      <c r="A93" s="852"/>
      <c r="B93" s="680" t="s">
        <v>1469</v>
      </c>
      <c r="C93" s="851"/>
      <c r="D93" s="851"/>
      <c r="E93" s="851">
        <v>0</v>
      </c>
      <c r="F93" s="851"/>
      <c r="G93" s="851"/>
      <c r="H93" s="853">
        <f t="shared" si="9"/>
        <v>0</v>
      </c>
    </row>
    <row r="94" spans="1:8" ht="12.75" customHeight="1" x14ac:dyDescent="0.2">
      <c r="A94" s="852"/>
      <c r="B94" s="680" t="s">
        <v>1470</v>
      </c>
      <c r="C94" s="851"/>
      <c r="D94" s="851"/>
      <c r="E94" s="851">
        <v>0</v>
      </c>
      <c r="F94" s="851"/>
      <c r="G94" s="851"/>
      <c r="H94" s="853">
        <f t="shared" si="9"/>
        <v>0</v>
      </c>
    </row>
    <row r="95" spans="1:8" x14ac:dyDescent="0.2">
      <c r="A95" s="850" t="s">
        <v>1471</v>
      </c>
      <c r="B95" s="854"/>
      <c r="C95" s="851">
        <f>C96+C97+C98+C99+C100+C101+C102+C103+C104</f>
        <v>2903052</v>
      </c>
      <c r="D95" s="851">
        <f t="shared" ref="D95:H95" si="10">D96+D97+D98+D99+D100+D101+D102+D103+D104</f>
        <v>3139986.92</v>
      </c>
      <c r="E95" s="851">
        <f t="shared" si="10"/>
        <v>6043038.9199999999</v>
      </c>
      <c r="F95" s="851">
        <f t="shared" si="10"/>
        <v>2756758.0100000002</v>
      </c>
      <c r="G95" s="851">
        <f t="shared" si="10"/>
        <v>2605209.4200000004</v>
      </c>
      <c r="H95" s="853">
        <f t="shared" si="10"/>
        <v>3286280.91</v>
      </c>
    </row>
    <row r="96" spans="1:8" ht="24" x14ac:dyDescent="0.2">
      <c r="A96" s="852"/>
      <c r="B96" s="680" t="s">
        <v>1472</v>
      </c>
      <c r="C96" s="851">
        <v>301088</v>
      </c>
      <c r="D96" s="851">
        <v>1327697.45</v>
      </c>
      <c r="E96" s="851">
        <v>1628785.45</v>
      </c>
      <c r="F96" s="851">
        <v>484111.64</v>
      </c>
      <c r="G96" s="851">
        <v>335502.49</v>
      </c>
      <c r="H96" s="853">
        <f>E96-F96</f>
        <v>1144673.81</v>
      </c>
    </row>
    <row r="97" spans="1:8" x14ac:dyDescent="0.2">
      <c r="A97" s="852"/>
      <c r="B97" s="680" t="s">
        <v>1473</v>
      </c>
      <c r="C97" s="851">
        <v>82815</v>
      </c>
      <c r="D97" s="851">
        <v>159511.84</v>
      </c>
      <c r="E97" s="851">
        <v>242326.84</v>
      </c>
      <c r="F97" s="851">
        <v>121149.84</v>
      </c>
      <c r="G97" s="851">
        <v>121149.84</v>
      </c>
      <c r="H97" s="853">
        <f t="shared" ref="H97:H104" si="11">E97-F97</f>
        <v>121177</v>
      </c>
    </row>
    <row r="98" spans="1:8" ht="24" x14ac:dyDescent="0.2">
      <c r="A98" s="852"/>
      <c r="B98" s="680" t="s">
        <v>1474</v>
      </c>
      <c r="C98" s="851"/>
      <c r="D98" s="851"/>
      <c r="E98" s="851">
        <v>0</v>
      </c>
      <c r="F98" s="851"/>
      <c r="G98" s="851"/>
      <c r="H98" s="853">
        <f t="shared" si="11"/>
        <v>0</v>
      </c>
    </row>
    <row r="99" spans="1:8" ht="24" x14ac:dyDescent="0.2">
      <c r="A99" s="852"/>
      <c r="B99" s="680" t="s">
        <v>1475</v>
      </c>
      <c r="C99" s="851">
        <v>52098</v>
      </c>
      <c r="D99" s="851">
        <v>86413.35</v>
      </c>
      <c r="E99" s="851">
        <v>138511.35</v>
      </c>
      <c r="F99" s="851">
        <v>99259.53</v>
      </c>
      <c r="G99" s="851">
        <v>99259.53</v>
      </c>
      <c r="H99" s="853">
        <f t="shared" si="11"/>
        <v>39251.820000000007</v>
      </c>
    </row>
    <row r="100" spans="1:8" ht="24" x14ac:dyDescent="0.2">
      <c r="A100" s="852"/>
      <c r="B100" s="680" t="s">
        <v>1476</v>
      </c>
      <c r="C100" s="851">
        <v>50283</v>
      </c>
      <c r="D100" s="851">
        <v>-46572.21</v>
      </c>
      <c r="E100" s="851">
        <v>3710.7900000000009</v>
      </c>
      <c r="F100" s="851">
        <v>746.99</v>
      </c>
      <c r="G100" s="851">
        <v>746.99</v>
      </c>
      <c r="H100" s="853">
        <f t="shared" si="11"/>
        <v>2963.8000000000011</v>
      </c>
    </row>
    <row r="101" spans="1:8" x14ac:dyDescent="0.2">
      <c r="A101" s="852"/>
      <c r="B101" s="680" t="s">
        <v>1477</v>
      </c>
      <c r="C101" s="851">
        <v>2247237</v>
      </c>
      <c r="D101" s="851">
        <v>254963</v>
      </c>
      <c r="E101" s="851">
        <v>2502200</v>
      </c>
      <c r="F101" s="851">
        <v>1792850</v>
      </c>
      <c r="G101" s="851">
        <v>1792850</v>
      </c>
      <c r="H101" s="853">
        <f t="shared" si="11"/>
        <v>709350</v>
      </c>
    </row>
    <row r="102" spans="1:8" ht="24" x14ac:dyDescent="0.2">
      <c r="A102" s="852"/>
      <c r="B102" s="680" t="s">
        <v>1478</v>
      </c>
      <c r="C102" s="851">
        <v>0</v>
      </c>
      <c r="D102" s="851">
        <v>88389.68</v>
      </c>
      <c r="E102" s="851">
        <v>88389.68</v>
      </c>
      <c r="F102" s="851">
        <v>73030.12</v>
      </c>
      <c r="G102" s="851">
        <v>73030.12</v>
      </c>
      <c r="H102" s="853">
        <f t="shared" si="11"/>
        <v>15359.559999999998</v>
      </c>
    </row>
    <row r="103" spans="1:8" x14ac:dyDescent="0.2">
      <c r="A103" s="852"/>
      <c r="B103" s="680" t="s">
        <v>1479</v>
      </c>
      <c r="C103" s="851"/>
      <c r="D103" s="851"/>
      <c r="E103" s="851">
        <v>0</v>
      </c>
      <c r="F103" s="851"/>
      <c r="G103" s="851"/>
      <c r="H103" s="853">
        <f t="shared" si="11"/>
        <v>0</v>
      </c>
    </row>
    <row r="104" spans="1:8" ht="12.75" customHeight="1" x14ac:dyDescent="0.2">
      <c r="A104" s="852"/>
      <c r="B104" s="680" t="s">
        <v>1480</v>
      </c>
      <c r="C104" s="851">
        <v>169531</v>
      </c>
      <c r="D104" s="851">
        <v>1269583.81</v>
      </c>
      <c r="E104" s="851">
        <v>1439114.81</v>
      </c>
      <c r="F104" s="851">
        <v>185609.89</v>
      </c>
      <c r="G104" s="851">
        <v>182670.45</v>
      </c>
      <c r="H104" s="853">
        <f t="shared" si="11"/>
        <v>1253504.92</v>
      </c>
    </row>
    <row r="105" spans="1:8" x14ac:dyDescent="0.2">
      <c r="A105" s="850" t="s">
        <v>1481</v>
      </c>
      <c r="B105" s="854"/>
      <c r="C105" s="851">
        <f>C106+C107+C108+C109+C110+C111+C112+C113+C114</f>
        <v>8517121</v>
      </c>
      <c r="D105" s="851">
        <f t="shared" ref="D105:H105" si="12">D106+D107+D108+D109+D110+D111+D112+D113+D114</f>
        <v>7862022.0800000001</v>
      </c>
      <c r="E105" s="851">
        <f t="shared" si="12"/>
        <v>16379143.08</v>
      </c>
      <c r="F105" s="851">
        <f t="shared" si="12"/>
        <v>7634622.3000000026</v>
      </c>
      <c r="G105" s="851">
        <f t="shared" si="12"/>
        <v>6644269.7300000004</v>
      </c>
      <c r="H105" s="853">
        <f t="shared" si="12"/>
        <v>8744520.7799999993</v>
      </c>
    </row>
    <row r="106" spans="1:8" x14ac:dyDescent="0.2">
      <c r="A106" s="852"/>
      <c r="B106" s="680" t="s">
        <v>1482</v>
      </c>
      <c r="C106" s="851">
        <v>2216056</v>
      </c>
      <c r="D106" s="851">
        <v>678117.3</v>
      </c>
      <c r="E106" s="851">
        <v>2894173.3</v>
      </c>
      <c r="F106" s="851">
        <v>2012342.52</v>
      </c>
      <c r="G106" s="851">
        <v>1956996.14</v>
      </c>
      <c r="H106" s="853">
        <f>E106-F106</f>
        <v>881830.7799999998</v>
      </c>
    </row>
    <row r="107" spans="1:8" x14ac:dyDescent="0.2">
      <c r="A107" s="852"/>
      <c r="B107" s="680" t="s">
        <v>1483</v>
      </c>
      <c r="C107" s="851">
        <v>3965062</v>
      </c>
      <c r="D107" s="851">
        <v>3089666.18</v>
      </c>
      <c r="E107" s="851">
        <v>7054728.1799999997</v>
      </c>
      <c r="F107" s="851">
        <v>3385700.45</v>
      </c>
      <c r="G107" s="851">
        <v>2547806.2599999998</v>
      </c>
      <c r="H107" s="853">
        <f t="shared" ref="H107:H114" si="13">E107-F107</f>
        <v>3669027.7299999995</v>
      </c>
    </row>
    <row r="108" spans="1:8" ht="24" x14ac:dyDescent="0.2">
      <c r="A108" s="852"/>
      <c r="B108" s="680" t="s">
        <v>1484</v>
      </c>
      <c r="C108" s="851">
        <v>62627</v>
      </c>
      <c r="D108" s="851">
        <v>1777509.33</v>
      </c>
      <c r="E108" s="851">
        <v>1840136.33</v>
      </c>
      <c r="F108" s="851">
        <v>176011.69</v>
      </c>
      <c r="G108" s="851">
        <v>176011.69</v>
      </c>
      <c r="H108" s="853">
        <f t="shared" si="13"/>
        <v>1664124.6400000001</v>
      </c>
    </row>
    <row r="109" spans="1:8" ht="24" x14ac:dyDescent="0.2">
      <c r="A109" s="852"/>
      <c r="B109" s="680" t="s">
        <v>1485</v>
      </c>
      <c r="C109" s="851">
        <v>366445</v>
      </c>
      <c r="D109" s="851">
        <v>212111.83</v>
      </c>
      <c r="E109" s="851">
        <v>578556.82999999996</v>
      </c>
      <c r="F109" s="851">
        <v>407407.27</v>
      </c>
      <c r="G109" s="851">
        <v>407407.27</v>
      </c>
      <c r="H109" s="853">
        <f t="shared" si="13"/>
        <v>171149.55999999994</v>
      </c>
    </row>
    <row r="110" spans="1:8" ht="24" x14ac:dyDescent="0.2">
      <c r="A110" s="852"/>
      <c r="B110" s="680" t="s">
        <v>1486</v>
      </c>
      <c r="C110" s="851">
        <v>495250</v>
      </c>
      <c r="D110" s="851">
        <v>1753806.35</v>
      </c>
      <c r="E110" s="851">
        <v>2249056.35</v>
      </c>
      <c r="F110" s="851">
        <v>391053.19</v>
      </c>
      <c r="G110" s="851">
        <v>384209.19</v>
      </c>
      <c r="H110" s="853">
        <f>E110-F110</f>
        <v>1858003.1600000001</v>
      </c>
    </row>
    <row r="111" spans="1:8" ht="24" x14ac:dyDescent="0.2">
      <c r="A111" s="852"/>
      <c r="B111" s="680" t="s">
        <v>1487</v>
      </c>
      <c r="C111" s="851"/>
      <c r="D111" s="851"/>
      <c r="E111" s="851">
        <v>0</v>
      </c>
      <c r="F111" s="851"/>
      <c r="G111" s="851"/>
      <c r="H111" s="853">
        <f t="shared" si="13"/>
        <v>0</v>
      </c>
    </row>
    <row r="112" spans="1:8" x14ac:dyDescent="0.2">
      <c r="A112" s="852"/>
      <c r="B112" s="680" t="s">
        <v>1488</v>
      </c>
      <c r="C112" s="851">
        <v>879344</v>
      </c>
      <c r="D112" s="851">
        <v>102101.18</v>
      </c>
      <c r="E112" s="851">
        <v>981445.17999999993</v>
      </c>
      <c r="F112" s="851">
        <v>820110.27</v>
      </c>
      <c r="G112" s="851">
        <v>774792.27</v>
      </c>
      <c r="H112" s="853">
        <f t="shared" si="13"/>
        <v>161334.90999999992</v>
      </c>
    </row>
    <row r="113" spans="1:8" x14ac:dyDescent="0.2">
      <c r="A113" s="852"/>
      <c r="B113" s="680" t="s">
        <v>1489</v>
      </c>
      <c r="C113" s="851">
        <v>501215</v>
      </c>
      <c r="D113" s="851">
        <v>255810.91</v>
      </c>
      <c r="E113" s="851">
        <v>757025.91</v>
      </c>
      <c r="F113" s="851">
        <v>417975.91</v>
      </c>
      <c r="G113" s="851">
        <v>373025.91</v>
      </c>
      <c r="H113" s="853">
        <f t="shared" si="13"/>
        <v>339050.00000000006</v>
      </c>
    </row>
    <row r="114" spans="1:8" ht="12.75" customHeight="1" x14ac:dyDescent="0.2">
      <c r="A114" s="852"/>
      <c r="B114" s="680" t="s">
        <v>1490</v>
      </c>
      <c r="C114" s="851">
        <v>31122</v>
      </c>
      <c r="D114" s="851">
        <v>-7101</v>
      </c>
      <c r="E114" s="851">
        <v>24021</v>
      </c>
      <c r="F114" s="851">
        <v>24021</v>
      </c>
      <c r="G114" s="851">
        <v>24021</v>
      </c>
      <c r="H114" s="853">
        <f t="shared" si="13"/>
        <v>0</v>
      </c>
    </row>
    <row r="115" spans="1:8" x14ac:dyDescent="0.2">
      <c r="A115" s="850" t="s">
        <v>1491</v>
      </c>
      <c r="B115" s="854"/>
      <c r="C115" s="851">
        <f>C116+C117+C118+C119+C120+C121+C122+C123+C124</f>
        <v>31319949</v>
      </c>
      <c r="D115" s="851">
        <f t="shared" ref="D115:G115" si="14">D116+D117+D118+D119+D120+D121+D122+D123+D124</f>
        <v>-11002009</v>
      </c>
      <c r="E115" s="851">
        <f t="shared" si="14"/>
        <v>20317940</v>
      </c>
      <c r="F115" s="851">
        <f t="shared" si="14"/>
        <v>11473280</v>
      </c>
      <c r="G115" s="851">
        <f t="shared" si="14"/>
        <v>11473280</v>
      </c>
      <c r="H115" s="853">
        <f>H116+H117+H118+H119+H120+H121+H122+H123+H124</f>
        <v>8844660</v>
      </c>
    </row>
    <row r="116" spans="1:8" ht="24" x14ac:dyDescent="0.2">
      <c r="A116" s="852"/>
      <c r="B116" s="680" t="s">
        <v>1492</v>
      </c>
      <c r="C116" s="851"/>
      <c r="D116" s="851"/>
      <c r="E116" s="851">
        <v>0</v>
      </c>
      <c r="F116" s="851"/>
      <c r="G116" s="851"/>
      <c r="H116" s="853">
        <v>0</v>
      </c>
    </row>
    <row r="117" spans="1:8" ht="24" x14ac:dyDescent="0.2">
      <c r="A117" s="852"/>
      <c r="B117" s="680" t="s">
        <v>1493</v>
      </c>
      <c r="C117" s="851"/>
      <c r="D117" s="851"/>
      <c r="E117" s="851">
        <v>0</v>
      </c>
      <c r="F117" s="851"/>
      <c r="G117" s="851"/>
      <c r="H117" s="853">
        <v>0</v>
      </c>
    </row>
    <row r="118" spans="1:8" x14ac:dyDescent="0.2">
      <c r="A118" s="852"/>
      <c r="B118" s="680" t="s">
        <v>1494</v>
      </c>
      <c r="C118" s="851">
        <v>31319949</v>
      </c>
      <c r="D118" s="851">
        <v>-11002009</v>
      </c>
      <c r="E118" s="851">
        <v>20317940</v>
      </c>
      <c r="F118" s="851">
        <v>11473280</v>
      </c>
      <c r="G118" s="851">
        <v>11473280</v>
      </c>
      <c r="H118" s="853">
        <f>SUM(E118)-(F118)</f>
        <v>8844660</v>
      </c>
    </row>
    <row r="119" spans="1:8" x14ac:dyDescent="0.2">
      <c r="A119" s="852"/>
      <c r="B119" s="680" t="s">
        <v>1495</v>
      </c>
      <c r="C119" s="851">
        <v>0</v>
      </c>
      <c r="D119" s="851">
        <v>0</v>
      </c>
      <c r="E119" s="851">
        <v>0</v>
      </c>
      <c r="F119" s="851">
        <v>0</v>
      </c>
      <c r="G119" s="851">
        <v>0</v>
      </c>
      <c r="H119" s="853">
        <f>E119-F119</f>
        <v>0</v>
      </c>
    </row>
    <row r="120" spans="1:8" x14ac:dyDescent="0.2">
      <c r="A120" s="852"/>
      <c r="B120" s="680" t="s">
        <v>1496</v>
      </c>
      <c r="C120" s="851"/>
      <c r="D120" s="851"/>
      <c r="E120" s="851">
        <v>0</v>
      </c>
      <c r="F120" s="851"/>
      <c r="G120" s="851"/>
      <c r="H120" s="853">
        <v>0</v>
      </c>
    </row>
    <row r="121" spans="1:8" ht="24" x14ac:dyDescent="0.2">
      <c r="A121" s="852"/>
      <c r="B121" s="680" t="s">
        <v>1497</v>
      </c>
      <c r="C121" s="851"/>
      <c r="D121" s="851"/>
      <c r="E121" s="851">
        <v>0</v>
      </c>
      <c r="F121" s="851"/>
      <c r="G121" s="851"/>
      <c r="H121" s="853">
        <v>0</v>
      </c>
    </row>
    <row r="122" spans="1:8" x14ac:dyDescent="0.2">
      <c r="A122" s="852"/>
      <c r="B122" s="680" t="s">
        <v>1498</v>
      </c>
      <c r="C122" s="851"/>
      <c r="D122" s="851"/>
      <c r="E122" s="851">
        <v>0</v>
      </c>
      <c r="F122" s="851"/>
      <c r="G122" s="851"/>
      <c r="H122" s="853">
        <v>0</v>
      </c>
    </row>
    <row r="123" spans="1:8" x14ac:dyDescent="0.2">
      <c r="A123" s="852"/>
      <c r="B123" s="680" t="s">
        <v>1499</v>
      </c>
      <c r="C123" s="851"/>
      <c r="D123" s="851"/>
      <c r="E123" s="851">
        <v>0</v>
      </c>
      <c r="F123" s="851"/>
      <c r="G123" s="851"/>
      <c r="H123" s="851">
        <v>0</v>
      </c>
    </row>
    <row r="124" spans="1:8" ht="12.75" customHeight="1" x14ac:dyDescent="0.2">
      <c r="A124" s="852"/>
      <c r="B124" s="680" t="s">
        <v>1500</v>
      </c>
      <c r="C124" s="851"/>
      <c r="D124" s="851"/>
      <c r="E124" s="851">
        <v>0</v>
      </c>
      <c r="F124" s="851"/>
      <c r="G124" s="851"/>
      <c r="H124" s="851">
        <v>0</v>
      </c>
    </row>
    <row r="125" spans="1:8" x14ac:dyDescent="0.2">
      <c r="A125" s="850" t="s">
        <v>1501</v>
      </c>
      <c r="B125" s="854"/>
      <c r="C125" s="851">
        <v>0</v>
      </c>
      <c r="D125" s="851">
        <v>0</v>
      </c>
      <c r="E125" s="851">
        <v>0</v>
      </c>
      <c r="F125" s="851">
        <v>0</v>
      </c>
      <c r="G125" s="851">
        <v>0</v>
      </c>
      <c r="H125" s="851">
        <v>0</v>
      </c>
    </row>
    <row r="126" spans="1:8" x14ac:dyDescent="0.2">
      <c r="A126" s="852"/>
      <c r="B126" s="680" t="s">
        <v>1502</v>
      </c>
      <c r="C126" s="851"/>
      <c r="D126" s="851"/>
      <c r="E126" s="851">
        <v>0</v>
      </c>
      <c r="F126" s="851"/>
      <c r="G126" s="851"/>
      <c r="H126" s="851">
        <v>0</v>
      </c>
    </row>
    <row r="127" spans="1:8" ht="24" x14ac:dyDescent="0.2">
      <c r="A127" s="852"/>
      <c r="B127" s="680" t="s">
        <v>1503</v>
      </c>
      <c r="C127" s="851"/>
      <c r="D127" s="851"/>
      <c r="E127" s="851">
        <v>0</v>
      </c>
      <c r="F127" s="851"/>
      <c r="G127" s="851"/>
      <c r="H127" s="851">
        <v>0</v>
      </c>
    </row>
    <row r="128" spans="1:8" ht="24" x14ac:dyDescent="0.2">
      <c r="A128" s="852"/>
      <c r="B128" s="680" t="s">
        <v>1504</v>
      </c>
      <c r="C128" s="851"/>
      <c r="D128" s="851"/>
      <c r="E128" s="851">
        <v>0</v>
      </c>
      <c r="F128" s="851"/>
      <c r="G128" s="851"/>
      <c r="H128" s="851">
        <v>0</v>
      </c>
    </row>
    <row r="129" spans="1:8" x14ac:dyDescent="0.2">
      <c r="A129" s="852"/>
      <c r="B129" s="680" t="s">
        <v>1505</v>
      </c>
      <c r="C129" s="851"/>
      <c r="D129" s="851"/>
      <c r="E129" s="851">
        <v>0</v>
      </c>
      <c r="F129" s="851"/>
      <c r="G129" s="851"/>
      <c r="H129" s="851">
        <v>0</v>
      </c>
    </row>
    <row r="130" spans="1:8" x14ac:dyDescent="0.2">
      <c r="A130" s="852"/>
      <c r="B130" s="680" t="s">
        <v>1506</v>
      </c>
      <c r="C130" s="851"/>
      <c r="D130" s="851"/>
      <c r="E130" s="851">
        <v>0</v>
      </c>
      <c r="F130" s="851"/>
      <c r="G130" s="851"/>
      <c r="H130" s="851">
        <v>0</v>
      </c>
    </row>
    <row r="131" spans="1:8" ht="24" x14ac:dyDescent="0.2">
      <c r="A131" s="852"/>
      <c r="B131" s="680" t="s">
        <v>1507</v>
      </c>
      <c r="C131" s="851"/>
      <c r="D131" s="851"/>
      <c r="E131" s="851">
        <v>0</v>
      </c>
      <c r="F131" s="851"/>
      <c r="G131" s="851"/>
      <c r="H131" s="851">
        <v>0</v>
      </c>
    </row>
    <row r="132" spans="1:8" x14ac:dyDescent="0.2">
      <c r="A132" s="852"/>
      <c r="B132" s="680" t="s">
        <v>1508</v>
      </c>
      <c r="C132" s="851"/>
      <c r="D132" s="851"/>
      <c r="E132" s="851">
        <v>0</v>
      </c>
      <c r="F132" s="851"/>
      <c r="G132" s="851"/>
      <c r="H132" s="851">
        <v>0</v>
      </c>
    </row>
    <row r="133" spans="1:8" x14ac:dyDescent="0.2">
      <c r="A133" s="852"/>
      <c r="B133" s="680" t="s">
        <v>1509</v>
      </c>
      <c r="C133" s="851"/>
      <c r="D133" s="851"/>
      <c r="E133" s="851">
        <v>0</v>
      </c>
      <c r="F133" s="851"/>
      <c r="G133" s="851"/>
      <c r="H133" s="851">
        <v>0</v>
      </c>
    </row>
    <row r="134" spans="1:8" ht="12.75" customHeight="1" x14ac:dyDescent="0.2">
      <c r="A134" s="852"/>
      <c r="B134" s="680" t="s">
        <v>1510</v>
      </c>
      <c r="C134" s="851"/>
      <c r="D134" s="851"/>
      <c r="E134" s="851">
        <v>0</v>
      </c>
      <c r="F134" s="851"/>
      <c r="G134" s="851"/>
      <c r="H134" s="851">
        <v>0</v>
      </c>
    </row>
    <row r="135" spans="1:8" x14ac:dyDescent="0.2">
      <c r="A135" s="850" t="s">
        <v>1511</v>
      </c>
      <c r="B135" s="854"/>
      <c r="C135" s="851">
        <v>0</v>
      </c>
      <c r="D135" s="851">
        <v>0</v>
      </c>
      <c r="E135" s="851">
        <v>0</v>
      </c>
      <c r="F135" s="851">
        <v>0</v>
      </c>
      <c r="G135" s="851">
        <v>0</v>
      </c>
      <c r="H135" s="851">
        <v>0</v>
      </c>
    </row>
    <row r="136" spans="1:8" ht="24" x14ac:dyDescent="0.2">
      <c r="A136" s="852"/>
      <c r="B136" s="680" t="s">
        <v>1512</v>
      </c>
      <c r="C136" s="851"/>
      <c r="D136" s="851"/>
      <c r="E136" s="851">
        <v>0</v>
      </c>
      <c r="F136" s="851"/>
      <c r="G136" s="851"/>
      <c r="H136" s="851">
        <v>0</v>
      </c>
    </row>
    <row r="137" spans="1:8" x14ac:dyDescent="0.2">
      <c r="A137" s="852"/>
      <c r="B137" s="680" t="s">
        <v>1513</v>
      </c>
      <c r="C137" s="851"/>
      <c r="D137" s="851"/>
      <c r="E137" s="851">
        <v>0</v>
      </c>
      <c r="F137" s="851"/>
      <c r="G137" s="851"/>
      <c r="H137" s="851">
        <v>0</v>
      </c>
    </row>
    <row r="138" spans="1:8" ht="12.75" customHeight="1" x14ac:dyDescent="0.2">
      <c r="A138" s="852"/>
      <c r="B138" s="680" t="s">
        <v>1514</v>
      </c>
      <c r="C138" s="851"/>
      <c r="D138" s="851"/>
      <c r="E138" s="851">
        <v>0</v>
      </c>
      <c r="F138" s="851"/>
      <c r="G138" s="851"/>
      <c r="H138" s="851">
        <v>0</v>
      </c>
    </row>
    <row r="139" spans="1:8" x14ac:dyDescent="0.2">
      <c r="A139" s="850" t="s">
        <v>1515</v>
      </c>
      <c r="B139" s="854"/>
      <c r="C139" s="851">
        <v>0</v>
      </c>
      <c r="D139" s="851">
        <v>0</v>
      </c>
      <c r="E139" s="851">
        <v>0</v>
      </c>
      <c r="F139" s="851">
        <v>0</v>
      </c>
      <c r="G139" s="851">
        <v>0</v>
      </c>
      <c r="H139" s="851">
        <v>0</v>
      </c>
    </row>
    <row r="140" spans="1:8" ht="24" x14ac:dyDescent="0.2">
      <c r="A140" s="852"/>
      <c r="B140" s="680" t="s">
        <v>1516</v>
      </c>
      <c r="C140" s="851"/>
      <c r="D140" s="851"/>
      <c r="E140" s="851">
        <v>0</v>
      </c>
      <c r="F140" s="851"/>
      <c r="G140" s="851"/>
      <c r="H140" s="851">
        <v>0</v>
      </c>
    </row>
    <row r="141" spans="1:8" x14ac:dyDescent="0.2">
      <c r="A141" s="852"/>
      <c r="B141" s="680" t="s">
        <v>1517</v>
      </c>
      <c r="C141" s="851"/>
      <c r="D141" s="851"/>
      <c r="E141" s="851">
        <v>0</v>
      </c>
      <c r="F141" s="851"/>
      <c r="G141" s="851"/>
      <c r="H141" s="851">
        <v>0</v>
      </c>
    </row>
    <row r="142" spans="1:8" x14ac:dyDescent="0.2">
      <c r="A142" s="852"/>
      <c r="B142" s="680" t="s">
        <v>1518</v>
      </c>
      <c r="C142" s="851"/>
      <c r="D142" s="851"/>
      <c r="E142" s="851">
        <v>0</v>
      </c>
      <c r="F142" s="851"/>
      <c r="G142" s="851"/>
      <c r="H142" s="851">
        <v>0</v>
      </c>
    </row>
    <row r="143" spans="1:8" x14ac:dyDescent="0.2">
      <c r="A143" s="852"/>
      <c r="B143" s="680" t="s">
        <v>1519</v>
      </c>
      <c r="C143" s="851"/>
      <c r="D143" s="851"/>
      <c r="E143" s="851">
        <v>0</v>
      </c>
      <c r="F143" s="851"/>
      <c r="G143" s="851"/>
      <c r="H143" s="851">
        <v>0</v>
      </c>
    </row>
    <row r="144" spans="1:8" ht="24" x14ac:dyDescent="0.2">
      <c r="A144" s="852"/>
      <c r="B144" s="680" t="s">
        <v>1520</v>
      </c>
      <c r="C144" s="851"/>
      <c r="D144" s="851"/>
      <c r="E144" s="851">
        <v>0</v>
      </c>
      <c r="F144" s="851"/>
      <c r="G144" s="851"/>
      <c r="H144" s="851">
        <v>0</v>
      </c>
    </row>
    <row r="145" spans="1:8" ht="24" x14ac:dyDescent="0.2">
      <c r="A145" s="852"/>
      <c r="B145" s="680" t="s">
        <v>1521</v>
      </c>
      <c r="C145" s="851"/>
      <c r="D145" s="851"/>
      <c r="E145" s="851">
        <v>0</v>
      </c>
      <c r="F145" s="851"/>
      <c r="G145" s="851"/>
      <c r="H145" s="851">
        <v>0</v>
      </c>
    </row>
    <row r="146" spans="1:8" x14ac:dyDescent="0.2">
      <c r="A146" s="852"/>
      <c r="B146" s="680" t="s">
        <v>1522</v>
      </c>
      <c r="C146" s="851"/>
      <c r="D146" s="851"/>
      <c r="E146" s="851">
        <v>0</v>
      </c>
      <c r="F146" s="851"/>
      <c r="G146" s="851"/>
      <c r="H146" s="851">
        <v>0</v>
      </c>
    </row>
    <row r="147" spans="1:8" ht="12.75" customHeight="1" x14ac:dyDescent="0.2">
      <c r="A147" s="852"/>
      <c r="B147" s="680" t="s">
        <v>1523</v>
      </c>
      <c r="C147" s="851"/>
      <c r="D147" s="851"/>
      <c r="E147" s="851">
        <v>0</v>
      </c>
      <c r="F147" s="851"/>
      <c r="G147" s="851"/>
      <c r="H147" s="851">
        <v>0</v>
      </c>
    </row>
    <row r="148" spans="1:8" x14ac:dyDescent="0.2">
      <c r="A148" s="850" t="s">
        <v>1524</v>
      </c>
      <c r="B148" s="854"/>
      <c r="C148" s="851">
        <v>0</v>
      </c>
      <c r="D148" s="851">
        <v>0</v>
      </c>
      <c r="E148" s="851">
        <v>0</v>
      </c>
      <c r="F148" s="851">
        <v>0</v>
      </c>
      <c r="G148" s="851">
        <v>0</v>
      </c>
      <c r="H148" s="851">
        <v>0</v>
      </c>
    </row>
    <row r="149" spans="1:8" x14ac:dyDescent="0.2">
      <c r="A149" s="852"/>
      <c r="B149" s="680" t="s">
        <v>1525</v>
      </c>
      <c r="C149" s="851"/>
      <c r="D149" s="851"/>
      <c r="E149" s="851">
        <v>0</v>
      </c>
      <c r="F149" s="851"/>
      <c r="G149" s="851"/>
      <c r="H149" s="851">
        <v>0</v>
      </c>
    </row>
    <row r="150" spans="1:8" x14ac:dyDescent="0.2">
      <c r="A150" s="852"/>
      <c r="B150" s="680" t="s">
        <v>1526</v>
      </c>
      <c r="C150" s="851"/>
      <c r="D150" s="851"/>
      <c r="E150" s="851">
        <v>0</v>
      </c>
      <c r="F150" s="851"/>
      <c r="G150" s="851"/>
      <c r="H150" s="851">
        <v>0</v>
      </c>
    </row>
    <row r="151" spans="1:8" ht="12.75" customHeight="1" x14ac:dyDescent="0.2">
      <c r="A151" s="852"/>
      <c r="B151" s="680" t="s">
        <v>1527</v>
      </c>
      <c r="C151" s="851"/>
      <c r="D151" s="851"/>
      <c r="E151" s="851">
        <v>0</v>
      </c>
      <c r="F151" s="851"/>
      <c r="G151" s="851"/>
      <c r="H151" s="851">
        <v>0</v>
      </c>
    </row>
    <row r="152" spans="1:8" x14ac:dyDescent="0.2">
      <c r="A152" s="850" t="s">
        <v>1528</v>
      </c>
      <c r="B152" s="854"/>
      <c r="C152" s="851">
        <v>0</v>
      </c>
      <c r="D152" s="851">
        <v>0</v>
      </c>
      <c r="E152" s="851">
        <v>0</v>
      </c>
      <c r="F152" s="851">
        <v>0</v>
      </c>
      <c r="G152" s="851">
        <v>0</v>
      </c>
      <c r="H152" s="851">
        <v>0</v>
      </c>
    </row>
    <row r="153" spans="1:8" x14ac:dyDescent="0.2">
      <c r="A153" s="852"/>
      <c r="B153" s="680" t="s">
        <v>1529</v>
      </c>
      <c r="C153" s="851"/>
      <c r="D153" s="851"/>
      <c r="E153" s="851">
        <v>0</v>
      </c>
      <c r="F153" s="851"/>
      <c r="G153" s="851"/>
      <c r="H153" s="851">
        <v>0</v>
      </c>
    </row>
    <row r="154" spans="1:8" x14ac:dyDescent="0.2">
      <c r="A154" s="852"/>
      <c r="B154" s="680" t="s">
        <v>1530</v>
      </c>
      <c r="C154" s="851"/>
      <c r="D154" s="851"/>
      <c r="E154" s="851">
        <v>0</v>
      </c>
      <c r="F154" s="851"/>
      <c r="G154" s="851"/>
      <c r="H154" s="851">
        <v>0</v>
      </c>
    </row>
    <row r="155" spans="1:8" x14ac:dyDescent="0.2">
      <c r="A155" s="852"/>
      <c r="B155" s="680" t="s">
        <v>1531</v>
      </c>
      <c r="C155" s="851"/>
      <c r="D155" s="851"/>
      <c r="E155" s="851">
        <v>0</v>
      </c>
      <c r="F155" s="851"/>
      <c r="G155" s="851"/>
      <c r="H155" s="851">
        <v>0</v>
      </c>
    </row>
    <row r="156" spans="1:8" x14ac:dyDescent="0.2">
      <c r="A156" s="852"/>
      <c r="B156" s="680" t="s">
        <v>1532</v>
      </c>
      <c r="C156" s="851"/>
      <c r="D156" s="851"/>
      <c r="E156" s="851">
        <v>0</v>
      </c>
      <c r="F156" s="851"/>
      <c r="G156" s="851"/>
      <c r="H156" s="851">
        <v>0</v>
      </c>
    </row>
    <row r="157" spans="1:8" x14ac:dyDescent="0.2">
      <c r="A157" s="852"/>
      <c r="B157" s="680" t="s">
        <v>1533</v>
      </c>
      <c r="C157" s="851"/>
      <c r="D157" s="851"/>
      <c r="E157" s="851">
        <v>0</v>
      </c>
      <c r="F157" s="851"/>
      <c r="G157" s="851"/>
      <c r="H157" s="851">
        <v>0</v>
      </c>
    </row>
    <row r="158" spans="1:8" x14ac:dyDescent="0.2">
      <c r="A158" s="852"/>
      <c r="B158" s="680" t="s">
        <v>1534</v>
      </c>
      <c r="C158" s="851"/>
      <c r="D158" s="851"/>
      <c r="E158" s="851">
        <v>0</v>
      </c>
      <c r="F158" s="851"/>
      <c r="G158" s="851"/>
      <c r="H158" s="851">
        <v>0</v>
      </c>
    </row>
    <row r="159" spans="1:8" ht="24" x14ac:dyDescent="0.2">
      <c r="A159" s="852"/>
      <c r="B159" s="680" t="s">
        <v>1535</v>
      </c>
      <c r="C159" s="851"/>
      <c r="D159" s="851"/>
      <c r="E159" s="851">
        <v>0</v>
      </c>
      <c r="F159" s="851"/>
      <c r="G159" s="851"/>
      <c r="H159" s="851">
        <v>0</v>
      </c>
    </row>
    <row r="160" spans="1:8" ht="15" customHeight="1" x14ac:dyDescent="0.2">
      <c r="A160" s="852"/>
      <c r="B160" s="680"/>
      <c r="C160" s="855"/>
      <c r="D160" s="855"/>
      <c r="E160" s="855"/>
      <c r="F160" s="855"/>
      <c r="G160" s="855"/>
      <c r="H160" s="855"/>
    </row>
    <row r="161" spans="1:8" ht="15" x14ac:dyDescent="0.2">
      <c r="A161" s="861" t="s">
        <v>1537</v>
      </c>
      <c r="B161" s="862"/>
      <c r="C161" s="848">
        <f>C11+C86</f>
        <v>179576756.63999999</v>
      </c>
      <c r="D161" s="848">
        <f t="shared" ref="D161:H161" si="15">D11+D86</f>
        <v>15513683.940000001</v>
      </c>
      <c r="E161" s="848">
        <f>E11+E86</f>
        <v>195090440.57999998</v>
      </c>
      <c r="F161" s="848">
        <f>F11+F86</f>
        <v>113688173.16</v>
      </c>
      <c r="G161" s="848">
        <f t="shared" si="15"/>
        <v>112311729.25</v>
      </c>
      <c r="H161" s="848">
        <f t="shared" si="15"/>
        <v>81402267.420000002</v>
      </c>
    </row>
    <row r="162" spans="1:8" ht="12.75" customHeight="1" x14ac:dyDescent="0.2"/>
    <row r="163" spans="1:8" x14ac:dyDescent="0.2">
      <c r="A163" s="622" t="s">
        <v>940</v>
      </c>
      <c r="B163" s="622"/>
      <c r="C163" s="622"/>
      <c r="D163" s="622"/>
      <c r="E163" s="622"/>
      <c r="F163" s="622"/>
      <c r="G163" s="843"/>
      <c r="H163" s="843"/>
    </row>
  </sheetData>
  <mergeCells count="31">
    <mergeCell ref="A163:H163"/>
    <mergeCell ref="A125:B125"/>
    <mergeCell ref="A135:B135"/>
    <mergeCell ref="A139:B139"/>
    <mergeCell ref="A148:B148"/>
    <mergeCell ref="A152:B152"/>
    <mergeCell ref="A161:B161"/>
    <mergeCell ref="A77:B77"/>
    <mergeCell ref="A86:B86"/>
    <mergeCell ref="A87:B87"/>
    <mergeCell ref="A95:B95"/>
    <mergeCell ref="A105:B105"/>
    <mergeCell ref="A115:B115"/>
    <mergeCell ref="A30:B30"/>
    <mergeCell ref="A40:B40"/>
    <mergeCell ref="A50:B50"/>
    <mergeCell ref="A60:B60"/>
    <mergeCell ref="A64:B64"/>
    <mergeCell ref="A73:B73"/>
    <mergeCell ref="A9:B10"/>
    <mergeCell ref="C9:G9"/>
    <mergeCell ref="H9:H10"/>
    <mergeCell ref="A11:B11"/>
    <mergeCell ref="A12:B12"/>
    <mergeCell ref="A20:B20"/>
    <mergeCell ref="A2:H2"/>
    <mergeCell ref="A3:H3"/>
    <mergeCell ref="A4:H4"/>
    <mergeCell ref="A5:H5"/>
    <mergeCell ref="A6:H6"/>
    <mergeCell ref="A7:H7"/>
  </mergeCells>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G36"/>
  <sheetViews>
    <sheetView workbookViewId="0">
      <selection sqref="A1:G1048576"/>
    </sheetView>
  </sheetViews>
  <sheetFormatPr baseColWidth="10" defaultRowHeight="12.75" x14ac:dyDescent="0.2"/>
  <cols>
    <col min="1" max="1" width="35.42578125" customWidth="1"/>
    <col min="2" max="2" width="11.7109375" style="785" bestFit="1" customWidth="1"/>
    <col min="3" max="3" width="11.140625" style="785" bestFit="1" customWidth="1"/>
    <col min="4" max="4" width="11.7109375" style="785" bestFit="1" customWidth="1"/>
    <col min="5" max="6" width="10.85546875" style="785" bestFit="1" customWidth="1"/>
    <col min="7" max="7" width="11.7109375" style="785" bestFit="1" customWidth="1"/>
  </cols>
  <sheetData>
    <row r="1" spans="1:7" ht="49.5" customHeight="1" x14ac:dyDescent="0.2"/>
    <row r="2" spans="1:7" ht="12.75" customHeight="1" x14ac:dyDescent="0.2">
      <c r="A2" s="515" t="s">
        <v>0</v>
      </c>
      <c r="B2" s="515"/>
      <c r="C2" s="515"/>
      <c r="D2" s="515"/>
      <c r="E2" s="515"/>
      <c r="F2" s="515"/>
      <c r="G2" s="515"/>
    </row>
    <row r="3" spans="1:7" ht="12.75" customHeight="1" x14ac:dyDescent="0.2">
      <c r="A3" s="784" t="s">
        <v>1455</v>
      </c>
      <c r="B3" s="784"/>
      <c r="C3" s="784"/>
      <c r="D3" s="784"/>
      <c r="E3" s="784"/>
      <c r="F3" s="784"/>
      <c r="G3" s="784"/>
    </row>
    <row r="4" spans="1:7" ht="12.75" customHeight="1" x14ac:dyDescent="0.2">
      <c r="A4" s="784" t="s">
        <v>1538</v>
      </c>
      <c r="B4" s="784"/>
      <c r="C4" s="784"/>
      <c r="D4" s="784"/>
      <c r="E4" s="784"/>
      <c r="F4" s="784"/>
      <c r="G4" s="784"/>
    </row>
    <row r="5" spans="1:7" ht="12.75" customHeight="1" x14ac:dyDescent="0.2">
      <c r="A5" s="863" t="s">
        <v>1539</v>
      </c>
      <c r="B5" s="863"/>
      <c r="C5" s="863"/>
      <c r="D5" s="863"/>
      <c r="E5" s="863"/>
      <c r="F5" s="863"/>
      <c r="G5" s="863"/>
    </row>
    <row r="6" spans="1:7" x14ac:dyDescent="0.2">
      <c r="A6" s="515" t="s">
        <v>1353</v>
      </c>
      <c r="B6" s="515"/>
      <c r="C6" s="515"/>
      <c r="D6" s="515"/>
      <c r="E6" s="515"/>
      <c r="F6" s="515"/>
      <c r="G6" s="515"/>
    </row>
    <row r="7" spans="1:7" x14ac:dyDescent="0.2">
      <c r="A7" s="515" t="s">
        <v>1540</v>
      </c>
      <c r="B7" s="515"/>
      <c r="C7" s="515"/>
      <c r="D7" s="515"/>
      <c r="E7" s="515"/>
      <c r="F7" s="515"/>
      <c r="G7" s="515"/>
    </row>
    <row r="8" spans="1:7" ht="15.75" x14ac:dyDescent="0.25">
      <c r="A8" s="864"/>
      <c r="B8" s="865"/>
      <c r="C8" s="865"/>
      <c r="D8" s="865"/>
      <c r="E8" s="865"/>
      <c r="F8" s="865"/>
      <c r="G8" s="865"/>
    </row>
    <row r="9" spans="1:7" x14ac:dyDescent="0.2">
      <c r="A9" s="581" t="s">
        <v>1354</v>
      </c>
      <c r="B9" s="866" t="s">
        <v>945</v>
      </c>
      <c r="C9" s="866"/>
      <c r="D9" s="866"/>
      <c r="E9" s="866"/>
      <c r="F9" s="866"/>
      <c r="G9" s="866" t="s">
        <v>1458</v>
      </c>
    </row>
    <row r="10" spans="1:7" ht="24" x14ac:dyDescent="0.2">
      <c r="A10" s="581"/>
      <c r="B10" s="823" t="s">
        <v>947</v>
      </c>
      <c r="C10" s="823" t="s">
        <v>1318</v>
      </c>
      <c r="D10" s="823" t="s">
        <v>949</v>
      </c>
      <c r="E10" s="823" t="s">
        <v>187</v>
      </c>
      <c r="F10" s="823" t="s">
        <v>189</v>
      </c>
      <c r="G10" s="866"/>
    </row>
    <row r="11" spans="1:7" x14ac:dyDescent="0.2">
      <c r="A11" s="867" t="s">
        <v>1541</v>
      </c>
      <c r="B11" s="868">
        <f>SUM(B13)</f>
        <v>75645505</v>
      </c>
      <c r="C11" s="868">
        <f t="shared" ref="C11" si="0">SUM(C13)</f>
        <v>13792285</v>
      </c>
      <c r="D11" s="868">
        <f>SUM(D13)</f>
        <v>89437790</v>
      </c>
      <c r="E11" s="868">
        <f>SUM(E13)</f>
        <v>53455764</v>
      </c>
      <c r="F11" s="868">
        <f>SUM(F13)</f>
        <v>53221222</v>
      </c>
      <c r="G11" s="868">
        <f>SUM(G13)</f>
        <v>35982025</v>
      </c>
    </row>
    <row r="12" spans="1:7" x14ac:dyDescent="0.2">
      <c r="A12" s="615" t="s">
        <v>1542</v>
      </c>
      <c r="B12" s="829"/>
      <c r="C12" s="829"/>
      <c r="D12" s="829"/>
      <c r="E12" s="829"/>
      <c r="F12" s="829"/>
      <c r="G12" s="829"/>
    </row>
    <row r="13" spans="1:7" ht="24" x14ac:dyDescent="0.2">
      <c r="A13" s="869" t="s">
        <v>1543</v>
      </c>
      <c r="B13" s="829">
        <v>75645505</v>
      </c>
      <c r="C13" s="829">
        <v>13792285</v>
      </c>
      <c r="D13" s="829">
        <v>89437790</v>
      </c>
      <c r="E13" s="829">
        <v>53455764</v>
      </c>
      <c r="F13" s="829">
        <v>53221222</v>
      </c>
      <c r="G13" s="829">
        <v>35982025</v>
      </c>
    </row>
    <row r="14" spans="1:7" x14ac:dyDescent="0.2">
      <c r="A14" s="615"/>
      <c r="B14" s="829"/>
      <c r="C14" s="829"/>
      <c r="D14" s="829"/>
      <c r="E14" s="829"/>
      <c r="F14" s="829"/>
      <c r="G14" s="829"/>
    </row>
    <row r="15" spans="1:7" x14ac:dyDescent="0.2">
      <c r="A15" s="615"/>
      <c r="B15" s="829"/>
      <c r="C15" s="829"/>
      <c r="D15" s="829"/>
      <c r="E15" s="829"/>
      <c r="F15" s="829"/>
      <c r="G15" s="829"/>
    </row>
    <row r="16" spans="1:7" x14ac:dyDescent="0.2">
      <c r="A16" s="615"/>
      <c r="B16" s="829"/>
      <c r="C16" s="829"/>
      <c r="D16" s="829"/>
      <c r="E16" s="829"/>
      <c r="F16" s="829"/>
      <c r="G16" s="829"/>
    </row>
    <row r="17" spans="1:7" x14ac:dyDescent="0.2">
      <c r="A17" s="615"/>
      <c r="B17" s="829"/>
      <c r="C17" s="829"/>
      <c r="D17" s="829"/>
      <c r="E17" s="829"/>
      <c r="F17" s="829"/>
      <c r="G17" s="829"/>
    </row>
    <row r="18" spans="1:7" x14ac:dyDescent="0.2">
      <c r="A18" s="615"/>
      <c r="B18" s="829"/>
      <c r="C18" s="829"/>
      <c r="D18" s="829"/>
      <c r="E18" s="829"/>
      <c r="F18" s="829"/>
      <c r="G18" s="829"/>
    </row>
    <row r="19" spans="1:7" x14ac:dyDescent="0.2">
      <c r="A19" s="615"/>
      <c r="B19" s="829"/>
      <c r="C19" s="829"/>
      <c r="D19" s="829"/>
      <c r="E19" s="829"/>
      <c r="F19" s="829"/>
      <c r="G19" s="829"/>
    </row>
    <row r="20" spans="1:7" x14ac:dyDescent="0.2">
      <c r="A20" s="615"/>
      <c r="B20" s="829"/>
      <c r="C20" s="829"/>
      <c r="D20" s="829"/>
      <c r="E20" s="829"/>
      <c r="F20" s="829"/>
      <c r="G20" s="829"/>
    </row>
    <row r="21" spans="1:7" x14ac:dyDescent="0.2">
      <c r="A21" s="615"/>
      <c r="B21" s="829"/>
      <c r="C21" s="829"/>
      <c r="D21" s="829"/>
      <c r="E21" s="829"/>
      <c r="F21" s="829"/>
      <c r="G21" s="829"/>
    </row>
    <row r="22" spans="1:7" x14ac:dyDescent="0.2">
      <c r="A22" s="870" t="s">
        <v>1544</v>
      </c>
      <c r="B22" s="838">
        <f>B24</f>
        <v>103931252</v>
      </c>
      <c r="C22" s="838">
        <f t="shared" ref="C22:G22" si="1">C24</f>
        <v>1721399</v>
      </c>
      <c r="D22" s="838">
        <f t="shared" si="1"/>
        <v>105652651</v>
      </c>
      <c r="E22" s="838">
        <f t="shared" si="1"/>
        <v>60232409</v>
      </c>
      <c r="F22" s="838">
        <f t="shared" si="1"/>
        <v>59090508</v>
      </c>
      <c r="G22" s="838">
        <f t="shared" si="1"/>
        <v>45420242</v>
      </c>
    </row>
    <row r="23" spans="1:7" x14ac:dyDescent="0.2">
      <c r="A23" s="615" t="s">
        <v>1545</v>
      </c>
      <c r="B23" s="829"/>
      <c r="C23" s="829"/>
      <c r="D23" s="829"/>
      <c r="E23" s="829"/>
      <c r="F23" s="829"/>
      <c r="G23" s="829"/>
    </row>
    <row r="24" spans="1:7" ht="24" x14ac:dyDescent="0.2">
      <c r="A24" s="869" t="s">
        <v>1546</v>
      </c>
      <c r="B24" s="829">
        <v>103931252</v>
      </c>
      <c r="C24" s="829">
        <v>1721399</v>
      </c>
      <c r="D24" s="829">
        <v>105652651</v>
      </c>
      <c r="E24" s="829">
        <v>60232409</v>
      </c>
      <c r="F24" s="829">
        <v>59090508</v>
      </c>
      <c r="G24" s="829">
        <v>45420242</v>
      </c>
    </row>
    <row r="25" spans="1:7" x14ac:dyDescent="0.2">
      <c r="A25" s="615"/>
      <c r="B25" s="829"/>
      <c r="C25" s="829"/>
      <c r="D25" s="829"/>
      <c r="E25" s="829"/>
      <c r="F25" s="829"/>
      <c r="G25" s="829"/>
    </row>
    <row r="26" spans="1:7" x14ac:dyDescent="0.2">
      <c r="A26" s="615"/>
      <c r="B26" s="829"/>
      <c r="C26" s="829"/>
      <c r="D26" s="829"/>
      <c r="E26" s="829"/>
      <c r="F26" s="829"/>
      <c r="G26" s="829"/>
    </row>
    <row r="27" spans="1:7" x14ac:dyDescent="0.2">
      <c r="A27" s="615"/>
      <c r="B27" s="829"/>
      <c r="C27" s="829"/>
      <c r="D27" s="829"/>
      <c r="E27" s="829"/>
      <c r="F27" s="829"/>
      <c r="G27" s="829"/>
    </row>
    <row r="28" spans="1:7" x14ac:dyDescent="0.2">
      <c r="A28" s="869"/>
      <c r="B28" s="829"/>
      <c r="C28" s="829"/>
      <c r="D28" s="829"/>
      <c r="E28" s="829"/>
      <c r="F28" s="829"/>
      <c r="G28" s="829"/>
    </row>
    <row r="29" spans="1:7" x14ac:dyDescent="0.2">
      <c r="A29" s="615"/>
      <c r="B29" s="829"/>
      <c r="C29" s="829"/>
      <c r="D29" s="829"/>
      <c r="E29" s="829"/>
      <c r="F29" s="829"/>
      <c r="G29" s="829"/>
    </row>
    <row r="30" spans="1:7" x14ac:dyDescent="0.2">
      <c r="A30" s="615"/>
      <c r="B30" s="829"/>
      <c r="C30" s="829"/>
      <c r="D30" s="829"/>
      <c r="E30" s="829"/>
      <c r="F30" s="829"/>
      <c r="G30" s="829"/>
    </row>
    <row r="31" spans="1:7" x14ac:dyDescent="0.2">
      <c r="A31" s="615"/>
      <c r="B31" s="829"/>
      <c r="C31" s="829"/>
      <c r="D31" s="829"/>
      <c r="E31" s="829"/>
      <c r="F31" s="829"/>
      <c r="G31" s="829"/>
    </row>
    <row r="32" spans="1:7" x14ac:dyDescent="0.2">
      <c r="A32" s="615"/>
      <c r="B32" s="829"/>
      <c r="C32" s="829"/>
      <c r="D32" s="829"/>
      <c r="E32" s="829"/>
      <c r="F32" s="829"/>
      <c r="G32" s="829"/>
    </row>
    <row r="33" spans="1:7" x14ac:dyDescent="0.2">
      <c r="A33" s="615"/>
      <c r="B33" s="829"/>
      <c r="C33" s="829"/>
      <c r="D33" s="829"/>
      <c r="E33" s="829"/>
      <c r="F33" s="829"/>
      <c r="G33" s="829"/>
    </row>
    <row r="34" spans="1:7" ht="12.75" customHeight="1" x14ac:dyDescent="0.2">
      <c r="A34" s="871" t="s">
        <v>1537</v>
      </c>
      <c r="B34" s="842">
        <f>SUM(B22,B11)</f>
        <v>179576757</v>
      </c>
      <c r="C34" s="842">
        <f t="shared" ref="C34:G34" si="2">SUM(C22,C11)</f>
        <v>15513684</v>
      </c>
      <c r="D34" s="842">
        <f t="shared" si="2"/>
        <v>195090441</v>
      </c>
      <c r="E34" s="842">
        <f t="shared" si="2"/>
        <v>113688173</v>
      </c>
      <c r="F34" s="842">
        <f t="shared" si="2"/>
        <v>112311730</v>
      </c>
      <c r="G34" s="842">
        <f t="shared" si="2"/>
        <v>81402267</v>
      </c>
    </row>
    <row r="35" spans="1:7" x14ac:dyDescent="0.2">
      <c r="A35" s="832"/>
      <c r="B35" s="872"/>
      <c r="C35" s="872"/>
      <c r="D35" s="872"/>
      <c r="E35" s="872"/>
      <c r="F35" s="872"/>
      <c r="G35" s="872"/>
    </row>
    <row r="36" spans="1:7" ht="12.75" customHeight="1" x14ac:dyDescent="0.2">
      <c r="A36" s="622" t="s">
        <v>940</v>
      </c>
      <c r="B36" s="622"/>
      <c r="C36" s="622"/>
      <c r="D36" s="622"/>
      <c r="E36" s="622"/>
      <c r="F36" s="622"/>
      <c r="G36" s="622"/>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H88"/>
  <sheetViews>
    <sheetView workbookViewId="0">
      <selection activeCell="H8" sqref="H8"/>
    </sheetView>
  </sheetViews>
  <sheetFormatPr baseColWidth="10" defaultRowHeight="12.75" x14ac:dyDescent="0.2"/>
  <cols>
    <col min="1" max="1" width="2.5703125" customWidth="1"/>
    <col min="2" max="2" width="37.140625" customWidth="1"/>
    <col min="3" max="3" width="10.42578125" style="785" bestFit="1" customWidth="1"/>
    <col min="4" max="4" width="11.140625" style="785" bestFit="1" customWidth="1"/>
    <col min="5" max="8" width="10.42578125" style="785" bestFit="1" customWidth="1"/>
  </cols>
  <sheetData>
    <row r="1" spans="1:8" ht="48" customHeight="1" x14ac:dyDescent="0.2"/>
    <row r="2" spans="1:8" x14ac:dyDescent="0.2">
      <c r="A2" s="515" t="s">
        <v>0</v>
      </c>
      <c r="B2" s="515"/>
      <c r="C2" s="515"/>
      <c r="D2" s="515"/>
      <c r="E2" s="515"/>
      <c r="F2" s="515"/>
      <c r="G2" s="515"/>
      <c r="H2" s="515"/>
    </row>
    <row r="3" spans="1:8" x14ac:dyDescent="0.2">
      <c r="A3" s="515" t="s">
        <v>1455</v>
      </c>
      <c r="B3" s="515"/>
      <c r="C3" s="515"/>
      <c r="D3" s="515"/>
      <c r="E3" s="515"/>
      <c r="F3" s="515"/>
      <c r="G3" s="515"/>
      <c r="H3" s="515"/>
    </row>
    <row r="4" spans="1:8" x14ac:dyDescent="0.2">
      <c r="A4" s="515" t="s">
        <v>1547</v>
      </c>
      <c r="B4" s="515"/>
      <c r="C4" s="515"/>
      <c r="D4" s="515"/>
      <c r="E4" s="515"/>
      <c r="F4" s="515"/>
      <c r="G4" s="515"/>
      <c r="H4" s="515"/>
    </row>
    <row r="5" spans="1:8" x14ac:dyDescent="0.2">
      <c r="A5" s="515" t="s">
        <v>901</v>
      </c>
      <c r="B5" s="515"/>
      <c r="C5" s="515"/>
      <c r="D5" s="515"/>
      <c r="E5" s="515"/>
      <c r="F5" s="515"/>
      <c r="G5" s="515"/>
      <c r="H5" s="515"/>
    </row>
    <row r="6" spans="1:8" x14ac:dyDescent="0.2">
      <c r="A6" s="515" t="s">
        <v>1353</v>
      </c>
      <c r="B6" s="515"/>
      <c r="C6" s="515"/>
      <c r="D6" s="515"/>
      <c r="E6" s="515"/>
      <c r="F6" s="515"/>
      <c r="G6" s="515"/>
      <c r="H6" s="515"/>
    </row>
    <row r="7" spans="1:8" x14ac:dyDescent="0.2">
      <c r="A7" s="515" t="s">
        <v>1548</v>
      </c>
      <c r="B7" s="515"/>
      <c r="C7" s="515"/>
      <c r="D7" s="515"/>
      <c r="E7" s="515"/>
      <c r="F7" s="515"/>
      <c r="G7" s="515"/>
      <c r="H7" s="515"/>
    </row>
    <row r="8" spans="1:8" ht="12.75" customHeight="1" x14ac:dyDescent="0.2"/>
    <row r="9" spans="1:8" x14ac:dyDescent="0.2">
      <c r="A9" s="581" t="s">
        <v>1354</v>
      </c>
      <c r="B9" s="581"/>
      <c r="C9" s="866" t="s">
        <v>945</v>
      </c>
      <c r="D9" s="866"/>
      <c r="E9" s="866"/>
      <c r="F9" s="866"/>
      <c r="G9" s="866"/>
      <c r="H9" s="866" t="s">
        <v>1458</v>
      </c>
    </row>
    <row r="10" spans="1:8" ht="24" x14ac:dyDescent="0.2">
      <c r="A10" s="581"/>
      <c r="B10" s="581"/>
      <c r="C10" s="823" t="s">
        <v>947</v>
      </c>
      <c r="D10" s="823" t="s">
        <v>1459</v>
      </c>
      <c r="E10" s="823" t="s">
        <v>1460</v>
      </c>
      <c r="F10" s="823" t="s">
        <v>187</v>
      </c>
      <c r="G10" s="823" t="s">
        <v>189</v>
      </c>
      <c r="H10" s="866"/>
    </row>
    <row r="11" spans="1:8" ht="15" customHeight="1" x14ac:dyDescent="0.2">
      <c r="A11" s="609"/>
      <c r="B11" s="873"/>
      <c r="C11" s="874"/>
      <c r="D11" s="874"/>
      <c r="E11" s="874"/>
      <c r="F11" s="874"/>
      <c r="G11" s="874"/>
      <c r="H11" s="874"/>
    </row>
    <row r="12" spans="1:8" ht="12.75" customHeight="1" x14ac:dyDescent="0.2">
      <c r="A12" s="875" t="s">
        <v>1549</v>
      </c>
      <c r="B12" s="876"/>
      <c r="C12" s="877">
        <f>C23+C32+C43</f>
        <v>75645505</v>
      </c>
      <c r="D12" s="877">
        <f t="shared" ref="D12:H12" si="0">D23+D32+D43</f>
        <v>13792285</v>
      </c>
      <c r="E12" s="877">
        <f t="shared" si="0"/>
        <v>89437790</v>
      </c>
      <c r="F12" s="877">
        <f t="shared" si="0"/>
        <v>53455764</v>
      </c>
      <c r="G12" s="877">
        <f t="shared" si="0"/>
        <v>53221222</v>
      </c>
      <c r="H12" s="877">
        <f t="shared" si="0"/>
        <v>35982025</v>
      </c>
    </row>
    <row r="13" spans="1:8" x14ac:dyDescent="0.2">
      <c r="A13" s="850" t="s">
        <v>1550</v>
      </c>
      <c r="B13" s="878"/>
      <c r="C13" s="877">
        <v>0</v>
      </c>
      <c r="D13" s="877">
        <v>0</v>
      </c>
      <c r="E13" s="877">
        <v>0</v>
      </c>
      <c r="F13" s="877">
        <v>0</v>
      </c>
      <c r="G13" s="877">
        <v>0</v>
      </c>
      <c r="H13" s="877">
        <v>0</v>
      </c>
    </row>
    <row r="14" spans="1:8" x14ac:dyDescent="0.2">
      <c r="A14" s="599"/>
      <c r="B14" s="833" t="s">
        <v>1551</v>
      </c>
      <c r="C14" s="879"/>
      <c r="D14" s="879"/>
      <c r="E14" s="879">
        <v>0</v>
      </c>
      <c r="F14" s="879"/>
      <c r="G14" s="879"/>
      <c r="H14" s="879">
        <v>0</v>
      </c>
    </row>
    <row r="15" spans="1:8" x14ac:dyDescent="0.2">
      <c r="A15" s="599"/>
      <c r="B15" s="833" t="s">
        <v>1552</v>
      </c>
      <c r="C15" s="879"/>
      <c r="D15" s="879"/>
      <c r="E15" s="879">
        <v>0</v>
      </c>
      <c r="F15" s="879"/>
      <c r="G15" s="879"/>
      <c r="H15" s="879">
        <v>0</v>
      </c>
    </row>
    <row r="16" spans="1:8" x14ac:dyDescent="0.2">
      <c r="A16" s="599"/>
      <c r="B16" s="833" t="s">
        <v>1553</v>
      </c>
      <c r="C16" s="879"/>
      <c r="D16" s="879"/>
      <c r="E16" s="879">
        <v>0</v>
      </c>
      <c r="F16" s="879"/>
      <c r="G16" s="879"/>
      <c r="H16" s="879">
        <v>0</v>
      </c>
    </row>
    <row r="17" spans="1:8" x14ac:dyDescent="0.2">
      <c r="A17" s="599"/>
      <c r="B17" s="833" t="s">
        <v>1554</v>
      </c>
      <c r="C17" s="879"/>
      <c r="D17" s="879"/>
      <c r="E17" s="879">
        <v>0</v>
      </c>
      <c r="F17" s="879"/>
      <c r="G17" s="879"/>
      <c r="H17" s="879">
        <v>0</v>
      </c>
    </row>
    <row r="18" spans="1:8" x14ac:dyDescent="0.2">
      <c r="A18" s="599"/>
      <c r="B18" s="833" t="s">
        <v>1555</v>
      </c>
      <c r="C18" s="879"/>
      <c r="D18" s="879"/>
      <c r="E18" s="879">
        <v>0</v>
      </c>
      <c r="F18" s="879"/>
      <c r="G18" s="879"/>
      <c r="H18" s="879">
        <v>0</v>
      </c>
    </row>
    <row r="19" spans="1:8" x14ac:dyDescent="0.2">
      <c r="A19" s="599"/>
      <c r="B19" s="833" t="s">
        <v>1556</v>
      </c>
      <c r="C19" s="879"/>
      <c r="D19" s="879"/>
      <c r="E19" s="879">
        <v>0</v>
      </c>
      <c r="F19" s="879"/>
      <c r="G19" s="879"/>
      <c r="H19" s="879">
        <v>0</v>
      </c>
    </row>
    <row r="20" spans="1:8" ht="24" x14ac:dyDescent="0.2">
      <c r="A20" s="599"/>
      <c r="B20" s="833" t="s">
        <v>1557</v>
      </c>
      <c r="C20" s="879"/>
      <c r="D20" s="879"/>
      <c r="E20" s="879">
        <v>0</v>
      </c>
      <c r="F20" s="879"/>
      <c r="G20" s="879"/>
      <c r="H20" s="879">
        <v>0</v>
      </c>
    </row>
    <row r="21" spans="1:8" x14ac:dyDescent="0.2">
      <c r="A21" s="599"/>
      <c r="B21" s="833" t="s">
        <v>1558</v>
      </c>
      <c r="C21" s="879"/>
      <c r="D21" s="879"/>
      <c r="E21" s="879">
        <v>0</v>
      </c>
      <c r="F21" s="879"/>
      <c r="G21" s="879"/>
      <c r="H21" s="879">
        <v>0</v>
      </c>
    </row>
    <row r="22" spans="1:8" ht="12.75" customHeight="1" x14ac:dyDescent="0.2">
      <c r="A22" s="599"/>
      <c r="B22" s="835"/>
      <c r="C22" s="879"/>
      <c r="D22" s="879"/>
      <c r="E22" s="879"/>
      <c r="F22" s="879"/>
      <c r="G22" s="879"/>
      <c r="H22" s="879"/>
    </row>
    <row r="23" spans="1:8" x14ac:dyDescent="0.2">
      <c r="A23" s="850" t="s">
        <v>1559</v>
      </c>
      <c r="B23" s="878"/>
      <c r="C23" s="877">
        <f>SUM(C24:C30)</f>
        <v>75645505</v>
      </c>
      <c r="D23" s="877">
        <f t="shared" ref="D23:H23" si="1">SUM(D24:D30)</f>
        <v>13792285</v>
      </c>
      <c r="E23" s="877">
        <f t="shared" si="1"/>
        <v>89437790</v>
      </c>
      <c r="F23" s="877">
        <f t="shared" si="1"/>
        <v>53455764</v>
      </c>
      <c r="G23" s="877">
        <f t="shared" si="1"/>
        <v>53221222</v>
      </c>
      <c r="H23" s="877">
        <f t="shared" si="1"/>
        <v>35982025</v>
      </c>
    </row>
    <row r="24" spans="1:8" x14ac:dyDescent="0.2">
      <c r="A24" s="599"/>
      <c r="B24" s="833" t="s">
        <v>1560</v>
      </c>
      <c r="C24" s="879"/>
      <c r="D24" s="879"/>
      <c r="E24" s="879">
        <v>0</v>
      </c>
      <c r="F24" s="879"/>
      <c r="G24" s="879"/>
      <c r="H24" s="879">
        <v>0</v>
      </c>
    </row>
    <row r="25" spans="1:8" x14ac:dyDescent="0.2">
      <c r="A25" s="599"/>
      <c r="B25" s="833" t="s">
        <v>1561</v>
      </c>
      <c r="C25" s="879"/>
      <c r="D25" s="879"/>
      <c r="E25" s="879">
        <v>0</v>
      </c>
      <c r="F25" s="879"/>
      <c r="G25" s="879"/>
      <c r="H25" s="879">
        <v>0</v>
      </c>
    </row>
    <row r="26" spans="1:8" x14ac:dyDescent="0.2">
      <c r="A26" s="599"/>
      <c r="B26" s="833" t="s">
        <v>1562</v>
      </c>
      <c r="C26" s="879"/>
      <c r="D26" s="879"/>
      <c r="E26" s="879">
        <v>0</v>
      </c>
      <c r="F26" s="879"/>
      <c r="G26" s="879"/>
      <c r="H26" s="879">
        <v>0</v>
      </c>
    </row>
    <row r="27" spans="1:8" ht="24" x14ac:dyDescent="0.2">
      <c r="A27" s="599"/>
      <c r="B27" s="833" t="s">
        <v>1563</v>
      </c>
      <c r="C27" s="879"/>
      <c r="D27" s="879"/>
      <c r="E27" s="879">
        <v>0</v>
      </c>
      <c r="F27" s="879"/>
      <c r="G27" s="879"/>
      <c r="H27" s="879">
        <v>0</v>
      </c>
    </row>
    <row r="28" spans="1:8" x14ac:dyDescent="0.2">
      <c r="A28" s="599"/>
      <c r="B28" s="833" t="s">
        <v>1564</v>
      </c>
      <c r="C28" s="879">
        <v>75645505</v>
      </c>
      <c r="D28" s="879">
        <v>13792285</v>
      </c>
      <c r="E28" s="879">
        <f>C28+D28</f>
        <v>89437790</v>
      </c>
      <c r="F28" s="879">
        <v>53455764</v>
      </c>
      <c r="G28" s="879">
        <v>53221222</v>
      </c>
      <c r="H28" s="879">
        <v>35982025</v>
      </c>
    </row>
    <row r="29" spans="1:8" x14ac:dyDescent="0.2">
      <c r="A29" s="599"/>
      <c r="B29" s="833" t="s">
        <v>1565</v>
      </c>
      <c r="C29" s="879"/>
      <c r="D29" s="879"/>
      <c r="E29" s="879">
        <v>0</v>
      </c>
      <c r="F29" s="879"/>
      <c r="G29" s="879"/>
      <c r="H29" s="879">
        <v>0</v>
      </c>
    </row>
    <row r="30" spans="1:8" x14ac:dyDescent="0.2">
      <c r="A30" s="599"/>
      <c r="B30" s="833" t="s">
        <v>1566</v>
      </c>
      <c r="C30" s="879"/>
      <c r="D30" s="879"/>
      <c r="E30" s="879">
        <v>0</v>
      </c>
      <c r="F30" s="879"/>
      <c r="G30" s="879"/>
      <c r="H30" s="879">
        <v>0</v>
      </c>
    </row>
    <row r="31" spans="1:8" ht="12.75" customHeight="1" x14ac:dyDescent="0.2">
      <c r="A31" s="599"/>
      <c r="B31" s="835"/>
      <c r="C31" s="879"/>
      <c r="D31" s="879"/>
      <c r="E31" s="879"/>
      <c r="F31" s="879"/>
      <c r="G31" s="879"/>
      <c r="H31" s="879"/>
    </row>
    <row r="32" spans="1:8" x14ac:dyDescent="0.2">
      <c r="A32" s="850" t="s">
        <v>1567</v>
      </c>
      <c r="B32" s="878"/>
      <c r="C32" s="877">
        <v>0</v>
      </c>
      <c r="D32" s="877">
        <v>0</v>
      </c>
      <c r="E32" s="877">
        <v>0</v>
      </c>
      <c r="F32" s="877">
        <v>0</v>
      </c>
      <c r="G32" s="877">
        <v>0</v>
      </c>
      <c r="H32" s="877">
        <v>0</v>
      </c>
    </row>
    <row r="33" spans="1:8" ht="24" x14ac:dyDescent="0.2">
      <c r="A33" s="599"/>
      <c r="B33" s="833" t="s">
        <v>1568</v>
      </c>
      <c r="C33" s="879"/>
      <c r="D33" s="879"/>
      <c r="E33" s="879">
        <v>0</v>
      </c>
      <c r="F33" s="879"/>
      <c r="G33" s="879"/>
      <c r="H33" s="879">
        <v>0</v>
      </c>
    </row>
    <row r="34" spans="1:8" x14ac:dyDescent="0.2">
      <c r="A34" s="599"/>
      <c r="B34" s="833" t="s">
        <v>1569</v>
      </c>
      <c r="C34" s="879"/>
      <c r="D34" s="879"/>
      <c r="E34" s="879">
        <v>0</v>
      </c>
      <c r="F34" s="879"/>
      <c r="G34" s="879"/>
      <c r="H34" s="879">
        <v>0</v>
      </c>
    </row>
    <row r="35" spans="1:8" x14ac:dyDescent="0.2">
      <c r="A35" s="599"/>
      <c r="B35" s="833" t="s">
        <v>1570</v>
      </c>
      <c r="C35" s="879"/>
      <c r="D35" s="879"/>
      <c r="E35" s="879">
        <v>0</v>
      </c>
      <c r="F35" s="879"/>
      <c r="G35" s="879"/>
      <c r="H35" s="879">
        <v>0</v>
      </c>
    </row>
    <row r="36" spans="1:8" x14ac:dyDescent="0.2">
      <c r="A36" s="599"/>
      <c r="B36" s="833" t="s">
        <v>1571</v>
      </c>
      <c r="C36" s="879"/>
      <c r="D36" s="879"/>
      <c r="E36" s="879">
        <v>0</v>
      </c>
      <c r="F36" s="879"/>
      <c r="G36" s="879"/>
      <c r="H36" s="879">
        <v>0</v>
      </c>
    </row>
    <row r="37" spans="1:8" x14ac:dyDescent="0.2">
      <c r="A37" s="599"/>
      <c r="B37" s="833" t="s">
        <v>1572</v>
      </c>
      <c r="C37" s="879"/>
      <c r="D37" s="879"/>
      <c r="E37" s="879">
        <v>0</v>
      </c>
      <c r="F37" s="879"/>
      <c r="G37" s="879"/>
      <c r="H37" s="879">
        <v>0</v>
      </c>
    </row>
    <row r="38" spans="1:8" x14ac:dyDescent="0.2">
      <c r="A38" s="599"/>
      <c r="B38" s="833" t="s">
        <v>1573</v>
      </c>
      <c r="C38" s="879"/>
      <c r="D38" s="879"/>
      <c r="E38" s="879">
        <v>0</v>
      </c>
      <c r="F38" s="879"/>
      <c r="G38" s="879"/>
      <c r="H38" s="879">
        <v>0</v>
      </c>
    </row>
    <row r="39" spans="1:8" x14ac:dyDescent="0.2">
      <c r="A39" s="599"/>
      <c r="B39" s="833" t="s">
        <v>1574</v>
      </c>
      <c r="C39" s="879"/>
      <c r="D39" s="879"/>
      <c r="E39" s="879">
        <v>0</v>
      </c>
      <c r="F39" s="879"/>
      <c r="G39" s="879"/>
      <c r="H39" s="879">
        <v>0</v>
      </c>
    </row>
    <row r="40" spans="1:8" x14ac:dyDescent="0.2">
      <c r="A40" s="599"/>
      <c r="B40" s="833" t="s">
        <v>1575</v>
      </c>
      <c r="C40" s="879"/>
      <c r="D40" s="879"/>
      <c r="E40" s="879">
        <v>0</v>
      </c>
      <c r="F40" s="879"/>
      <c r="G40" s="879"/>
      <c r="H40" s="879">
        <v>0</v>
      </c>
    </row>
    <row r="41" spans="1:8" ht="24" x14ac:dyDescent="0.2">
      <c r="A41" s="599"/>
      <c r="B41" s="833" t="s">
        <v>1576</v>
      </c>
      <c r="C41" s="879"/>
      <c r="D41" s="879"/>
      <c r="E41" s="879">
        <v>0</v>
      </c>
      <c r="F41" s="879"/>
      <c r="G41" s="879"/>
      <c r="H41" s="879">
        <v>0</v>
      </c>
    </row>
    <row r="42" spans="1:8" ht="12.75" customHeight="1" x14ac:dyDescent="0.2">
      <c r="A42" s="599"/>
      <c r="B42" s="835"/>
      <c r="C42" s="879"/>
      <c r="D42" s="879"/>
      <c r="E42" s="879"/>
      <c r="F42" s="879"/>
      <c r="G42" s="879"/>
      <c r="H42" s="879"/>
    </row>
    <row r="43" spans="1:8" x14ac:dyDescent="0.2">
      <c r="A43" s="850" t="s">
        <v>1577</v>
      </c>
      <c r="B43" s="878"/>
      <c r="C43" s="877">
        <v>0</v>
      </c>
      <c r="D43" s="877">
        <v>0</v>
      </c>
      <c r="E43" s="877">
        <v>0</v>
      </c>
      <c r="F43" s="877">
        <v>0</v>
      </c>
      <c r="G43" s="877">
        <v>0</v>
      </c>
      <c r="H43" s="877">
        <v>0</v>
      </c>
    </row>
    <row r="44" spans="1:8" ht="24" x14ac:dyDescent="0.2">
      <c r="A44" s="599"/>
      <c r="B44" s="833" t="s">
        <v>1578</v>
      </c>
      <c r="C44" s="879"/>
      <c r="D44" s="879"/>
      <c r="E44" s="879">
        <v>0</v>
      </c>
      <c r="F44" s="879"/>
      <c r="G44" s="879"/>
      <c r="H44" s="879">
        <v>0</v>
      </c>
    </row>
    <row r="45" spans="1:8" ht="36" x14ac:dyDescent="0.2">
      <c r="A45" s="599"/>
      <c r="B45" s="833" t="s">
        <v>1579</v>
      </c>
      <c r="C45" s="879"/>
      <c r="D45" s="879"/>
      <c r="E45" s="879">
        <v>0</v>
      </c>
      <c r="F45" s="879"/>
      <c r="G45" s="879"/>
      <c r="H45" s="879">
        <v>0</v>
      </c>
    </row>
    <row r="46" spans="1:8" x14ac:dyDescent="0.2">
      <c r="A46" s="599"/>
      <c r="B46" s="833" t="s">
        <v>1580</v>
      </c>
      <c r="C46" s="879"/>
      <c r="D46" s="879"/>
      <c r="E46" s="879">
        <v>0</v>
      </c>
      <c r="F46" s="879"/>
      <c r="G46" s="879"/>
      <c r="H46" s="879">
        <v>0</v>
      </c>
    </row>
    <row r="47" spans="1:8" x14ac:dyDescent="0.2">
      <c r="A47" s="599"/>
      <c r="B47" s="833" t="s">
        <v>1581</v>
      </c>
      <c r="C47" s="879"/>
      <c r="D47" s="879"/>
      <c r="E47" s="879">
        <v>0</v>
      </c>
      <c r="F47" s="879"/>
      <c r="G47" s="879"/>
      <c r="H47" s="879">
        <v>0</v>
      </c>
    </row>
    <row r="48" spans="1:8" ht="15" customHeight="1" x14ac:dyDescent="0.2">
      <c r="A48" s="599"/>
      <c r="B48" s="835"/>
      <c r="C48" s="829"/>
      <c r="D48" s="829"/>
      <c r="E48" s="829"/>
      <c r="F48" s="829"/>
      <c r="G48" s="829"/>
      <c r="H48" s="829"/>
    </row>
    <row r="49" spans="1:8" ht="12.75" customHeight="1" x14ac:dyDescent="0.2">
      <c r="A49" s="875" t="s">
        <v>1582</v>
      </c>
      <c r="B49" s="876"/>
      <c r="C49" s="877">
        <f>C60+C69+C80</f>
        <v>103931252</v>
      </c>
      <c r="D49" s="877">
        <f t="shared" ref="D49:H49" si="2">D60+D69+D80</f>
        <v>1721399</v>
      </c>
      <c r="E49" s="877">
        <f t="shared" si="2"/>
        <v>105652651</v>
      </c>
      <c r="F49" s="877">
        <f t="shared" si="2"/>
        <v>60232409</v>
      </c>
      <c r="G49" s="877">
        <f t="shared" si="2"/>
        <v>59090508</v>
      </c>
      <c r="H49" s="877">
        <f t="shared" si="2"/>
        <v>45420242</v>
      </c>
    </row>
    <row r="50" spans="1:8" x14ac:dyDescent="0.2">
      <c r="A50" s="850" t="s">
        <v>1550</v>
      </c>
      <c r="B50" s="878"/>
      <c r="C50" s="877">
        <v>0</v>
      </c>
      <c r="D50" s="877">
        <v>0</v>
      </c>
      <c r="E50" s="877">
        <v>0</v>
      </c>
      <c r="F50" s="877">
        <v>0</v>
      </c>
      <c r="G50" s="877">
        <v>0</v>
      </c>
      <c r="H50" s="877">
        <v>0</v>
      </c>
    </row>
    <row r="51" spans="1:8" x14ac:dyDescent="0.2">
      <c r="A51" s="599"/>
      <c r="B51" s="833" t="s">
        <v>1551</v>
      </c>
      <c r="C51" s="879"/>
      <c r="D51" s="879"/>
      <c r="E51" s="879">
        <v>0</v>
      </c>
      <c r="F51" s="879"/>
      <c r="G51" s="879"/>
      <c r="H51" s="879">
        <v>0</v>
      </c>
    </row>
    <row r="52" spans="1:8" x14ac:dyDescent="0.2">
      <c r="A52" s="599"/>
      <c r="B52" s="833" t="s">
        <v>1552</v>
      </c>
      <c r="C52" s="879"/>
      <c r="D52" s="879"/>
      <c r="E52" s="879">
        <v>0</v>
      </c>
      <c r="F52" s="879"/>
      <c r="G52" s="879"/>
      <c r="H52" s="879">
        <v>0</v>
      </c>
    </row>
    <row r="53" spans="1:8" x14ac:dyDescent="0.2">
      <c r="A53" s="599"/>
      <c r="B53" s="833" t="s">
        <v>1553</v>
      </c>
      <c r="C53" s="879"/>
      <c r="D53" s="879"/>
      <c r="E53" s="879">
        <v>0</v>
      </c>
      <c r="F53" s="879"/>
      <c r="G53" s="879"/>
      <c r="H53" s="879">
        <v>0</v>
      </c>
    </row>
    <row r="54" spans="1:8" x14ac:dyDescent="0.2">
      <c r="A54" s="599"/>
      <c r="B54" s="833" t="s">
        <v>1554</v>
      </c>
      <c r="C54" s="879"/>
      <c r="D54" s="879"/>
      <c r="E54" s="879">
        <v>0</v>
      </c>
      <c r="F54" s="879"/>
      <c r="G54" s="879"/>
      <c r="H54" s="879">
        <v>0</v>
      </c>
    </row>
    <row r="55" spans="1:8" x14ac:dyDescent="0.2">
      <c r="A55" s="599"/>
      <c r="B55" s="833" t="s">
        <v>1555</v>
      </c>
      <c r="C55" s="879"/>
      <c r="D55" s="879"/>
      <c r="E55" s="879">
        <v>0</v>
      </c>
      <c r="F55" s="879"/>
      <c r="G55" s="879"/>
      <c r="H55" s="879">
        <v>0</v>
      </c>
    </row>
    <row r="56" spans="1:8" x14ac:dyDescent="0.2">
      <c r="A56" s="599"/>
      <c r="B56" s="833" t="s">
        <v>1556</v>
      </c>
      <c r="C56" s="879"/>
      <c r="D56" s="879"/>
      <c r="E56" s="879">
        <v>0</v>
      </c>
      <c r="F56" s="879"/>
      <c r="G56" s="879"/>
      <c r="H56" s="879">
        <v>0</v>
      </c>
    </row>
    <row r="57" spans="1:8" ht="24" x14ac:dyDescent="0.2">
      <c r="A57" s="599"/>
      <c r="B57" s="833" t="s">
        <v>1557</v>
      </c>
      <c r="C57" s="879"/>
      <c r="D57" s="879"/>
      <c r="E57" s="879">
        <v>0</v>
      </c>
      <c r="F57" s="879"/>
      <c r="G57" s="879"/>
      <c r="H57" s="879">
        <v>0</v>
      </c>
    </row>
    <row r="58" spans="1:8" x14ac:dyDescent="0.2">
      <c r="A58" s="599"/>
      <c r="B58" s="833" t="s">
        <v>1558</v>
      </c>
      <c r="C58" s="879"/>
      <c r="D58" s="879"/>
      <c r="E58" s="879">
        <v>0</v>
      </c>
      <c r="F58" s="879"/>
      <c r="G58" s="879"/>
      <c r="H58" s="879">
        <v>0</v>
      </c>
    </row>
    <row r="59" spans="1:8" ht="12.75" customHeight="1" x14ac:dyDescent="0.2">
      <c r="A59" s="599"/>
      <c r="B59" s="835"/>
      <c r="C59" s="879"/>
      <c r="D59" s="879"/>
      <c r="E59" s="879"/>
      <c r="F59" s="879"/>
      <c r="G59" s="879"/>
      <c r="H59" s="879"/>
    </row>
    <row r="60" spans="1:8" x14ac:dyDescent="0.2">
      <c r="A60" s="850" t="s">
        <v>1559</v>
      </c>
      <c r="B60" s="878"/>
      <c r="C60" s="877">
        <f>SUM(C65)</f>
        <v>103931252</v>
      </c>
      <c r="D60" s="877">
        <f t="shared" ref="D60:H60" si="3">SUM(D65)</f>
        <v>1721399</v>
      </c>
      <c r="E60" s="877">
        <f t="shared" si="3"/>
        <v>105652651</v>
      </c>
      <c r="F60" s="877">
        <f t="shared" si="3"/>
        <v>60232409</v>
      </c>
      <c r="G60" s="877">
        <f t="shared" si="3"/>
        <v>59090508</v>
      </c>
      <c r="H60" s="877">
        <f t="shared" si="3"/>
        <v>45420242</v>
      </c>
    </row>
    <row r="61" spans="1:8" x14ac:dyDescent="0.2">
      <c r="A61" s="599"/>
      <c r="B61" s="833" t="s">
        <v>1560</v>
      </c>
      <c r="C61" s="879"/>
      <c r="D61" s="879"/>
      <c r="E61" s="879">
        <v>0</v>
      </c>
      <c r="F61" s="879"/>
      <c r="G61" s="879"/>
      <c r="H61" s="879">
        <v>0</v>
      </c>
    </row>
    <row r="62" spans="1:8" x14ac:dyDescent="0.2">
      <c r="A62" s="599"/>
      <c r="B62" s="833" t="s">
        <v>1561</v>
      </c>
      <c r="C62" s="879"/>
      <c r="D62" s="879"/>
      <c r="E62" s="879">
        <v>0</v>
      </c>
      <c r="F62" s="879"/>
      <c r="G62" s="879"/>
      <c r="H62" s="879">
        <v>0</v>
      </c>
    </row>
    <row r="63" spans="1:8" x14ac:dyDescent="0.2">
      <c r="A63" s="599"/>
      <c r="B63" s="833" t="s">
        <v>1562</v>
      </c>
      <c r="C63" s="879"/>
      <c r="D63" s="879"/>
      <c r="E63" s="879">
        <v>0</v>
      </c>
      <c r="F63" s="879"/>
      <c r="G63" s="879"/>
      <c r="H63" s="879">
        <v>0</v>
      </c>
    </row>
    <row r="64" spans="1:8" ht="24" x14ac:dyDescent="0.2">
      <c r="A64" s="599"/>
      <c r="B64" s="833" t="s">
        <v>1563</v>
      </c>
      <c r="C64" s="879"/>
      <c r="D64" s="879"/>
      <c r="E64" s="879">
        <v>0</v>
      </c>
      <c r="F64" s="879"/>
      <c r="G64" s="879"/>
      <c r="H64" s="879">
        <v>0</v>
      </c>
    </row>
    <row r="65" spans="1:8" x14ac:dyDescent="0.2">
      <c r="A65" s="599"/>
      <c r="B65" s="833" t="s">
        <v>1564</v>
      </c>
      <c r="C65" s="879">
        <v>103931252</v>
      </c>
      <c r="D65" s="879">
        <v>1721399</v>
      </c>
      <c r="E65" s="879">
        <v>105652651</v>
      </c>
      <c r="F65" s="879">
        <v>60232409</v>
      </c>
      <c r="G65" s="879">
        <v>59090508</v>
      </c>
      <c r="H65" s="879">
        <v>45420242</v>
      </c>
    </row>
    <row r="66" spans="1:8" x14ac:dyDescent="0.2">
      <c r="A66" s="599"/>
      <c r="B66" s="833" t="s">
        <v>1565</v>
      </c>
      <c r="C66" s="879"/>
      <c r="D66" s="879"/>
      <c r="E66" s="879">
        <v>0</v>
      </c>
      <c r="F66" s="879"/>
      <c r="G66" s="879"/>
      <c r="H66" s="879">
        <v>0</v>
      </c>
    </row>
    <row r="67" spans="1:8" x14ac:dyDescent="0.2">
      <c r="A67" s="599"/>
      <c r="B67" s="833" t="s">
        <v>1566</v>
      </c>
      <c r="C67" s="879"/>
      <c r="D67" s="879"/>
      <c r="E67" s="879">
        <v>0</v>
      </c>
      <c r="F67" s="879"/>
      <c r="G67" s="879"/>
      <c r="H67" s="879">
        <v>0</v>
      </c>
    </row>
    <row r="68" spans="1:8" ht="12.75" customHeight="1" x14ac:dyDescent="0.2">
      <c r="A68" s="599"/>
      <c r="B68" s="835"/>
      <c r="C68" s="879"/>
      <c r="D68" s="879"/>
      <c r="E68" s="879"/>
      <c r="F68" s="879"/>
      <c r="G68" s="879"/>
      <c r="H68" s="879"/>
    </row>
    <row r="69" spans="1:8" x14ac:dyDescent="0.2">
      <c r="A69" s="850" t="s">
        <v>1567</v>
      </c>
      <c r="B69" s="878"/>
      <c r="C69" s="877">
        <v>0</v>
      </c>
      <c r="D69" s="877">
        <v>0</v>
      </c>
      <c r="E69" s="877">
        <v>0</v>
      </c>
      <c r="F69" s="877">
        <v>0</v>
      </c>
      <c r="G69" s="877">
        <v>0</v>
      </c>
      <c r="H69" s="877">
        <v>0</v>
      </c>
    </row>
    <row r="70" spans="1:8" ht="24" x14ac:dyDescent="0.2">
      <c r="A70" s="599"/>
      <c r="B70" s="833" t="s">
        <v>1568</v>
      </c>
      <c r="C70" s="879"/>
      <c r="D70" s="879"/>
      <c r="E70" s="879">
        <v>0</v>
      </c>
      <c r="F70" s="879"/>
      <c r="G70" s="879"/>
      <c r="H70" s="879">
        <v>0</v>
      </c>
    </row>
    <row r="71" spans="1:8" x14ac:dyDescent="0.2">
      <c r="A71" s="599"/>
      <c r="B71" s="833" t="s">
        <v>1569</v>
      </c>
      <c r="C71" s="879"/>
      <c r="D71" s="879"/>
      <c r="E71" s="879">
        <v>0</v>
      </c>
      <c r="F71" s="879"/>
      <c r="G71" s="879"/>
      <c r="H71" s="879">
        <v>0</v>
      </c>
    </row>
    <row r="72" spans="1:8" x14ac:dyDescent="0.2">
      <c r="A72" s="599"/>
      <c r="B72" s="833" t="s">
        <v>1570</v>
      </c>
      <c r="C72" s="879"/>
      <c r="D72" s="879"/>
      <c r="E72" s="879">
        <v>0</v>
      </c>
      <c r="F72" s="879"/>
      <c r="G72" s="879"/>
      <c r="H72" s="879">
        <v>0</v>
      </c>
    </row>
    <row r="73" spans="1:8" x14ac:dyDescent="0.2">
      <c r="A73" s="599"/>
      <c r="B73" s="833" t="s">
        <v>1571</v>
      </c>
      <c r="C73" s="879"/>
      <c r="D73" s="879"/>
      <c r="E73" s="879">
        <v>0</v>
      </c>
      <c r="F73" s="879"/>
      <c r="G73" s="879"/>
      <c r="H73" s="879">
        <v>0</v>
      </c>
    </row>
    <row r="74" spans="1:8" x14ac:dyDescent="0.2">
      <c r="A74" s="599"/>
      <c r="B74" s="833" t="s">
        <v>1572</v>
      </c>
      <c r="C74" s="879"/>
      <c r="D74" s="879"/>
      <c r="E74" s="879">
        <v>0</v>
      </c>
      <c r="F74" s="879"/>
      <c r="G74" s="879"/>
      <c r="H74" s="879">
        <v>0</v>
      </c>
    </row>
    <row r="75" spans="1:8" x14ac:dyDescent="0.2">
      <c r="A75" s="599"/>
      <c r="B75" s="833" t="s">
        <v>1573</v>
      </c>
      <c r="C75" s="879"/>
      <c r="D75" s="879"/>
      <c r="E75" s="879">
        <v>0</v>
      </c>
      <c r="F75" s="879"/>
      <c r="G75" s="879"/>
      <c r="H75" s="879">
        <v>0</v>
      </c>
    </row>
    <row r="76" spans="1:8" x14ac:dyDescent="0.2">
      <c r="A76" s="599"/>
      <c r="B76" s="833" t="s">
        <v>1574</v>
      </c>
      <c r="C76" s="879"/>
      <c r="D76" s="879"/>
      <c r="E76" s="879">
        <v>0</v>
      </c>
      <c r="F76" s="879"/>
      <c r="G76" s="879"/>
      <c r="H76" s="879">
        <v>0</v>
      </c>
    </row>
    <row r="77" spans="1:8" x14ac:dyDescent="0.2">
      <c r="A77" s="599"/>
      <c r="B77" s="833" t="s">
        <v>1575</v>
      </c>
      <c r="C77" s="879"/>
      <c r="D77" s="879"/>
      <c r="E77" s="879">
        <v>0</v>
      </c>
      <c r="F77" s="879"/>
      <c r="G77" s="879"/>
      <c r="H77" s="879">
        <v>0</v>
      </c>
    </row>
    <row r="78" spans="1:8" ht="24" x14ac:dyDescent="0.2">
      <c r="A78" s="599"/>
      <c r="B78" s="833" t="s">
        <v>1576</v>
      </c>
      <c r="C78" s="879"/>
      <c r="D78" s="879"/>
      <c r="E78" s="879">
        <v>0</v>
      </c>
      <c r="F78" s="879"/>
      <c r="G78" s="879"/>
      <c r="H78" s="879">
        <v>0</v>
      </c>
    </row>
    <row r="79" spans="1:8" ht="12.75" customHeight="1" x14ac:dyDescent="0.2">
      <c r="A79" s="599"/>
      <c r="B79" s="835"/>
      <c r="C79" s="879"/>
      <c r="D79" s="879"/>
      <c r="E79" s="879"/>
      <c r="F79" s="879"/>
      <c r="G79" s="879"/>
      <c r="H79" s="879"/>
    </row>
    <row r="80" spans="1:8" x14ac:dyDescent="0.2">
      <c r="A80" s="850" t="s">
        <v>1577</v>
      </c>
      <c r="B80" s="878"/>
      <c r="C80" s="877">
        <v>0</v>
      </c>
      <c r="D80" s="877">
        <v>0</v>
      </c>
      <c r="E80" s="877">
        <v>0</v>
      </c>
      <c r="F80" s="877">
        <v>0</v>
      </c>
      <c r="G80" s="877">
        <v>0</v>
      </c>
      <c r="H80" s="877">
        <v>0</v>
      </c>
    </row>
    <row r="81" spans="1:8" ht="24" x14ac:dyDescent="0.2">
      <c r="A81" s="599"/>
      <c r="B81" s="833" t="s">
        <v>1578</v>
      </c>
      <c r="C81" s="879"/>
      <c r="D81" s="879"/>
      <c r="E81" s="879">
        <v>0</v>
      </c>
      <c r="F81" s="879"/>
      <c r="G81" s="879"/>
      <c r="H81" s="879">
        <v>0</v>
      </c>
    </row>
    <row r="82" spans="1:8" ht="36" x14ac:dyDescent="0.2">
      <c r="A82" s="599"/>
      <c r="B82" s="833" t="s">
        <v>1579</v>
      </c>
      <c r="C82" s="879"/>
      <c r="D82" s="879"/>
      <c r="E82" s="879">
        <v>0</v>
      </c>
      <c r="F82" s="879"/>
      <c r="G82" s="879"/>
      <c r="H82" s="879">
        <v>0</v>
      </c>
    </row>
    <row r="83" spans="1:8" x14ac:dyDescent="0.2">
      <c r="A83" s="599"/>
      <c r="B83" s="833" t="s">
        <v>1580</v>
      </c>
      <c r="C83" s="879"/>
      <c r="D83" s="879"/>
      <c r="E83" s="879">
        <v>0</v>
      </c>
      <c r="F83" s="879"/>
      <c r="G83" s="879"/>
      <c r="H83" s="879">
        <v>0</v>
      </c>
    </row>
    <row r="84" spans="1:8" x14ac:dyDescent="0.2">
      <c r="A84" s="599"/>
      <c r="B84" s="833" t="s">
        <v>1581</v>
      </c>
      <c r="C84" s="879"/>
      <c r="D84" s="879"/>
      <c r="E84" s="879">
        <v>0</v>
      </c>
      <c r="F84" s="879"/>
      <c r="G84" s="879"/>
      <c r="H84" s="879">
        <v>0</v>
      </c>
    </row>
    <row r="85" spans="1:8" ht="15" customHeight="1" x14ac:dyDescent="0.2">
      <c r="A85" s="599"/>
      <c r="B85" s="835"/>
      <c r="C85" s="829"/>
      <c r="D85" s="829"/>
      <c r="E85" s="829"/>
      <c r="F85" s="829"/>
      <c r="G85" s="829"/>
      <c r="H85" s="829"/>
    </row>
    <row r="86" spans="1:8" ht="15" x14ac:dyDescent="0.2">
      <c r="A86" s="880" t="s">
        <v>1537</v>
      </c>
      <c r="B86" s="881"/>
      <c r="C86" s="842">
        <f>C12+C49</f>
        <v>179576757</v>
      </c>
      <c r="D86" s="842">
        <f t="shared" ref="D86:G86" si="4">D12+D49</f>
        <v>15513684</v>
      </c>
      <c r="E86" s="842">
        <f t="shared" si="4"/>
        <v>195090441</v>
      </c>
      <c r="F86" s="842">
        <f t="shared" si="4"/>
        <v>113688173</v>
      </c>
      <c r="G86" s="842">
        <f t="shared" si="4"/>
        <v>112311730</v>
      </c>
      <c r="H86" s="842">
        <f>H12+H49</f>
        <v>81402267</v>
      </c>
    </row>
    <row r="87" spans="1:8" ht="12.75" customHeight="1" x14ac:dyDescent="0.2"/>
    <row r="88" spans="1:8" x14ac:dyDescent="0.2">
      <c r="A88" s="622" t="s">
        <v>940</v>
      </c>
      <c r="B88" s="622"/>
      <c r="C88" s="622"/>
      <c r="D88" s="622"/>
      <c r="E88" s="622"/>
      <c r="F88" s="622"/>
      <c r="G88" s="622"/>
      <c r="H88" s="622"/>
    </row>
  </sheetData>
  <mergeCells count="21">
    <mergeCell ref="A80:B80"/>
    <mergeCell ref="A86:B86"/>
    <mergeCell ref="A88:H88"/>
    <mergeCell ref="A32:B32"/>
    <mergeCell ref="A43:B43"/>
    <mergeCell ref="A49:B49"/>
    <mergeCell ref="A50:B50"/>
    <mergeCell ref="A60:B60"/>
    <mergeCell ref="A69:B69"/>
    <mergeCell ref="A9:B10"/>
    <mergeCell ref="C9:G9"/>
    <mergeCell ref="H9:H10"/>
    <mergeCell ref="A12:B12"/>
    <mergeCell ref="A13:B13"/>
    <mergeCell ref="A23:B23"/>
    <mergeCell ref="A2:H2"/>
    <mergeCell ref="A3:H3"/>
    <mergeCell ref="A4:H4"/>
    <mergeCell ref="A5:H5"/>
    <mergeCell ref="A6:H6"/>
    <mergeCell ref="A7:H7"/>
  </mergeCells>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G36"/>
  <sheetViews>
    <sheetView workbookViewId="0">
      <selection sqref="A1:G1048576"/>
    </sheetView>
  </sheetViews>
  <sheetFormatPr baseColWidth="10" defaultRowHeight="12.75" x14ac:dyDescent="0.2"/>
  <cols>
    <col min="1" max="1" width="38.42578125" customWidth="1"/>
    <col min="2" max="2" width="12.85546875" bestFit="1" customWidth="1"/>
    <col min="3" max="3" width="11.5703125" bestFit="1" customWidth="1"/>
    <col min="4" max="7" width="9.7109375" customWidth="1"/>
  </cols>
  <sheetData>
    <row r="1" spans="1:7" ht="48" customHeight="1" x14ac:dyDescent="0.2"/>
    <row r="2" spans="1:7" x14ac:dyDescent="0.2">
      <c r="A2" s="515" t="s">
        <v>0</v>
      </c>
      <c r="B2" s="515"/>
      <c r="C2" s="515"/>
      <c r="D2" s="515"/>
      <c r="E2" s="515"/>
      <c r="F2" s="515"/>
      <c r="G2" s="515"/>
    </row>
    <row r="3" spans="1:7" x14ac:dyDescent="0.2">
      <c r="A3" s="515" t="s">
        <v>1455</v>
      </c>
      <c r="B3" s="515"/>
      <c r="C3" s="515"/>
      <c r="D3" s="515"/>
      <c r="E3" s="515"/>
      <c r="F3" s="515"/>
      <c r="G3" s="515"/>
    </row>
    <row r="4" spans="1:7" x14ac:dyDescent="0.2">
      <c r="A4" s="515" t="s">
        <v>1583</v>
      </c>
      <c r="B4" s="515"/>
      <c r="C4" s="515"/>
      <c r="D4" s="515"/>
      <c r="E4" s="515"/>
      <c r="F4" s="515"/>
      <c r="G4" s="515"/>
    </row>
    <row r="5" spans="1:7" x14ac:dyDescent="0.2">
      <c r="A5" s="515" t="s">
        <v>901</v>
      </c>
      <c r="B5" s="515"/>
      <c r="C5" s="515"/>
      <c r="D5" s="515"/>
      <c r="E5" s="515"/>
      <c r="F5" s="515"/>
      <c r="G5" s="515"/>
    </row>
    <row r="6" spans="1:7" x14ac:dyDescent="0.2">
      <c r="A6" s="515" t="s">
        <v>1353</v>
      </c>
      <c r="B6" s="515"/>
      <c r="C6" s="515"/>
      <c r="D6" s="515"/>
      <c r="E6" s="515"/>
      <c r="F6" s="515"/>
      <c r="G6" s="515"/>
    </row>
    <row r="7" spans="1:7" x14ac:dyDescent="0.2">
      <c r="A7" s="515" t="s">
        <v>1584</v>
      </c>
      <c r="B7" s="515"/>
      <c r="C7" s="515"/>
      <c r="D7" s="515"/>
      <c r="E7" s="515"/>
      <c r="F7" s="515"/>
      <c r="G7" s="515"/>
    </row>
    <row r="8" spans="1:7" ht="15.75" x14ac:dyDescent="0.25">
      <c r="A8" s="864"/>
      <c r="B8" s="864"/>
      <c r="C8" s="864"/>
      <c r="D8" s="864"/>
      <c r="E8" s="864"/>
      <c r="F8" s="864"/>
      <c r="G8" s="864"/>
    </row>
    <row r="9" spans="1:7" x14ac:dyDescent="0.2">
      <c r="A9" s="844" t="s">
        <v>1354</v>
      </c>
      <c r="B9" s="844" t="s">
        <v>945</v>
      </c>
      <c r="C9" s="844"/>
      <c r="D9" s="844"/>
      <c r="E9" s="844"/>
      <c r="F9" s="844"/>
      <c r="G9" s="844" t="s">
        <v>946</v>
      </c>
    </row>
    <row r="10" spans="1:7" ht="24" x14ac:dyDescent="0.2">
      <c r="A10" s="844"/>
      <c r="B10" s="845" t="s">
        <v>947</v>
      </c>
      <c r="C10" s="845" t="s">
        <v>1459</v>
      </c>
      <c r="D10" s="845" t="s">
        <v>1460</v>
      </c>
      <c r="E10" s="845" t="s">
        <v>1585</v>
      </c>
      <c r="F10" s="845" t="s">
        <v>189</v>
      </c>
      <c r="G10" s="844"/>
    </row>
    <row r="11" spans="1:7" x14ac:dyDescent="0.2">
      <c r="A11" s="882" t="s">
        <v>1586</v>
      </c>
      <c r="B11" s="883">
        <f>B12</f>
        <v>61669769</v>
      </c>
      <c r="C11" s="883">
        <f t="shared" ref="C11:G11" si="0">C12</f>
        <v>13852718</v>
      </c>
      <c r="D11" s="883">
        <f t="shared" si="0"/>
        <v>75522487</v>
      </c>
      <c r="E11" s="883">
        <f t="shared" si="0"/>
        <v>46835514</v>
      </c>
      <c r="F11" s="883">
        <f t="shared" si="0"/>
        <v>46835514</v>
      </c>
      <c r="G11" s="883">
        <f t="shared" si="0"/>
        <v>28686973</v>
      </c>
    </row>
    <row r="12" spans="1:7" x14ac:dyDescent="0.2">
      <c r="A12" s="884" t="s">
        <v>1587</v>
      </c>
      <c r="B12" s="589">
        <v>61669769</v>
      </c>
      <c r="C12" s="589">
        <v>13852718</v>
      </c>
      <c r="D12" s="589">
        <f>B12+C12</f>
        <v>75522487</v>
      </c>
      <c r="E12" s="589">
        <v>46835514</v>
      </c>
      <c r="F12" s="589">
        <v>46835514</v>
      </c>
      <c r="G12" s="589">
        <f>D12-E12</f>
        <v>28686973</v>
      </c>
    </row>
    <row r="13" spans="1:7" x14ac:dyDescent="0.2">
      <c r="A13" s="884" t="s">
        <v>1588</v>
      </c>
      <c r="B13" s="615"/>
      <c r="C13" s="615"/>
      <c r="D13" s="615"/>
      <c r="E13" s="615"/>
      <c r="F13" s="615"/>
      <c r="G13" s="615"/>
    </row>
    <row r="14" spans="1:7" x14ac:dyDescent="0.2">
      <c r="A14" s="884" t="s">
        <v>1589</v>
      </c>
      <c r="B14" s="615"/>
      <c r="C14" s="615"/>
      <c r="D14" s="615"/>
      <c r="E14" s="615"/>
      <c r="F14" s="615"/>
      <c r="G14" s="615"/>
    </row>
    <row r="15" spans="1:7" x14ac:dyDescent="0.2">
      <c r="A15" s="885" t="s">
        <v>1590</v>
      </c>
      <c r="B15" s="615"/>
      <c r="C15" s="615"/>
      <c r="D15" s="615"/>
      <c r="E15" s="615"/>
      <c r="F15" s="615"/>
      <c r="G15" s="615"/>
    </row>
    <row r="16" spans="1:7" x14ac:dyDescent="0.2">
      <c r="A16" s="885" t="s">
        <v>1591</v>
      </c>
      <c r="B16" s="615"/>
      <c r="C16" s="615"/>
      <c r="D16" s="615"/>
      <c r="E16" s="615"/>
      <c r="F16" s="615"/>
      <c r="G16" s="615"/>
    </row>
    <row r="17" spans="1:7" x14ac:dyDescent="0.2">
      <c r="A17" s="884" t="s">
        <v>1592</v>
      </c>
      <c r="B17" s="615"/>
      <c r="C17" s="615"/>
      <c r="D17" s="615"/>
      <c r="E17" s="615"/>
      <c r="F17" s="615"/>
      <c r="G17" s="615"/>
    </row>
    <row r="18" spans="1:7" ht="36" x14ac:dyDescent="0.2">
      <c r="A18" s="884" t="s">
        <v>1593</v>
      </c>
      <c r="B18" s="615"/>
      <c r="C18" s="615"/>
      <c r="D18" s="615"/>
      <c r="E18" s="615"/>
      <c r="F18" s="615"/>
      <c r="G18" s="615"/>
    </row>
    <row r="19" spans="1:7" x14ac:dyDescent="0.2">
      <c r="A19" s="885" t="s">
        <v>1594</v>
      </c>
      <c r="B19" s="615"/>
      <c r="C19" s="615"/>
      <c r="D19" s="615"/>
      <c r="E19" s="615"/>
      <c r="F19" s="615"/>
      <c r="G19" s="615"/>
    </row>
    <row r="20" spans="1:7" x14ac:dyDescent="0.2">
      <c r="A20" s="885" t="s">
        <v>1595</v>
      </c>
      <c r="B20" s="615"/>
      <c r="C20" s="615"/>
      <c r="D20" s="615"/>
      <c r="E20" s="615"/>
      <c r="F20" s="615"/>
      <c r="G20" s="615"/>
    </row>
    <row r="21" spans="1:7" x14ac:dyDescent="0.2">
      <c r="A21" s="884" t="s">
        <v>1596</v>
      </c>
      <c r="B21" s="615"/>
      <c r="C21" s="615"/>
      <c r="D21" s="615"/>
      <c r="E21" s="615"/>
      <c r="F21" s="615"/>
      <c r="G21" s="615"/>
    </row>
    <row r="22" spans="1:7" x14ac:dyDescent="0.2">
      <c r="A22" s="615"/>
      <c r="B22" s="615"/>
      <c r="C22" s="615"/>
      <c r="D22" s="615"/>
      <c r="E22" s="615"/>
      <c r="F22" s="615"/>
      <c r="G22" s="615"/>
    </row>
    <row r="23" spans="1:7" x14ac:dyDescent="0.2">
      <c r="A23" s="886" t="s">
        <v>1597</v>
      </c>
      <c r="B23" s="887">
        <f>B24</f>
        <v>61191130</v>
      </c>
      <c r="C23" s="887">
        <f t="shared" ref="C23:G23" si="1">C24</f>
        <v>1721399</v>
      </c>
      <c r="D23" s="887">
        <f t="shared" si="1"/>
        <v>62912529</v>
      </c>
      <c r="E23" s="887">
        <f t="shared" si="1"/>
        <v>38367749</v>
      </c>
      <c r="F23" s="887">
        <f t="shared" si="1"/>
        <v>38367749</v>
      </c>
      <c r="G23" s="887">
        <f t="shared" si="1"/>
        <v>24544780</v>
      </c>
    </row>
    <row r="24" spans="1:7" x14ac:dyDescent="0.2">
      <c r="A24" s="884" t="s">
        <v>1587</v>
      </c>
      <c r="B24" s="589">
        <v>61191130</v>
      </c>
      <c r="C24" s="589">
        <v>1721399</v>
      </c>
      <c r="D24" s="589">
        <f>B24+C24</f>
        <v>62912529</v>
      </c>
      <c r="E24" s="589">
        <v>38367749</v>
      </c>
      <c r="F24" s="589">
        <v>38367749</v>
      </c>
      <c r="G24" s="589">
        <f>D24-E24</f>
        <v>24544780</v>
      </c>
    </row>
    <row r="25" spans="1:7" x14ac:dyDescent="0.2">
      <c r="A25" s="884" t="s">
        <v>1588</v>
      </c>
      <c r="B25" s="615"/>
      <c r="C25" s="615"/>
      <c r="D25" s="615"/>
      <c r="E25" s="615"/>
      <c r="F25" s="615"/>
      <c r="G25" s="615"/>
    </row>
    <row r="26" spans="1:7" x14ac:dyDescent="0.2">
      <c r="A26" s="884" t="s">
        <v>1589</v>
      </c>
      <c r="B26" s="615"/>
      <c r="C26" s="615"/>
      <c r="D26" s="615"/>
      <c r="E26" s="615"/>
      <c r="F26" s="615"/>
      <c r="G26" s="615"/>
    </row>
    <row r="27" spans="1:7" x14ac:dyDescent="0.2">
      <c r="A27" s="885" t="s">
        <v>1590</v>
      </c>
      <c r="B27" s="615"/>
      <c r="C27" s="615"/>
      <c r="D27" s="615"/>
      <c r="E27" s="615"/>
      <c r="F27" s="615"/>
      <c r="G27" s="615"/>
    </row>
    <row r="28" spans="1:7" x14ac:dyDescent="0.2">
      <c r="A28" s="885" t="s">
        <v>1591</v>
      </c>
      <c r="B28" s="615"/>
      <c r="C28" s="615"/>
      <c r="D28" s="615"/>
      <c r="E28" s="615"/>
      <c r="F28" s="615"/>
      <c r="G28" s="615"/>
    </row>
    <row r="29" spans="1:7" x14ac:dyDescent="0.2">
      <c r="A29" s="884" t="s">
        <v>1592</v>
      </c>
      <c r="B29" s="615"/>
      <c r="C29" s="615"/>
      <c r="D29" s="615"/>
      <c r="E29" s="615"/>
      <c r="F29" s="615"/>
      <c r="G29" s="615"/>
    </row>
    <row r="30" spans="1:7" ht="36" x14ac:dyDescent="0.2">
      <c r="A30" s="884" t="s">
        <v>1593</v>
      </c>
      <c r="B30" s="615"/>
      <c r="C30" s="615"/>
      <c r="D30" s="615"/>
      <c r="E30" s="615"/>
      <c r="F30" s="615"/>
      <c r="G30" s="615"/>
    </row>
    <row r="31" spans="1:7" x14ac:dyDescent="0.2">
      <c r="A31" s="885" t="s">
        <v>1594</v>
      </c>
      <c r="B31" s="615"/>
      <c r="C31" s="615"/>
      <c r="D31" s="615"/>
      <c r="E31" s="615"/>
      <c r="F31" s="615"/>
      <c r="G31" s="615"/>
    </row>
    <row r="32" spans="1:7" x14ac:dyDescent="0.2">
      <c r="A32" s="885" t="s">
        <v>1595</v>
      </c>
      <c r="B32" s="615"/>
      <c r="C32" s="615"/>
      <c r="D32" s="615"/>
      <c r="E32" s="615"/>
      <c r="F32" s="615"/>
      <c r="G32" s="615"/>
    </row>
    <row r="33" spans="1:7" x14ac:dyDescent="0.2">
      <c r="A33" s="884" t="s">
        <v>1596</v>
      </c>
      <c r="B33" s="615"/>
      <c r="C33" s="615"/>
      <c r="D33" s="615"/>
      <c r="E33" s="615"/>
      <c r="F33" s="615"/>
      <c r="G33" s="615"/>
    </row>
    <row r="34" spans="1:7" ht="24" x14ac:dyDescent="0.2">
      <c r="A34" s="888" t="s">
        <v>1598</v>
      </c>
      <c r="B34" s="889">
        <f>B11+B23</f>
        <v>122860899</v>
      </c>
      <c r="C34" s="889">
        <f t="shared" ref="C34:G34" si="2">C11+C23</f>
        <v>15574117</v>
      </c>
      <c r="D34" s="889">
        <f t="shared" si="2"/>
        <v>138435016</v>
      </c>
      <c r="E34" s="889">
        <f t="shared" si="2"/>
        <v>85203263</v>
      </c>
      <c r="F34" s="889">
        <f t="shared" si="2"/>
        <v>85203263</v>
      </c>
      <c r="G34" s="889">
        <f t="shared" si="2"/>
        <v>53231753</v>
      </c>
    </row>
    <row r="35" spans="1:7" ht="12.75" customHeight="1" x14ac:dyDescent="0.2"/>
    <row r="36" spans="1:7" x14ac:dyDescent="0.2">
      <c r="A36" s="622" t="s">
        <v>940</v>
      </c>
      <c r="B36" s="622"/>
      <c r="C36" s="622"/>
      <c r="D36" s="622"/>
      <c r="E36" s="622"/>
      <c r="F36" s="622"/>
      <c r="G36" s="622"/>
    </row>
  </sheetData>
  <mergeCells count="10">
    <mergeCell ref="A9:A10"/>
    <mergeCell ref="B9:F9"/>
    <mergeCell ref="G9:G10"/>
    <mergeCell ref="A36:G36"/>
    <mergeCell ref="A2:G2"/>
    <mergeCell ref="A3:G3"/>
    <mergeCell ref="A4:G4"/>
    <mergeCell ref="A5:G5"/>
    <mergeCell ref="A6:G6"/>
    <mergeCell ref="A7:G7"/>
  </mergeCells>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H63"/>
  <sheetViews>
    <sheetView topLeftCell="A16" workbookViewId="0">
      <selection activeCell="B8" sqref="B8"/>
    </sheetView>
  </sheetViews>
  <sheetFormatPr baseColWidth="10" defaultRowHeight="12.75" x14ac:dyDescent="0.2"/>
  <cols>
    <col min="1" max="1" width="11.28515625" customWidth="1"/>
    <col min="2" max="2" width="60.7109375" customWidth="1"/>
    <col min="3" max="6" width="20.7109375" customWidth="1"/>
    <col min="7" max="7" width="19.5703125" customWidth="1"/>
  </cols>
  <sheetData>
    <row r="1" spans="2:7" x14ac:dyDescent="0.2">
      <c r="B1" s="96"/>
      <c r="C1" s="97"/>
      <c r="D1" s="97"/>
      <c r="E1" s="97"/>
      <c r="F1" s="97"/>
      <c r="G1" s="98"/>
    </row>
    <row r="2" spans="2:7" x14ac:dyDescent="0.2">
      <c r="B2" s="411"/>
      <c r="C2" s="412"/>
      <c r="D2" s="412"/>
      <c r="E2" s="412"/>
      <c r="F2" s="412"/>
      <c r="G2" s="414"/>
    </row>
    <row r="3" spans="2:7" x14ac:dyDescent="0.2">
      <c r="B3" s="411"/>
      <c r="C3" s="412"/>
      <c r="D3" s="412"/>
      <c r="E3" s="412"/>
      <c r="F3" s="412"/>
      <c r="G3" s="414"/>
    </row>
    <row r="4" spans="2:7" x14ac:dyDescent="0.2">
      <c r="B4" s="418"/>
      <c r="C4" s="417"/>
      <c r="D4" s="417"/>
      <c r="E4" s="417"/>
      <c r="F4" s="417"/>
      <c r="G4" s="419"/>
    </row>
    <row r="5" spans="2:7" ht="15.75" x14ac:dyDescent="0.2">
      <c r="B5" s="420" t="s">
        <v>0</v>
      </c>
      <c r="C5" s="421"/>
      <c r="D5" s="421"/>
      <c r="E5" s="33"/>
      <c r="F5" s="33"/>
      <c r="G5" s="422"/>
    </row>
    <row r="6" spans="2:7" ht="15.75" x14ac:dyDescent="0.2">
      <c r="B6" s="420" t="s">
        <v>157</v>
      </c>
      <c r="C6" s="421"/>
      <c r="D6" s="421"/>
      <c r="E6" s="33"/>
      <c r="F6" s="33"/>
      <c r="G6" s="422"/>
    </row>
    <row r="7" spans="2:7" ht="15.75" x14ac:dyDescent="0.2">
      <c r="B7" s="420" t="s">
        <v>834</v>
      </c>
      <c r="C7" s="421"/>
      <c r="D7" s="421"/>
      <c r="E7" s="421"/>
      <c r="F7" s="421"/>
      <c r="G7" s="422"/>
    </row>
    <row r="8" spans="2:7" ht="15.75" x14ac:dyDescent="0.25">
      <c r="B8" s="423">
        <v>3</v>
      </c>
      <c r="C8" s="424"/>
      <c r="D8" s="424"/>
      <c r="E8" s="424"/>
      <c r="F8" s="424"/>
      <c r="G8" s="425"/>
    </row>
    <row r="9" spans="2:7" x14ac:dyDescent="0.2">
      <c r="B9" s="34"/>
      <c r="C9" s="34"/>
      <c r="D9" s="34"/>
      <c r="E9" s="34"/>
      <c r="F9" s="34"/>
      <c r="G9" s="34"/>
    </row>
    <row r="10" spans="2:7" ht="66.75" customHeight="1" x14ac:dyDescent="0.2">
      <c r="B10" s="160" t="s">
        <v>390</v>
      </c>
      <c r="C10" s="160" t="s">
        <v>270</v>
      </c>
      <c r="D10" s="160" t="s">
        <v>391</v>
      </c>
      <c r="E10" s="160" t="s">
        <v>392</v>
      </c>
      <c r="F10" s="160" t="s">
        <v>606</v>
      </c>
      <c r="G10" s="160" t="s">
        <v>54</v>
      </c>
    </row>
    <row r="11" spans="2:7" ht="12" customHeight="1" x14ac:dyDescent="0.2">
      <c r="B11" s="161"/>
      <c r="C11" s="157"/>
      <c r="D11" s="157"/>
      <c r="E11" s="157"/>
      <c r="F11" s="157"/>
      <c r="G11" s="157"/>
    </row>
    <row r="12" spans="2:7" ht="12" customHeight="1" x14ac:dyDescent="0.2">
      <c r="B12" s="163" t="s">
        <v>779</v>
      </c>
      <c r="C12" s="290">
        <f>C13+C14+C15</f>
        <v>6272530.6100000003</v>
      </c>
      <c r="D12" s="290"/>
      <c r="E12" s="290"/>
      <c r="F12" s="290"/>
      <c r="G12" s="290">
        <f>SUM(C12:F12)</f>
        <v>6272530.6100000003</v>
      </c>
    </row>
    <row r="13" spans="2:7" ht="12" customHeight="1" x14ac:dyDescent="0.2">
      <c r="B13" s="162" t="s">
        <v>271</v>
      </c>
      <c r="C13" s="354">
        <v>6272530.6100000003</v>
      </c>
      <c r="D13" s="157"/>
      <c r="E13" s="157"/>
      <c r="F13" s="157"/>
      <c r="G13" s="157">
        <f t="shared" ref="G13:G15" si="0">SUM(C13:F13)</f>
        <v>6272530.6100000003</v>
      </c>
    </row>
    <row r="14" spans="2:7" ht="12" customHeight="1" x14ac:dyDescent="0.2">
      <c r="B14" s="162" t="s">
        <v>272</v>
      </c>
      <c r="C14" s="354">
        <v>0</v>
      </c>
      <c r="D14" s="157"/>
      <c r="E14" s="157"/>
      <c r="F14" s="157"/>
      <c r="G14" s="157">
        <f t="shared" si="0"/>
        <v>0</v>
      </c>
    </row>
    <row r="15" spans="2:7" ht="12" customHeight="1" x14ac:dyDescent="0.2">
      <c r="B15" s="162" t="s">
        <v>393</v>
      </c>
      <c r="C15" s="157">
        <v>0</v>
      </c>
      <c r="D15" s="157"/>
      <c r="E15" s="157"/>
      <c r="F15" s="157"/>
      <c r="G15" s="157">
        <f t="shared" si="0"/>
        <v>0</v>
      </c>
    </row>
    <row r="16" spans="2:7" ht="12" customHeight="1" x14ac:dyDescent="0.2">
      <c r="B16" s="162"/>
      <c r="C16" s="157"/>
      <c r="D16" s="157"/>
      <c r="E16" s="157"/>
      <c r="F16" s="157"/>
      <c r="G16" s="157"/>
    </row>
    <row r="17" spans="2:8" ht="12" customHeight="1" x14ac:dyDescent="0.2">
      <c r="B17" s="163" t="s">
        <v>779</v>
      </c>
      <c r="C17" s="290"/>
      <c r="D17" s="290">
        <f>D19+D20+D21+D22</f>
        <v>-5976994.6600000001</v>
      </c>
      <c r="E17" s="290">
        <f>E18</f>
        <v>13560387.283000022</v>
      </c>
      <c r="F17" s="290"/>
      <c r="G17" s="290">
        <f t="shared" ref="G17:G33" si="1">SUM(C17:F17)</f>
        <v>7583392.623000022</v>
      </c>
    </row>
    <row r="18" spans="2:8" ht="12" customHeight="1" x14ac:dyDescent="0.2">
      <c r="B18" s="162" t="s">
        <v>394</v>
      </c>
      <c r="C18" s="157"/>
      <c r="D18" s="157"/>
      <c r="E18" s="157">
        <f>'1'!K50</f>
        <v>13560387.283000022</v>
      </c>
      <c r="F18" s="157"/>
      <c r="G18" s="157">
        <f t="shared" si="1"/>
        <v>13560387.283000022</v>
      </c>
      <c r="H18" s="34"/>
    </row>
    <row r="19" spans="2:8" ht="12" customHeight="1" x14ac:dyDescent="0.2">
      <c r="B19" s="162" t="s">
        <v>395</v>
      </c>
      <c r="C19" s="157"/>
      <c r="D19" s="157">
        <f>'1'!K51</f>
        <v>-5976994.6600000001</v>
      </c>
      <c r="E19" s="157"/>
      <c r="F19" s="157"/>
      <c r="G19" s="157">
        <f t="shared" si="1"/>
        <v>-5976994.6600000001</v>
      </c>
      <c r="H19" s="34"/>
    </row>
    <row r="20" spans="2:8" ht="12" customHeight="1" x14ac:dyDescent="0.2">
      <c r="B20" s="162" t="s">
        <v>396</v>
      </c>
      <c r="C20" s="157"/>
      <c r="D20" s="157">
        <v>0</v>
      </c>
      <c r="E20" s="157"/>
      <c r="F20" s="157"/>
      <c r="G20" s="157">
        <f t="shared" si="1"/>
        <v>0</v>
      </c>
      <c r="H20" s="34"/>
    </row>
    <row r="21" spans="2:8" ht="12" customHeight="1" x14ac:dyDescent="0.2">
      <c r="B21" s="162" t="s">
        <v>278</v>
      </c>
      <c r="C21" s="157"/>
      <c r="D21" s="157">
        <v>0</v>
      </c>
      <c r="E21" s="157"/>
      <c r="F21" s="157"/>
      <c r="G21" s="157">
        <f t="shared" si="1"/>
        <v>0</v>
      </c>
      <c r="H21" s="34"/>
    </row>
    <row r="22" spans="2:8" ht="12" customHeight="1" x14ac:dyDescent="0.2">
      <c r="B22" s="162" t="s">
        <v>279</v>
      </c>
      <c r="C22" s="157"/>
      <c r="D22" s="157">
        <v>0</v>
      </c>
      <c r="E22" s="157"/>
      <c r="F22" s="157"/>
      <c r="G22" s="157">
        <f t="shared" si="1"/>
        <v>0</v>
      </c>
      <c r="H22" s="34"/>
    </row>
    <row r="23" spans="2:8" ht="12" customHeight="1" x14ac:dyDescent="0.2">
      <c r="B23" s="162"/>
      <c r="C23" s="157"/>
      <c r="D23" s="157"/>
      <c r="E23" s="157"/>
      <c r="F23" s="157"/>
      <c r="G23" s="157"/>
      <c r="H23" s="34"/>
    </row>
    <row r="24" spans="2:8" ht="12" customHeight="1" x14ac:dyDescent="0.2">
      <c r="B24" s="163" t="s">
        <v>609</v>
      </c>
      <c r="C24" s="290"/>
      <c r="D24" s="290"/>
      <c r="E24" s="290"/>
      <c r="F24" s="290">
        <f>F25+F26</f>
        <v>0</v>
      </c>
      <c r="G24" s="290">
        <f t="shared" si="1"/>
        <v>0</v>
      </c>
      <c r="H24" s="34"/>
    </row>
    <row r="25" spans="2:8" ht="12" customHeight="1" x14ac:dyDescent="0.2">
      <c r="B25" s="162" t="s">
        <v>281</v>
      </c>
      <c r="C25" s="157"/>
      <c r="D25" s="157"/>
      <c r="E25" s="157"/>
      <c r="F25" s="157">
        <v>0</v>
      </c>
      <c r="G25" s="157">
        <f t="shared" si="1"/>
        <v>0</v>
      </c>
      <c r="H25" s="34"/>
    </row>
    <row r="26" spans="2:8" ht="12" customHeight="1" x14ac:dyDescent="0.2">
      <c r="B26" s="162" t="s">
        <v>282</v>
      </c>
      <c r="C26" s="157"/>
      <c r="D26" s="157"/>
      <c r="E26" s="157"/>
      <c r="F26" s="157">
        <f>F31+F32+F33</f>
        <v>0</v>
      </c>
      <c r="G26" s="157">
        <f t="shared" si="1"/>
        <v>0</v>
      </c>
      <c r="H26" s="34"/>
    </row>
    <row r="27" spans="2:8" ht="12" customHeight="1" x14ac:dyDescent="0.2">
      <c r="B27" s="163"/>
      <c r="C27" s="290"/>
      <c r="D27" s="290"/>
      <c r="E27" s="290"/>
      <c r="F27" s="290"/>
      <c r="G27" s="290"/>
      <c r="H27" s="34"/>
    </row>
    <row r="28" spans="2:8" ht="12" customHeight="1" x14ac:dyDescent="0.2">
      <c r="B28" s="163" t="s">
        <v>780</v>
      </c>
      <c r="C28" s="290">
        <f>C12</f>
        <v>6272530.6100000003</v>
      </c>
      <c r="D28" s="290">
        <f>D17</f>
        <v>-5976994.6600000001</v>
      </c>
      <c r="E28" s="290">
        <f>E17</f>
        <v>13560387.283000022</v>
      </c>
      <c r="F28" s="290">
        <f>F24</f>
        <v>0</v>
      </c>
      <c r="G28" s="290">
        <f t="shared" si="1"/>
        <v>13855923.233000021</v>
      </c>
      <c r="H28" s="34"/>
    </row>
    <row r="29" spans="2:8" ht="12" customHeight="1" x14ac:dyDescent="0.2">
      <c r="B29" s="163"/>
      <c r="C29" s="290"/>
      <c r="D29" s="290"/>
      <c r="E29" s="290"/>
      <c r="F29" s="290"/>
      <c r="G29" s="290"/>
      <c r="H29" s="34"/>
    </row>
    <row r="30" spans="2:8" ht="21" customHeight="1" x14ac:dyDescent="0.2">
      <c r="B30" s="163" t="s">
        <v>781</v>
      </c>
      <c r="C30" s="290">
        <f>C31+C32+C33</f>
        <v>0</v>
      </c>
      <c r="D30" s="290"/>
      <c r="E30" s="290"/>
      <c r="F30" s="290"/>
      <c r="G30" s="290">
        <f t="shared" si="1"/>
        <v>0</v>
      </c>
      <c r="H30" s="34"/>
    </row>
    <row r="31" spans="2:8" ht="12" customHeight="1" x14ac:dyDescent="0.2">
      <c r="B31" s="162" t="s">
        <v>271</v>
      </c>
      <c r="C31" s="157">
        <f>BALANZA!J29-BALANZA!F29</f>
        <v>0</v>
      </c>
      <c r="D31" s="157"/>
      <c r="E31" s="157"/>
      <c r="F31" s="157"/>
      <c r="G31" s="157">
        <f t="shared" si="1"/>
        <v>0</v>
      </c>
      <c r="H31" s="34"/>
    </row>
    <row r="32" spans="2:8" ht="12" customHeight="1" x14ac:dyDescent="0.2">
      <c r="B32" s="162" t="s">
        <v>272</v>
      </c>
      <c r="C32" s="157">
        <v>0</v>
      </c>
      <c r="D32" s="157"/>
      <c r="E32" s="157"/>
      <c r="F32" s="157"/>
      <c r="G32" s="157">
        <f t="shared" si="1"/>
        <v>0</v>
      </c>
    </row>
    <row r="33" spans="2:8" ht="12" customHeight="1" x14ac:dyDescent="0.2">
      <c r="B33" s="162" t="s">
        <v>393</v>
      </c>
      <c r="C33" s="157">
        <v>0</v>
      </c>
      <c r="D33" s="157"/>
      <c r="E33" s="157"/>
      <c r="F33" s="157"/>
      <c r="G33" s="157">
        <f t="shared" si="1"/>
        <v>0</v>
      </c>
    </row>
    <row r="34" spans="2:8" ht="12" customHeight="1" x14ac:dyDescent="0.2">
      <c r="B34" s="162"/>
      <c r="C34" s="157"/>
      <c r="D34" s="157"/>
      <c r="E34" s="157"/>
      <c r="F34" s="157"/>
      <c r="G34" s="157"/>
    </row>
    <row r="35" spans="2:8" ht="22.5" customHeight="1" x14ac:dyDescent="0.2">
      <c r="B35" s="163" t="s">
        <v>782</v>
      </c>
      <c r="C35" s="290"/>
      <c r="D35" s="290">
        <f>D37</f>
        <v>-82474.339999999851</v>
      </c>
      <c r="E35" s="290">
        <f>E36+E37+E38+E39+E40</f>
        <v>7758735.1669999957</v>
      </c>
      <c r="F35" s="290"/>
      <c r="G35" s="290">
        <f t="shared" ref="G35:G40" si="2">SUM(C35:F35)</f>
        <v>7676260.8269999959</v>
      </c>
    </row>
    <row r="36" spans="2:8" ht="12" customHeight="1" x14ac:dyDescent="0.2">
      <c r="B36" s="162" t="s">
        <v>394</v>
      </c>
      <c r="C36" s="157"/>
      <c r="D36" s="157"/>
      <c r="E36" s="157">
        <f>'1'!J50</f>
        <v>21319122.450000018</v>
      </c>
      <c r="F36" s="157"/>
      <c r="G36" s="157">
        <f t="shared" si="2"/>
        <v>21319122.450000018</v>
      </c>
      <c r="H36" s="34"/>
    </row>
    <row r="37" spans="2:8" ht="12" customHeight="1" x14ac:dyDescent="0.2">
      <c r="B37" s="162" t="s">
        <v>395</v>
      </c>
      <c r="C37" s="157"/>
      <c r="D37" s="157">
        <f>'1'!J51-'1'!K51</f>
        <v>-82474.339999999851</v>
      </c>
      <c r="E37" s="157">
        <f>-'1'!K50</f>
        <v>-13560387.283000022</v>
      </c>
      <c r="F37" s="157"/>
      <c r="G37" s="157">
        <f t="shared" si="2"/>
        <v>-13642861.623000022</v>
      </c>
      <c r="H37" s="1"/>
    </row>
    <row r="38" spans="2:8" ht="12" customHeight="1" x14ac:dyDescent="0.2">
      <c r="B38" s="162" t="s">
        <v>396</v>
      </c>
      <c r="C38" s="157"/>
      <c r="D38" s="157"/>
      <c r="E38" s="157">
        <v>0</v>
      </c>
      <c r="F38" s="157"/>
      <c r="G38" s="157">
        <f t="shared" si="2"/>
        <v>0</v>
      </c>
      <c r="H38" s="1"/>
    </row>
    <row r="39" spans="2:8" ht="12" customHeight="1" x14ac:dyDescent="0.2">
      <c r="B39" s="162" t="s">
        <v>278</v>
      </c>
      <c r="C39" s="157"/>
      <c r="D39" s="157"/>
      <c r="E39" s="157">
        <v>0</v>
      </c>
      <c r="F39" s="157"/>
      <c r="G39" s="157">
        <f t="shared" si="2"/>
        <v>0</v>
      </c>
      <c r="H39" s="1"/>
    </row>
    <row r="40" spans="2:8" ht="12" customHeight="1" x14ac:dyDescent="0.2">
      <c r="B40" s="162" t="s">
        <v>279</v>
      </c>
      <c r="C40" s="157"/>
      <c r="D40" s="157"/>
      <c r="E40" s="157">
        <v>0</v>
      </c>
      <c r="F40" s="157"/>
      <c r="G40" s="157">
        <f t="shared" si="2"/>
        <v>0</v>
      </c>
      <c r="H40" s="1"/>
    </row>
    <row r="41" spans="2:8" ht="12" customHeight="1" x14ac:dyDescent="0.2">
      <c r="B41" s="162"/>
      <c r="C41" s="157"/>
      <c r="D41" s="157"/>
      <c r="E41" s="157"/>
      <c r="F41" s="157"/>
      <c r="G41" s="157"/>
      <c r="H41" s="1"/>
    </row>
    <row r="42" spans="2:8" ht="23.25" customHeight="1" x14ac:dyDescent="0.2">
      <c r="B42" s="163" t="s">
        <v>783</v>
      </c>
      <c r="C42" s="290"/>
      <c r="D42" s="290"/>
      <c r="E42" s="290"/>
      <c r="F42" s="290">
        <f>F43+F44</f>
        <v>0</v>
      </c>
      <c r="G42" s="290">
        <f>SUM(C42:F42)</f>
        <v>0</v>
      </c>
      <c r="H42" s="1"/>
    </row>
    <row r="43" spans="2:8" ht="12" customHeight="1" x14ac:dyDescent="0.2">
      <c r="B43" s="162" t="s">
        <v>281</v>
      </c>
      <c r="C43" s="157"/>
      <c r="D43" s="157"/>
      <c r="E43" s="157"/>
      <c r="F43" s="157">
        <v>0</v>
      </c>
      <c r="G43" s="157">
        <f t="shared" ref="G43:G44" si="3">SUM(C43:F43)</f>
        <v>0</v>
      </c>
      <c r="H43" s="1"/>
    </row>
    <row r="44" spans="2:8" ht="12" customHeight="1" x14ac:dyDescent="0.2">
      <c r="B44" s="162" t="s">
        <v>282</v>
      </c>
      <c r="C44" s="157"/>
      <c r="D44" s="157"/>
      <c r="E44" s="157"/>
      <c r="F44" s="157">
        <v>0</v>
      </c>
      <c r="G44" s="157">
        <f t="shared" si="3"/>
        <v>0</v>
      </c>
      <c r="H44" s="1"/>
    </row>
    <row r="45" spans="2:8" ht="12" customHeight="1" x14ac:dyDescent="0.2">
      <c r="B45" s="162"/>
      <c r="C45" s="157"/>
      <c r="D45" s="157"/>
      <c r="E45" s="157"/>
      <c r="F45" s="157"/>
      <c r="G45" s="157"/>
      <c r="H45" s="1"/>
    </row>
    <row r="46" spans="2:8" ht="12" customHeight="1" x14ac:dyDescent="0.2">
      <c r="B46" s="162"/>
      <c r="C46" s="157"/>
      <c r="D46" s="157"/>
      <c r="E46" s="157"/>
      <c r="F46" s="157"/>
      <c r="G46" s="157"/>
      <c r="H46" s="1"/>
    </row>
    <row r="47" spans="2:8" ht="12" customHeight="1" x14ac:dyDescent="0.2">
      <c r="B47" s="164" t="s">
        <v>784</v>
      </c>
      <c r="C47" s="290">
        <f>C28+C30</f>
        <v>6272530.6100000003</v>
      </c>
      <c r="D47" s="290">
        <f>D28+D35</f>
        <v>-6059469</v>
      </c>
      <c r="E47" s="290">
        <f>E28+E35</f>
        <v>21319122.450000018</v>
      </c>
      <c r="F47" s="290">
        <f>F28+F42</f>
        <v>0</v>
      </c>
      <c r="G47" s="290">
        <f>SUM(C47:F47)</f>
        <v>21532184.060000017</v>
      </c>
    </row>
    <row r="48" spans="2:8" ht="12" customHeight="1" x14ac:dyDescent="0.2">
      <c r="B48" s="125"/>
      <c r="C48" s="124"/>
      <c r="D48" s="124"/>
      <c r="E48" s="124"/>
      <c r="F48" s="124"/>
      <c r="G48" s="124"/>
    </row>
    <row r="49" spans="1:7" ht="12" customHeight="1" x14ac:dyDescent="0.2"/>
    <row r="50" spans="1:7" ht="12" customHeight="1" x14ac:dyDescent="0.2"/>
    <row r="51" spans="1:7" ht="12" customHeight="1" x14ac:dyDescent="0.2"/>
    <row r="52" spans="1:7" ht="12" customHeight="1" x14ac:dyDescent="0.2">
      <c r="A52" s="3"/>
      <c r="B52" s="3"/>
      <c r="C52" s="1"/>
      <c r="D52" s="1"/>
      <c r="E52" s="5"/>
      <c r="F52" s="5"/>
      <c r="G52" s="1"/>
    </row>
    <row r="53" spans="1:7" ht="12" customHeight="1" x14ac:dyDescent="0.2">
      <c r="A53" s="3"/>
      <c r="B53" s="1"/>
      <c r="C53" s="1"/>
      <c r="D53" s="1"/>
      <c r="E53" s="5"/>
      <c r="F53" s="5"/>
      <c r="G53" s="1"/>
    </row>
    <row r="54" spans="1:7" ht="12" customHeight="1" x14ac:dyDescent="0.2">
      <c r="A54" s="3"/>
      <c r="B54" s="1"/>
      <c r="C54" s="1"/>
      <c r="D54" s="1"/>
      <c r="E54" s="2"/>
      <c r="F54" s="1"/>
      <c r="G54" s="1"/>
    </row>
    <row r="55" spans="1:7" ht="12" customHeight="1" x14ac:dyDescent="0.2">
      <c r="A55" s="3"/>
      <c r="B55" s="1"/>
      <c r="C55" s="1"/>
      <c r="D55" s="1"/>
      <c r="E55" s="8"/>
      <c r="F55" s="8"/>
      <c r="G55" s="1"/>
    </row>
    <row r="56" spans="1:7" ht="12" customHeight="1" x14ac:dyDescent="0.2">
      <c r="A56" s="3"/>
      <c r="B56" s="1"/>
      <c r="C56" s="1"/>
      <c r="D56" s="1"/>
      <c r="E56" s="8"/>
      <c r="F56" s="8"/>
      <c r="G56" s="1"/>
    </row>
    <row r="57" spans="1:7" ht="12" customHeight="1" x14ac:dyDescent="0.2">
      <c r="A57" s="3"/>
      <c r="B57" s="1"/>
      <c r="C57" s="1"/>
      <c r="D57" s="1"/>
      <c r="E57" s="1"/>
      <c r="F57" s="1"/>
      <c r="G57" s="1"/>
    </row>
    <row r="58" spans="1:7" ht="12" customHeight="1" x14ac:dyDescent="0.2">
      <c r="A58" s="3"/>
      <c r="B58" s="1"/>
      <c r="C58" s="1"/>
      <c r="D58" s="1"/>
      <c r="E58" s="1"/>
      <c r="F58" s="1"/>
      <c r="G58" s="1"/>
    </row>
    <row r="59" spans="1:7" ht="12" customHeight="1" x14ac:dyDescent="0.2">
      <c r="A59" s="3"/>
      <c r="B59" s="1"/>
      <c r="C59" s="1"/>
      <c r="D59" s="1"/>
      <c r="E59" s="1"/>
      <c r="F59" s="1"/>
      <c r="G59" s="1"/>
    </row>
    <row r="60" spans="1:7" ht="12" customHeight="1" x14ac:dyDescent="0.2">
      <c r="A60" s="3"/>
      <c r="B60" s="1"/>
      <c r="C60" s="1"/>
      <c r="D60" s="1"/>
      <c r="E60" s="1"/>
      <c r="F60" s="1"/>
      <c r="G60" s="1"/>
    </row>
    <row r="61" spans="1:7" ht="12" customHeight="1" x14ac:dyDescent="0.2">
      <c r="A61" s="3"/>
      <c r="B61" s="1"/>
      <c r="C61" s="1"/>
      <c r="D61" s="1"/>
      <c r="E61" s="1"/>
      <c r="F61" s="1"/>
      <c r="G61" s="1"/>
    </row>
    <row r="62" spans="1:7" ht="12" customHeight="1" x14ac:dyDescent="0.2"/>
    <row r="63" spans="1:7" ht="12" customHeight="1" x14ac:dyDescent="0.2"/>
  </sheetData>
  <pageMargins left="0.39370078740157483" right="0.70866141732283472" top="0.39370078740157483" bottom="0.39370078740157483" header="0.31496062992125984" footer="0.39370078740157483"/>
  <pageSetup scale="70" orientation="landscape" r:id="rId1"/>
  <headerFooter>
    <oddFooter>&amp;C"Bajo protesta de decir verdad declaramos que los Estados Financieros y sus notas, son razonablemente correctos y son responsabilidad del emisor"</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E70"/>
  <sheetViews>
    <sheetView topLeftCell="A43" workbookViewId="0">
      <selection activeCell="D61" sqref="D61"/>
    </sheetView>
  </sheetViews>
  <sheetFormatPr baseColWidth="10" defaultRowHeight="12.75" x14ac:dyDescent="0.2"/>
  <cols>
    <col min="1" max="1" width="6.85546875" style="3" customWidth="1"/>
    <col min="2" max="2" width="83.42578125" customWidth="1"/>
    <col min="3" max="3" width="20.42578125" customWidth="1"/>
    <col min="4" max="4" width="20.7109375" customWidth="1"/>
    <col min="5" max="5" width="19.42578125"/>
  </cols>
  <sheetData>
    <row r="1" spans="1:4" x14ac:dyDescent="0.2">
      <c r="A1" s="127"/>
      <c r="B1" s="97"/>
      <c r="C1" s="97"/>
      <c r="D1" s="98"/>
    </row>
    <row r="2" spans="1:4" x14ac:dyDescent="0.2">
      <c r="A2" s="104"/>
      <c r="B2" s="412"/>
      <c r="C2" s="412"/>
      <c r="D2" s="414"/>
    </row>
    <row r="3" spans="1:4" x14ac:dyDescent="0.2">
      <c r="A3" s="104"/>
      <c r="B3" s="412"/>
      <c r="C3" s="412"/>
      <c r="D3" s="414"/>
    </row>
    <row r="4" spans="1:4" x14ac:dyDescent="0.2">
      <c r="A4" s="104"/>
      <c r="B4" s="412"/>
      <c r="C4" s="412"/>
      <c r="D4" s="414"/>
    </row>
    <row r="5" spans="1:4" ht="15.75" x14ac:dyDescent="0.2">
      <c r="A5" s="128" t="s">
        <v>0</v>
      </c>
      <c r="B5" s="10"/>
      <c r="C5" s="10"/>
      <c r="D5" s="129"/>
    </row>
    <row r="6" spans="1:4" ht="15.75" x14ac:dyDescent="0.2">
      <c r="A6" s="128" t="s">
        <v>769</v>
      </c>
      <c r="B6" s="10"/>
      <c r="C6" s="10"/>
      <c r="D6" s="129"/>
    </row>
    <row r="7" spans="1:4" ht="15.75" x14ac:dyDescent="0.2">
      <c r="A7" s="128" t="s">
        <v>834</v>
      </c>
      <c r="B7" s="10"/>
      <c r="C7" s="10"/>
      <c r="D7" s="129"/>
    </row>
    <row r="8" spans="1:4" ht="15.75" x14ac:dyDescent="0.25">
      <c r="A8" s="130" t="s">
        <v>500</v>
      </c>
      <c r="B8" s="131">
        <v>4</v>
      </c>
      <c r="C8" s="131"/>
      <c r="D8" s="132"/>
    </row>
    <row r="9" spans="1:4" x14ac:dyDescent="0.2">
      <c r="B9" s="1"/>
      <c r="C9" s="1"/>
      <c r="D9" s="1"/>
    </row>
    <row r="10" spans="1:4" x14ac:dyDescent="0.2">
      <c r="A10" s="127"/>
      <c r="B10" s="149"/>
      <c r="C10" s="150" t="s">
        <v>397</v>
      </c>
      <c r="D10" s="151" t="s">
        <v>398</v>
      </c>
    </row>
    <row r="11" spans="1:4" x14ac:dyDescent="0.2">
      <c r="A11" s="104"/>
      <c r="B11" s="152"/>
      <c r="C11" s="153"/>
      <c r="D11" s="147"/>
    </row>
    <row r="12" spans="1:4" x14ac:dyDescent="0.2">
      <c r="A12" s="104"/>
      <c r="B12" s="154" t="s">
        <v>2</v>
      </c>
      <c r="C12" s="153"/>
      <c r="D12" s="155"/>
    </row>
    <row r="13" spans="1:4" x14ac:dyDescent="0.2">
      <c r="A13" s="104"/>
      <c r="B13" s="156" t="s">
        <v>231</v>
      </c>
      <c r="C13" s="157"/>
      <c r="D13" s="158"/>
    </row>
    <row r="14" spans="1:4" x14ac:dyDescent="0.2">
      <c r="A14" s="104"/>
      <c r="B14" s="152" t="s">
        <v>233</v>
      </c>
      <c r="C14" s="158">
        <v>0</v>
      </c>
      <c r="D14" s="158">
        <f>24375839-12192033.54</f>
        <v>12183805.460000001</v>
      </c>
    </row>
    <row r="15" spans="1:4" x14ac:dyDescent="0.2">
      <c r="A15" s="104"/>
      <c r="B15" s="152" t="s">
        <v>235</v>
      </c>
      <c r="C15" s="157">
        <f>747513.86-26084.76</f>
        <v>721429.1</v>
      </c>
      <c r="D15" s="158">
        <v>0</v>
      </c>
    </row>
    <row r="16" spans="1:4" x14ac:dyDescent="0.2">
      <c r="A16" s="104"/>
      <c r="B16" s="152" t="s">
        <v>237</v>
      </c>
      <c r="C16" s="157">
        <v>0</v>
      </c>
      <c r="D16" s="158">
        <v>53322.38</v>
      </c>
    </row>
    <row r="17" spans="1:4" x14ac:dyDescent="0.2">
      <c r="A17" s="104"/>
      <c r="B17" s="152" t="s">
        <v>399</v>
      </c>
      <c r="C17" s="157">
        <v>0</v>
      </c>
      <c r="D17" s="158">
        <v>0</v>
      </c>
    </row>
    <row r="18" spans="1:4" x14ac:dyDescent="0.2">
      <c r="A18" s="104"/>
      <c r="B18" s="152" t="s">
        <v>241</v>
      </c>
      <c r="C18" s="157">
        <v>0</v>
      </c>
      <c r="D18" s="158">
        <v>0</v>
      </c>
    </row>
    <row r="19" spans="1:4" x14ac:dyDescent="0.2">
      <c r="A19" s="104"/>
      <c r="B19" s="152" t="s">
        <v>243</v>
      </c>
      <c r="C19" s="157">
        <v>0</v>
      </c>
      <c r="D19" s="158">
        <v>0</v>
      </c>
    </row>
    <row r="20" spans="1:4" x14ac:dyDescent="0.2">
      <c r="A20" s="104"/>
      <c r="B20" s="152" t="s">
        <v>400</v>
      </c>
      <c r="C20" s="157">
        <v>0</v>
      </c>
      <c r="D20" s="158">
        <v>0</v>
      </c>
    </row>
    <row r="21" spans="1:4" x14ac:dyDescent="0.2">
      <c r="A21" s="104"/>
      <c r="B21" s="152"/>
      <c r="C21" s="157"/>
      <c r="D21" s="158"/>
    </row>
    <row r="22" spans="1:4" x14ac:dyDescent="0.2">
      <c r="A22" s="104"/>
      <c r="B22" s="156" t="s">
        <v>250</v>
      </c>
      <c r="C22" s="157"/>
      <c r="D22" s="158"/>
    </row>
    <row r="23" spans="1:4" x14ac:dyDescent="0.2">
      <c r="A23" s="104"/>
      <c r="B23" s="152" t="s">
        <v>252</v>
      </c>
      <c r="C23" s="157">
        <v>0</v>
      </c>
      <c r="D23" s="158">
        <v>0</v>
      </c>
    </row>
    <row r="24" spans="1:4" x14ac:dyDescent="0.2">
      <c r="A24" s="104"/>
      <c r="B24" s="152" t="s">
        <v>254</v>
      </c>
      <c r="C24" s="157">
        <v>0</v>
      </c>
      <c r="D24" s="158">
        <v>0</v>
      </c>
    </row>
    <row r="25" spans="1:4" x14ac:dyDescent="0.2">
      <c r="A25" s="104"/>
      <c r="B25" s="152" t="s">
        <v>256</v>
      </c>
      <c r="C25" s="157">
        <v>0</v>
      </c>
      <c r="D25" s="158">
        <v>0</v>
      </c>
    </row>
    <row r="26" spans="1:4" x14ac:dyDescent="0.2">
      <c r="A26" s="104"/>
      <c r="B26" s="152" t="s">
        <v>258</v>
      </c>
      <c r="C26" s="157">
        <v>0</v>
      </c>
      <c r="D26" s="158">
        <v>0</v>
      </c>
    </row>
    <row r="27" spans="1:4" x14ac:dyDescent="0.2">
      <c r="A27" s="104"/>
      <c r="B27" s="152" t="s">
        <v>260</v>
      </c>
      <c r="C27" s="157">
        <v>0</v>
      </c>
      <c r="D27" s="158">
        <v>0</v>
      </c>
    </row>
    <row r="28" spans="1:4" x14ac:dyDescent="0.2">
      <c r="A28" s="104"/>
      <c r="B28" s="152" t="s">
        <v>262</v>
      </c>
      <c r="C28" s="157">
        <v>0</v>
      </c>
      <c r="D28" s="158">
        <v>0</v>
      </c>
    </row>
    <row r="29" spans="1:4" x14ac:dyDescent="0.2">
      <c r="A29" s="104"/>
      <c r="B29" s="152" t="s">
        <v>264</v>
      </c>
      <c r="C29" s="157">
        <v>0</v>
      </c>
      <c r="D29" s="158">
        <v>0</v>
      </c>
    </row>
    <row r="30" spans="1:4" x14ac:dyDescent="0.2">
      <c r="A30" s="104"/>
      <c r="B30" s="152" t="s">
        <v>265</v>
      </c>
      <c r="C30" s="157">
        <v>0</v>
      </c>
      <c r="D30" s="158">
        <v>0</v>
      </c>
    </row>
    <row r="31" spans="1:4" x14ac:dyDescent="0.2">
      <c r="A31" s="104"/>
      <c r="B31" s="152" t="s">
        <v>267</v>
      </c>
      <c r="C31" s="157">
        <v>0</v>
      </c>
      <c r="D31" s="158">
        <v>0</v>
      </c>
    </row>
    <row r="32" spans="1:4" x14ac:dyDescent="0.2">
      <c r="A32" s="104"/>
      <c r="B32" s="152"/>
      <c r="C32" s="157"/>
      <c r="D32" s="158"/>
    </row>
    <row r="33" spans="1:5" x14ac:dyDescent="0.2">
      <c r="A33" s="104"/>
      <c r="B33" s="154" t="s">
        <v>9</v>
      </c>
      <c r="C33" s="153"/>
      <c r="D33" s="159"/>
    </row>
    <row r="34" spans="1:5" x14ac:dyDescent="0.2">
      <c r="A34" s="104"/>
      <c r="B34" s="156" t="s">
        <v>232</v>
      </c>
      <c r="C34" s="153"/>
      <c r="D34" s="155"/>
    </row>
    <row r="35" spans="1:5" x14ac:dyDescent="0.2">
      <c r="A35" s="104"/>
      <c r="B35" s="152" t="s">
        <v>234</v>
      </c>
      <c r="C35" s="158">
        <v>0</v>
      </c>
      <c r="D35" s="158">
        <f>10854637.73-3008706.16</f>
        <v>7845931.5700000003</v>
      </c>
    </row>
    <row r="36" spans="1:5" x14ac:dyDescent="0.2">
      <c r="A36" s="104"/>
      <c r="B36" s="152" t="s">
        <v>236</v>
      </c>
      <c r="C36" s="157">
        <v>0</v>
      </c>
      <c r="D36" s="158">
        <v>0</v>
      </c>
    </row>
    <row r="37" spans="1:5" x14ac:dyDescent="0.2">
      <c r="A37" s="104"/>
      <c r="B37" s="152" t="s">
        <v>238</v>
      </c>
      <c r="C37" s="157">
        <v>0</v>
      </c>
      <c r="D37" s="158">
        <v>0</v>
      </c>
    </row>
    <row r="38" spans="1:5" x14ac:dyDescent="0.2">
      <c r="A38" s="104"/>
      <c r="B38" s="152" t="s">
        <v>240</v>
      </c>
      <c r="C38" s="157">
        <v>0</v>
      </c>
      <c r="D38" s="158">
        <v>0</v>
      </c>
    </row>
    <row r="39" spans="1:5" x14ac:dyDescent="0.2">
      <c r="A39" s="104"/>
      <c r="B39" s="152" t="s">
        <v>242</v>
      </c>
      <c r="C39" s="157">
        <v>0</v>
      </c>
      <c r="D39" s="158">
        <v>0</v>
      </c>
    </row>
    <row r="40" spans="1:5" x14ac:dyDescent="0.2">
      <c r="A40" s="104"/>
      <c r="B40" s="152" t="s">
        <v>244</v>
      </c>
      <c r="C40" s="157">
        <v>0</v>
      </c>
      <c r="D40" s="158">
        <v>0</v>
      </c>
    </row>
    <row r="41" spans="1:5" x14ac:dyDescent="0.2">
      <c r="A41" s="104"/>
      <c r="B41" s="152" t="s">
        <v>246</v>
      </c>
      <c r="C41" s="157">
        <v>0</v>
      </c>
      <c r="D41" s="158">
        <v>0</v>
      </c>
    </row>
    <row r="42" spans="1:5" x14ac:dyDescent="0.2">
      <c r="A42" s="104"/>
      <c r="B42" s="152" t="s">
        <v>247</v>
      </c>
      <c r="C42" s="157">
        <v>0</v>
      </c>
      <c r="D42" s="157">
        <v>0</v>
      </c>
    </row>
    <row r="43" spans="1:5" x14ac:dyDescent="0.2">
      <c r="A43" s="104"/>
      <c r="B43" s="152"/>
      <c r="C43" s="157"/>
      <c r="D43" s="158"/>
    </row>
    <row r="44" spans="1:5" x14ac:dyDescent="0.2">
      <c r="A44" s="104"/>
      <c r="B44" s="156" t="s">
        <v>251</v>
      </c>
      <c r="C44" s="157"/>
      <c r="D44" s="158"/>
    </row>
    <row r="45" spans="1:5" x14ac:dyDescent="0.2">
      <c r="A45" s="104"/>
      <c r="B45" s="152" t="s">
        <v>617</v>
      </c>
      <c r="C45" s="157">
        <v>0</v>
      </c>
      <c r="D45" s="158">
        <v>0</v>
      </c>
    </row>
    <row r="46" spans="1:5" x14ac:dyDescent="0.2">
      <c r="A46" s="104"/>
      <c r="B46" s="152" t="s">
        <v>618</v>
      </c>
      <c r="C46" s="157">
        <v>0</v>
      </c>
      <c r="D46" s="158">
        <v>0</v>
      </c>
    </row>
    <row r="47" spans="1:5" x14ac:dyDescent="0.2">
      <c r="A47" s="104"/>
      <c r="B47" s="152" t="s">
        <v>257</v>
      </c>
      <c r="C47" s="157">
        <v>0</v>
      </c>
      <c r="D47" s="158">
        <v>0</v>
      </c>
    </row>
    <row r="48" spans="1:5" x14ac:dyDescent="0.2">
      <c r="A48" s="104"/>
      <c r="B48" s="152" t="s">
        <v>259</v>
      </c>
      <c r="C48" s="157">
        <v>0</v>
      </c>
      <c r="D48" s="158">
        <v>0</v>
      </c>
      <c r="E48" s="6"/>
    </row>
    <row r="49" spans="1:5" x14ac:dyDescent="0.2">
      <c r="A49" s="104"/>
      <c r="B49" s="152" t="s">
        <v>261</v>
      </c>
      <c r="C49" s="157">
        <v>0</v>
      </c>
      <c r="D49" s="158">
        <v>0</v>
      </c>
    </row>
    <row r="50" spans="1:5" x14ac:dyDescent="0.2">
      <c r="A50" s="104"/>
      <c r="B50" s="152" t="s">
        <v>263</v>
      </c>
      <c r="C50" s="157">
        <v>0</v>
      </c>
      <c r="D50" s="158">
        <v>0</v>
      </c>
    </row>
    <row r="51" spans="1:5" x14ac:dyDescent="0.2">
      <c r="A51" s="104"/>
      <c r="B51" s="152"/>
      <c r="C51" s="157"/>
      <c r="D51" s="158"/>
    </row>
    <row r="52" spans="1:5" x14ac:dyDescent="0.2">
      <c r="A52" s="104"/>
      <c r="B52" s="154" t="s">
        <v>401</v>
      </c>
      <c r="C52" s="153"/>
      <c r="D52" s="159"/>
    </row>
    <row r="53" spans="1:5" x14ac:dyDescent="0.2">
      <c r="A53" s="104"/>
      <c r="B53" s="154" t="s">
        <v>402</v>
      </c>
      <c r="C53" s="153"/>
      <c r="D53" s="155"/>
    </row>
    <row r="54" spans="1:5" x14ac:dyDescent="0.2">
      <c r="A54" s="104"/>
      <c r="B54" s="152" t="s">
        <v>271</v>
      </c>
      <c r="C54" s="157">
        <v>0</v>
      </c>
      <c r="D54" s="158">
        <v>0</v>
      </c>
    </row>
    <row r="55" spans="1:5" x14ac:dyDescent="0.2">
      <c r="A55" s="104"/>
      <c r="B55" s="152" t="s">
        <v>272</v>
      </c>
      <c r="C55" s="157">
        <v>0</v>
      </c>
      <c r="D55" s="158">
        <v>0</v>
      </c>
    </row>
    <row r="56" spans="1:5" x14ac:dyDescent="0.2">
      <c r="A56" s="104"/>
      <c r="B56" s="152" t="s">
        <v>393</v>
      </c>
      <c r="C56" s="157">
        <v>0</v>
      </c>
      <c r="D56" s="158">
        <v>0</v>
      </c>
    </row>
    <row r="57" spans="1:5" x14ac:dyDescent="0.2">
      <c r="A57" s="104"/>
      <c r="B57" s="152"/>
      <c r="C57" s="157"/>
      <c r="D57" s="158"/>
    </row>
    <row r="58" spans="1:5" x14ac:dyDescent="0.2">
      <c r="A58" s="104"/>
      <c r="B58" s="156" t="s">
        <v>274</v>
      </c>
      <c r="C58" s="157"/>
      <c r="D58" s="158"/>
    </row>
    <row r="59" spans="1:5" x14ac:dyDescent="0.2">
      <c r="A59" s="104"/>
      <c r="B59" s="152" t="s">
        <v>403</v>
      </c>
      <c r="C59" s="157">
        <f>21319122.27-1875017.62</f>
        <v>19444104.649999999</v>
      </c>
      <c r="D59" s="157">
        <v>0</v>
      </c>
    </row>
    <row r="60" spans="1:5" x14ac:dyDescent="0.2">
      <c r="A60" s="104"/>
      <c r="B60" s="152" t="s">
        <v>276</v>
      </c>
      <c r="D60" s="157">
        <f>6059469-5976994.66</f>
        <v>82474.339999999851</v>
      </c>
    </row>
    <row r="61" spans="1:5" x14ac:dyDescent="0.2">
      <c r="A61" s="104"/>
      <c r="B61" s="152" t="s">
        <v>277</v>
      </c>
      <c r="C61" s="157">
        <v>0</v>
      </c>
      <c r="D61" s="158">
        <v>0</v>
      </c>
    </row>
    <row r="62" spans="1:5" x14ac:dyDescent="0.2">
      <c r="A62" s="104"/>
      <c r="B62" s="152" t="s">
        <v>278</v>
      </c>
      <c r="C62" s="157">
        <v>0</v>
      </c>
      <c r="D62" s="158">
        <v>0</v>
      </c>
    </row>
    <row r="63" spans="1:5" x14ac:dyDescent="0.2">
      <c r="A63" s="104"/>
      <c r="B63" s="152" t="s">
        <v>279</v>
      </c>
      <c r="C63" s="157">
        <v>0</v>
      </c>
      <c r="D63" s="158">
        <v>0</v>
      </c>
    </row>
    <row r="64" spans="1:5" x14ac:dyDescent="0.2">
      <c r="A64" s="104"/>
      <c r="B64" s="152"/>
      <c r="C64" s="157"/>
      <c r="D64" s="158"/>
      <c r="E64" s="35"/>
    </row>
    <row r="65" spans="1:5" x14ac:dyDescent="0.2">
      <c r="A65" s="104"/>
      <c r="B65" s="156" t="s">
        <v>404</v>
      </c>
      <c r="C65" s="157"/>
      <c r="D65" s="158"/>
      <c r="E65" s="35"/>
    </row>
    <row r="66" spans="1:5" x14ac:dyDescent="0.2">
      <c r="A66" s="104"/>
      <c r="B66" s="152" t="s">
        <v>281</v>
      </c>
      <c r="C66" s="157">
        <v>0</v>
      </c>
      <c r="D66" s="158">
        <v>0</v>
      </c>
      <c r="E66" s="35"/>
    </row>
    <row r="67" spans="1:5" x14ac:dyDescent="0.2">
      <c r="A67" s="104"/>
      <c r="B67" s="152" t="s">
        <v>282</v>
      </c>
      <c r="C67" s="157">
        <v>0</v>
      </c>
      <c r="D67" s="158">
        <v>0</v>
      </c>
      <c r="E67" s="35"/>
    </row>
    <row r="68" spans="1:5" x14ac:dyDescent="0.2">
      <c r="A68" s="104"/>
      <c r="B68" s="152"/>
      <c r="C68" s="157"/>
      <c r="D68" s="158"/>
      <c r="E68" s="35"/>
    </row>
    <row r="69" spans="1:5" x14ac:dyDescent="0.2">
      <c r="A69" s="107"/>
      <c r="B69" s="308" t="s">
        <v>54</v>
      </c>
      <c r="C69" s="283">
        <f>SUM(C14:C68)</f>
        <v>20165533.75</v>
      </c>
      <c r="D69" s="283">
        <f>SUM(D14:D68)</f>
        <v>20165533.750000004</v>
      </c>
      <c r="E69" s="70"/>
    </row>
    <row r="70" spans="1:5" x14ac:dyDescent="0.2">
      <c r="C70" s="70"/>
      <c r="D70" s="70"/>
      <c r="E70" s="70"/>
    </row>
  </sheetData>
  <pageMargins left="0.59055118110236227" right="0.19685039370078741" top="0.59055118110236227" bottom="0.59055118110236227" header="0.31496062992125984" footer="0.31496062992125984"/>
  <pageSetup scale="70" orientation="portrait" r:id="rId1"/>
  <headerFooter alignWithMargins="0">
    <oddFooter>&amp;C"Bajo protesta de decir verdad declaramos que los Estados Financieros y sus notas, son razonablemente correctos y son responsabilidad del emisor"</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1:I76"/>
  <sheetViews>
    <sheetView topLeftCell="A42" workbookViewId="0">
      <selection activeCell="E74" sqref="E74"/>
    </sheetView>
  </sheetViews>
  <sheetFormatPr baseColWidth="10" defaultRowHeight="12.75" x14ac:dyDescent="0.2"/>
  <cols>
    <col min="2" max="2" width="5.42578125" customWidth="1"/>
    <col min="3" max="3" width="74.28515625" customWidth="1"/>
    <col min="4" max="5" width="15.7109375" customWidth="1"/>
    <col min="6" max="6" width="2.140625" style="70" customWidth="1"/>
    <col min="7" max="9" width="12.28515625" bestFit="1" customWidth="1"/>
  </cols>
  <sheetData>
    <row r="1" spans="2:6" x14ac:dyDescent="0.2">
      <c r="B1" s="96"/>
      <c r="C1" s="97"/>
      <c r="D1" s="97"/>
      <c r="E1" s="97"/>
      <c r="F1" s="141"/>
    </row>
    <row r="2" spans="2:6" x14ac:dyDescent="0.2">
      <c r="B2" s="411"/>
      <c r="C2" s="412"/>
      <c r="D2" s="412"/>
      <c r="E2" s="412"/>
      <c r="F2" s="426"/>
    </row>
    <row r="3" spans="2:6" x14ac:dyDescent="0.2">
      <c r="B3" s="411"/>
      <c r="C3" s="412"/>
      <c r="D3" s="412"/>
      <c r="E3" s="412"/>
      <c r="F3" s="426"/>
    </row>
    <row r="4" spans="2:6" x14ac:dyDescent="0.2">
      <c r="B4" s="411"/>
      <c r="C4" s="412"/>
      <c r="D4" s="412"/>
      <c r="E4" s="412"/>
      <c r="F4" s="426"/>
    </row>
    <row r="5" spans="2:6" ht="15.75" x14ac:dyDescent="0.2">
      <c r="B5" s="128" t="s">
        <v>0</v>
      </c>
      <c r="C5" s="10"/>
      <c r="D5" s="10"/>
      <c r="E5" s="10"/>
      <c r="F5" s="142"/>
    </row>
    <row r="6" spans="2:6" ht="15.75" x14ac:dyDescent="0.2">
      <c r="B6" s="128" t="s">
        <v>55</v>
      </c>
      <c r="C6" s="10"/>
      <c r="D6" s="10"/>
      <c r="E6" s="10"/>
      <c r="F6" s="142"/>
    </row>
    <row r="7" spans="2:6" ht="15.75" x14ac:dyDescent="0.2">
      <c r="B7" s="128" t="s">
        <v>834</v>
      </c>
      <c r="C7" s="10"/>
      <c r="D7" s="10"/>
      <c r="E7" s="10"/>
      <c r="F7" s="142"/>
    </row>
    <row r="8" spans="2:6" ht="15.75" x14ac:dyDescent="0.25">
      <c r="B8" s="130">
        <v>5</v>
      </c>
      <c r="C8" s="131"/>
      <c r="D8" s="131"/>
      <c r="E8" s="131"/>
      <c r="F8" s="143"/>
    </row>
    <row r="9" spans="2:6" ht="15.75" x14ac:dyDescent="0.25">
      <c r="B9" s="11"/>
      <c r="C9" s="11"/>
      <c r="D9" s="11"/>
      <c r="E9" s="11"/>
      <c r="F9" s="76"/>
    </row>
    <row r="10" spans="2:6" x14ac:dyDescent="0.2">
      <c r="B10" s="133"/>
      <c r="C10" s="197" t="s">
        <v>390</v>
      </c>
      <c r="D10" s="198">
        <v>2023</v>
      </c>
      <c r="E10" s="199">
        <v>2022</v>
      </c>
      <c r="F10" s="200"/>
    </row>
    <row r="11" spans="2:6" x14ac:dyDescent="0.2">
      <c r="B11" s="134"/>
      <c r="C11" s="144" t="s">
        <v>405</v>
      </c>
      <c r="D11" s="158"/>
      <c r="E11" s="88"/>
      <c r="F11" s="147"/>
    </row>
    <row r="12" spans="2:6" x14ac:dyDescent="0.2">
      <c r="B12" s="134"/>
      <c r="C12" s="144" t="s">
        <v>406</v>
      </c>
      <c r="D12" s="291">
        <f>D13+D14+D15+D16+D17+D18+D19+D20+D21+D22+D23</f>
        <v>135007319.44000003</v>
      </c>
      <c r="E12" s="302">
        <f>E13+E14+E15+E16+E17+E18+E19+E20+E21+E22+E23</f>
        <v>115442959.04300001</v>
      </c>
      <c r="F12" s="147"/>
    </row>
    <row r="13" spans="2:6" ht="12.75" customHeight="1" x14ac:dyDescent="0.2">
      <c r="B13" s="135"/>
      <c r="C13" s="145" t="s">
        <v>289</v>
      </c>
      <c r="D13" s="158">
        <v>0</v>
      </c>
      <c r="E13" s="303">
        <v>0</v>
      </c>
      <c r="F13" s="147"/>
    </row>
    <row r="14" spans="2:6" ht="12.75" customHeight="1" x14ac:dyDescent="0.2">
      <c r="B14" s="136"/>
      <c r="C14" s="145" t="s">
        <v>407</v>
      </c>
      <c r="D14" s="158">
        <v>0</v>
      </c>
      <c r="E14" s="303">
        <v>0</v>
      </c>
      <c r="F14" s="147"/>
    </row>
    <row r="15" spans="2:6" ht="12.75" customHeight="1" x14ac:dyDescent="0.2">
      <c r="B15" s="136"/>
      <c r="C15" s="145" t="s">
        <v>408</v>
      </c>
      <c r="D15" s="158">
        <v>0</v>
      </c>
      <c r="E15" s="303">
        <v>0</v>
      </c>
      <c r="F15" s="147"/>
    </row>
    <row r="16" spans="2:6" ht="12.75" customHeight="1" x14ac:dyDescent="0.2">
      <c r="B16" s="136"/>
      <c r="C16" s="145" t="s">
        <v>292</v>
      </c>
      <c r="D16" s="158">
        <v>0</v>
      </c>
      <c r="E16" s="303">
        <v>0</v>
      </c>
      <c r="F16" s="147"/>
    </row>
    <row r="17" spans="2:6" ht="12.75" customHeight="1" x14ac:dyDescent="0.2">
      <c r="B17" s="136"/>
      <c r="C17" s="145" t="s">
        <v>293</v>
      </c>
      <c r="D17" s="158">
        <v>0</v>
      </c>
      <c r="E17" s="303">
        <v>0</v>
      </c>
      <c r="F17" s="147"/>
    </row>
    <row r="18" spans="2:6" ht="12.75" customHeight="1" x14ac:dyDescent="0.2">
      <c r="B18" s="136"/>
      <c r="C18" s="145" t="s">
        <v>294</v>
      </c>
      <c r="D18" s="158">
        <v>0</v>
      </c>
      <c r="E18" s="303">
        <v>0</v>
      </c>
      <c r="F18" s="147"/>
    </row>
    <row r="19" spans="2:6" ht="12.75" customHeight="1" x14ac:dyDescent="0.2">
      <c r="B19" s="136"/>
      <c r="C19" s="145" t="s">
        <v>295</v>
      </c>
      <c r="D19" s="158">
        <v>0</v>
      </c>
      <c r="E19" s="303">
        <v>0</v>
      </c>
      <c r="F19" s="147"/>
    </row>
    <row r="20" spans="2:6" ht="12.75" customHeight="1" x14ac:dyDescent="0.2">
      <c r="B20" s="136"/>
      <c r="C20" s="145" t="s">
        <v>296</v>
      </c>
      <c r="D20" s="158">
        <v>0</v>
      </c>
      <c r="E20" s="303">
        <v>0</v>
      </c>
      <c r="F20" s="147"/>
    </row>
    <row r="21" spans="2:6" ht="12.75" customHeight="1" x14ac:dyDescent="0.2">
      <c r="B21" s="136"/>
      <c r="C21" s="145" t="s">
        <v>298</v>
      </c>
      <c r="D21" s="158">
        <f>'2.1'!P60</f>
        <v>0</v>
      </c>
      <c r="E21" s="303">
        <f>'[2]5'!$D$18</f>
        <v>0</v>
      </c>
      <c r="F21" s="147"/>
    </row>
    <row r="22" spans="2:6" ht="12.75" customHeight="1" x14ac:dyDescent="0.2">
      <c r="B22" s="136"/>
      <c r="C22" s="145" t="s">
        <v>409</v>
      </c>
      <c r="D22" s="158">
        <f>'2.1'!P65</f>
        <v>134880192.32000002</v>
      </c>
      <c r="E22" s="303">
        <f>'[1]5'!$D$19</f>
        <v>115441290.81300001</v>
      </c>
      <c r="F22" s="147"/>
    </row>
    <row r="23" spans="2:6" ht="12.75" customHeight="1" x14ac:dyDescent="0.2">
      <c r="B23" s="136"/>
      <c r="C23" s="145" t="s">
        <v>410</v>
      </c>
      <c r="D23" s="158">
        <f>'2.1'!P72</f>
        <v>127127.12</v>
      </c>
      <c r="E23" s="303">
        <f>'[1]5'!$D$20</f>
        <v>1668.2299999999996</v>
      </c>
      <c r="F23" s="147"/>
    </row>
    <row r="24" spans="2:6" ht="12.75" customHeight="1" x14ac:dyDescent="0.2">
      <c r="B24" s="137"/>
      <c r="C24" s="144" t="s">
        <v>398</v>
      </c>
      <c r="D24" s="291">
        <f>D25+D26+D27+D28+D29+D30+D31+D32+D33+D34+D35+D36+D37+D38+D39+D40</f>
        <v>113688196.99000001</v>
      </c>
      <c r="E24" s="302">
        <f>E25+E26+E27+E28+E29+E30+E31+E32+E33+E34+E35+E36+E37+E38+E39+E40</f>
        <v>101882571.75999999</v>
      </c>
      <c r="F24" s="147"/>
    </row>
    <row r="25" spans="2:6" ht="12.75" customHeight="1" x14ac:dyDescent="0.2">
      <c r="B25" s="136"/>
      <c r="C25" s="145" t="s">
        <v>152</v>
      </c>
      <c r="D25" s="158">
        <f>'2.1'!P99</f>
        <v>85203262.900000006</v>
      </c>
      <c r="E25" s="303">
        <f>'[1]5'!$D$22</f>
        <v>72552233.519999996</v>
      </c>
      <c r="F25" s="147"/>
    </row>
    <row r="26" spans="2:6" ht="12.75" customHeight="1" x14ac:dyDescent="0.2">
      <c r="B26" s="136"/>
      <c r="C26" s="145" t="s">
        <v>153</v>
      </c>
      <c r="D26" s="158">
        <f>'2.1'!P106</f>
        <v>3755636.7700000005</v>
      </c>
      <c r="E26" s="303">
        <f>'[1]5'!$D$23</f>
        <v>5496237.2799999993</v>
      </c>
      <c r="F26" s="147"/>
    </row>
    <row r="27" spans="2:6" ht="12.75" customHeight="1" x14ac:dyDescent="0.2">
      <c r="B27" s="136"/>
      <c r="C27" s="145" t="s">
        <v>154</v>
      </c>
      <c r="D27" s="158">
        <f>'2.1'!P116</f>
        <v>11308506.4</v>
      </c>
      <c r="E27" s="303">
        <f>'[1]5'!$D$24</f>
        <v>8323055.1100000003</v>
      </c>
      <c r="F27" s="147"/>
    </row>
    <row r="28" spans="2:6" ht="12.75" customHeight="1" x14ac:dyDescent="0.2">
      <c r="B28" s="136"/>
      <c r="C28" s="145" t="s">
        <v>310</v>
      </c>
      <c r="D28" s="158">
        <f>'2.1'!P126</f>
        <v>13420767</v>
      </c>
      <c r="E28" s="303">
        <f>'[1]5'!$D$25</f>
        <v>15510987</v>
      </c>
      <c r="F28" s="147"/>
    </row>
    <row r="29" spans="2:6" ht="12.75" customHeight="1" x14ac:dyDescent="0.2">
      <c r="B29" s="136"/>
      <c r="C29" s="145" t="s">
        <v>411</v>
      </c>
      <c r="D29" s="158">
        <v>0</v>
      </c>
      <c r="E29" s="303">
        <v>0</v>
      </c>
      <c r="F29" s="147"/>
    </row>
    <row r="30" spans="2:6" ht="12.75" customHeight="1" x14ac:dyDescent="0.2">
      <c r="B30" s="136"/>
      <c r="C30" s="145" t="s">
        <v>412</v>
      </c>
      <c r="D30" s="158">
        <v>0</v>
      </c>
      <c r="E30" s="303">
        <v>0</v>
      </c>
      <c r="F30" s="147"/>
    </row>
    <row r="31" spans="2:6" ht="12.75" customHeight="1" x14ac:dyDescent="0.2">
      <c r="B31" s="136"/>
      <c r="C31" s="145" t="s">
        <v>313</v>
      </c>
      <c r="D31" s="158">
        <v>0</v>
      </c>
      <c r="E31" s="303">
        <v>0</v>
      </c>
      <c r="F31" s="147"/>
    </row>
    <row r="32" spans="2:6" ht="12.75" customHeight="1" x14ac:dyDescent="0.2">
      <c r="B32" s="136"/>
      <c r="C32" s="145" t="s">
        <v>314</v>
      </c>
      <c r="D32" s="158">
        <v>0</v>
      </c>
      <c r="E32" s="303">
        <v>0</v>
      </c>
      <c r="F32" s="147"/>
    </row>
    <row r="33" spans="2:9" ht="12.75" customHeight="1" x14ac:dyDescent="0.2">
      <c r="B33" s="136"/>
      <c r="C33" s="145" t="s">
        <v>315</v>
      </c>
      <c r="D33" s="158">
        <v>0</v>
      </c>
      <c r="E33" s="303">
        <v>0</v>
      </c>
      <c r="F33" s="147"/>
    </row>
    <row r="34" spans="2:9" ht="12.75" customHeight="1" x14ac:dyDescent="0.2">
      <c r="B34" s="136"/>
      <c r="C34" s="145" t="s">
        <v>316</v>
      </c>
      <c r="D34" s="158">
        <v>0</v>
      </c>
      <c r="E34" s="303">
        <v>0</v>
      </c>
      <c r="F34" s="147"/>
    </row>
    <row r="35" spans="2:9" ht="12.75" customHeight="1" x14ac:dyDescent="0.2">
      <c r="B35" s="136"/>
      <c r="C35" s="145" t="s">
        <v>317</v>
      </c>
      <c r="D35" s="158">
        <v>0</v>
      </c>
      <c r="E35" s="303">
        <v>0</v>
      </c>
      <c r="F35" s="147"/>
    </row>
    <row r="36" spans="2:9" ht="12.75" customHeight="1" x14ac:dyDescent="0.2">
      <c r="B36" s="136"/>
      <c r="C36" s="145" t="s">
        <v>318</v>
      </c>
      <c r="D36" s="158">
        <v>0</v>
      </c>
      <c r="E36" s="303">
        <v>0</v>
      </c>
      <c r="F36" s="147"/>
    </row>
    <row r="37" spans="2:9" ht="12.75" customHeight="1" x14ac:dyDescent="0.2">
      <c r="B37" s="136"/>
      <c r="C37" s="145" t="s">
        <v>413</v>
      </c>
      <c r="D37" s="158">
        <v>0</v>
      </c>
      <c r="E37" s="303">
        <v>0</v>
      </c>
      <c r="F37" s="147"/>
    </row>
    <row r="38" spans="2:9" ht="12.75" customHeight="1" x14ac:dyDescent="0.2">
      <c r="B38" s="136"/>
      <c r="C38" s="145" t="s">
        <v>271</v>
      </c>
      <c r="D38" s="158">
        <v>0</v>
      </c>
      <c r="E38" s="303">
        <v>0</v>
      </c>
      <c r="F38" s="147"/>
    </row>
    <row r="39" spans="2:9" ht="12.75" customHeight="1" x14ac:dyDescent="0.2">
      <c r="B39" s="136"/>
      <c r="C39" s="145" t="s">
        <v>320</v>
      </c>
      <c r="D39" s="158">
        <f>'2.1'!P159</f>
        <v>0</v>
      </c>
      <c r="E39" s="303">
        <f>'[2]5'!$D$36</f>
        <v>0</v>
      </c>
      <c r="F39" s="147"/>
    </row>
    <row r="40" spans="2:9" ht="12.75" customHeight="1" x14ac:dyDescent="0.2">
      <c r="B40" s="136"/>
      <c r="C40" s="145" t="s">
        <v>414</v>
      </c>
      <c r="D40" s="158">
        <f>'2.1'!P207</f>
        <v>23.919999999999998</v>
      </c>
      <c r="E40" s="303">
        <f>'[1]5'!$D$37</f>
        <v>58.85</v>
      </c>
      <c r="F40" s="147"/>
      <c r="H40" s="6"/>
    </row>
    <row r="41" spans="2:9" ht="12.75" customHeight="1" x14ac:dyDescent="0.2">
      <c r="B41" s="134"/>
      <c r="C41" s="146" t="s">
        <v>155</v>
      </c>
      <c r="D41" s="291">
        <f>D12-D24</f>
        <v>21319122.450000018</v>
      </c>
      <c r="E41" s="302">
        <f>E12-E24</f>
        <v>13560387.283000022</v>
      </c>
      <c r="F41" s="147"/>
    </row>
    <row r="42" spans="2:9" ht="12.75" customHeight="1" x14ac:dyDescent="0.2">
      <c r="B42" s="134"/>
      <c r="C42" s="147"/>
      <c r="D42" s="158"/>
      <c r="E42" s="303"/>
      <c r="F42" s="147"/>
      <c r="H42" s="6"/>
    </row>
    <row r="43" spans="2:9" ht="12.75" customHeight="1" x14ac:dyDescent="0.2">
      <c r="B43" s="134"/>
      <c r="C43" s="144" t="s">
        <v>415</v>
      </c>
      <c r="D43" s="158"/>
      <c r="E43" s="303"/>
      <c r="F43" s="147"/>
      <c r="H43" s="6"/>
    </row>
    <row r="44" spans="2:9" ht="12.75" customHeight="1" x14ac:dyDescent="0.2">
      <c r="B44" s="134"/>
      <c r="C44" s="144"/>
      <c r="D44" s="158"/>
      <c r="E44" s="303"/>
      <c r="F44" s="147"/>
      <c r="G44" s="70"/>
      <c r="H44" s="69"/>
      <c r="I44" s="6"/>
    </row>
    <row r="45" spans="2:9" ht="12.75" customHeight="1" x14ac:dyDescent="0.2">
      <c r="B45" s="134"/>
      <c r="C45" s="144" t="s">
        <v>406</v>
      </c>
      <c r="D45" s="291">
        <f>D46+D47+D48</f>
        <v>0</v>
      </c>
      <c r="E45" s="302">
        <f>E46+E47+E48</f>
        <v>0</v>
      </c>
      <c r="F45" s="147"/>
      <c r="G45" s="70"/>
      <c r="H45" s="69"/>
      <c r="I45" s="6"/>
    </row>
    <row r="46" spans="2:9" ht="12.75" customHeight="1" x14ac:dyDescent="0.2">
      <c r="B46" s="135"/>
      <c r="C46" s="148" t="s">
        <v>256</v>
      </c>
      <c r="D46" s="158">
        <v>0</v>
      </c>
      <c r="E46" s="303">
        <v>0</v>
      </c>
      <c r="F46" s="147"/>
      <c r="G46" s="6"/>
      <c r="H46" s="87"/>
      <c r="I46" s="6"/>
    </row>
    <row r="47" spans="2:9" ht="12.75" customHeight="1" x14ac:dyDescent="0.2">
      <c r="B47" s="135"/>
      <c r="C47" s="147" t="s">
        <v>258</v>
      </c>
      <c r="D47" s="158">
        <v>0</v>
      </c>
      <c r="E47" s="303">
        <v>0</v>
      </c>
      <c r="F47" s="147"/>
      <c r="G47" s="70"/>
      <c r="H47" s="6"/>
      <c r="I47" s="6"/>
    </row>
    <row r="48" spans="2:9" ht="12.75" customHeight="1" x14ac:dyDescent="0.2">
      <c r="B48" s="135"/>
      <c r="C48" s="147" t="s">
        <v>416</v>
      </c>
      <c r="D48" s="158">
        <v>0</v>
      </c>
      <c r="E48" s="303">
        <v>0</v>
      </c>
      <c r="F48" s="147"/>
      <c r="G48" s="6"/>
      <c r="H48" s="6"/>
      <c r="I48" s="6"/>
    </row>
    <row r="49" spans="2:9" ht="12.75" customHeight="1" x14ac:dyDescent="0.2">
      <c r="B49" s="134"/>
      <c r="C49" s="147"/>
      <c r="D49" s="158"/>
      <c r="E49" s="303"/>
      <c r="F49" s="147"/>
      <c r="I49" s="6"/>
    </row>
    <row r="50" spans="2:9" ht="12.75" customHeight="1" x14ac:dyDescent="0.2">
      <c r="B50" s="134"/>
      <c r="C50" s="144" t="s">
        <v>398</v>
      </c>
      <c r="D50" s="291">
        <f>D51+D52+D53</f>
        <v>0</v>
      </c>
      <c r="E50" s="302">
        <f>E51+E52+E53</f>
        <v>0</v>
      </c>
      <c r="F50" s="147"/>
      <c r="G50" s="6"/>
    </row>
    <row r="51" spans="2:9" ht="12.75" customHeight="1" x14ac:dyDescent="0.2">
      <c r="B51" s="135"/>
      <c r="C51" s="147" t="s">
        <v>256</v>
      </c>
      <c r="D51" s="158">
        <v>0</v>
      </c>
      <c r="E51" s="303">
        <v>0</v>
      </c>
      <c r="F51" s="147"/>
      <c r="H51" s="70"/>
    </row>
    <row r="52" spans="2:9" ht="12.75" customHeight="1" x14ac:dyDescent="0.2">
      <c r="B52" s="135"/>
      <c r="C52" s="147" t="s">
        <v>258</v>
      </c>
      <c r="D52" s="158">
        <v>0</v>
      </c>
      <c r="E52" s="303">
        <v>0</v>
      </c>
      <c r="F52" s="147"/>
    </row>
    <row r="53" spans="2:9" ht="12.75" customHeight="1" x14ac:dyDescent="0.2">
      <c r="B53" s="134"/>
      <c r="C53" s="147" t="s">
        <v>417</v>
      </c>
      <c r="D53" s="158">
        <f>BALANZA!I21-BALANZA!E21</f>
        <v>0</v>
      </c>
      <c r="E53" s="303">
        <f>'[3]05'!$D$50</f>
        <v>0</v>
      </c>
      <c r="F53" s="147"/>
    </row>
    <row r="54" spans="2:9" ht="12.75" customHeight="1" x14ac:dyDescent="0.2">
      <c r="B54" s="134"/>
      <c r="C54" s="146" t="s">
        <v>156</v>
      </c>
      <c r="D54" s="291">
        <f>D45-D50</f>
        <v>0</v>
      </c>
      <c r="E54" s="302">
        <f>E45-E50</f>
        <v>0</v>
      </c>
      <c r="F54" s="147"/>
      <c r="H54" s="35"/>
    </row>
    <row r="55" spans="2:9" ht="12.75" customHeight="1" x14ac:dyDescent="0.2">
      <c r="B55" s="134"/>
      <c r="C55" s="147"/>
      <c r="D55" s="158"/>
      <c r="E55" s="303"/>
      <c r="F55" s="147"/>
    </row>
    <row r="56" spans="2:9" ht="12.75" customHeight="1" x14ac:dyDescent="0.2">
      <c r="B56" s="134"/>
      <c r="C56" s="144" t="s">
        <v>418</v>
      </c>
      <c r="D56" s="158"/>
      <c r="E56" s="303"/>
      <c r="F56" s="147"/>
    </row>
    <row r="57" spans="2:9" ht="12.75" customHeight="1" x14ac:dyDescent="0.2">
      <c r="B57" s="134"/>
      <c r="C57" s="144" t="s">
        <v>406</v>
      </c>
      <c r="D57" s="291">
        <f>D58+D59+D60+D61</f>
        <v>-9135316.8100000285</v>
      </c>
      <c r="E57" s="302">
        <f>E58+E59+E60+E61</f>
        <v>-6376872.2499999935</v>
      </c>
      <c r="F57" s="147"/>
    </row>
    <row r="58" spans="2:9" ht="12.75" customHeight="1" x14ac:dyDescent="0.2">
      <c r="B58" s="134"/>
      <c r="C58" s="147" t="s">
        <v>419</v>
      </c>
      <c r="D58" s="158">
        <v>0</v>
      </c>
      <c r="E58" s="303">
        <v>0</v>
      </c>
      <c r="F58" s="147"/>
    </row>
    <row r="59" spans="2:9" ht="12.75" customHeight="1" x14ac:dyDescent="0.2">
      <c r="B59" s="134"/>
      <c r="C59" s="147" t="s">
        <v>420</v>
      </c>
      <c r="D59" s="158">
        <v>0</v>
      </c>
      <c r="E59" s="303">
        <v>0</v>
      </c>
      <c r="F59" s="147"/>
    </row>
    <row r="60" spans="2:9" ht="12.75" customHeight="1" x14ac:dyDescent="0.2">
      <c r="B60" s="134"/>
      <c r="C60" s="147" t="s">
        <v>421</v>
      </c>
      <c r="D60" s="158">
        <v>0</v>
      </c>
      <c r="E60" s="303">
        <v>0</v>
      </c>
      <c r="F60" s="147"/>
    </row>
    <row r="61" spans="2:9" ht="12.75" customHeight="1" x14ac:dyDescent="0.2">
      <c r="B61" s="134"/>
      <c r="C61" s="201" t="s">
        <v>428</v>
      </c>
      <c r="D61" s="158">
        <f>BALANZA!E14+BALANZA!E15+BALANZA!E16-BALANZA!I14-BALANZA!I15-BALANZA!I16-BALANZA!F24-BALANZA!F25-BALANZA!F26-BALANZA!F27-BALANZA!F28-BALANZA!F31+BALANZA!J24+BALANZA!J25+BALANZA!J26+BALANZA!J27+BALANZA!J28+BALANZA!J31-BALANZA!F30+BALANZA!J30</f>
        <v>-9135316.8100000285</v>
      </c>
      <c r="E61" s="303">
        <f>'[1]5'!$D$58</f>
        <v>-6376872.2499999935</v>
      </c>
      <c r="F61" s="147"/>
    </row>
    <row r="62" spans="2:9" ht="12.75" customHeight="1" x14ac:dyDescent="0.2">
      <c r="B62" s="134"/>
      <c r="C62" s="147"/>
      <c r="D62" s="158"/>
      <c r="E62" s="303"/>
      <c r="F62" s="147"/>
    </row>
    <row r="63" spans="2:9" ht="12.75" customHeight="1" x14ac:dyDescent="0.2">
      <c r="B63" s="134"/>
      <c r="C63" s="144" t="s">
        <v>398</v>
      </c>
      <c r="D63" s="291">
        <f>D64+D65+D66+D67</f>
        <v>0</v>
      </c>
      <c r="E63" s="302">
        <f>E64+E65+E66+E67</f>
        <v>0</v>
      </c>
      <c r="F63" s="147"/>
    </row>
    <row r="64" spans="2:9" ht="12.75" customHeight="1" x14ac:dyDescent="0.2">
      <c r="B64" s="134"/>
      <c r="C64" s="147" t="s">
        <v>422</v>
      </c>
      <c r="D64" s="158">
        <v>0</v>
      </c>
      <c r="E64" s="303">
        <v>0</v>
      </c>
      <c r="F64" s="147"/>
    </row>
    <row r="65" spans="2:9" ht="12.75" customHeight="1" x14ac:dyDescent="0.2">
      <c r="B65" s="134"/>
      <c r="C65" s="147" t="s">
        <v>420</v>
      </c>
      <c r="D65" s="158">
        <v>0</v>
      </c>
      <c r="E65" s="303">
        <v>0</v>
      </c>
      <c r="F65" s="147"/>
    </row>
    <row r="66" spans="2:9" ht="12.75" customHeight="1" x14ac:dyDescent="0.2">
      <c r="B66" s="134"/>
      <c r="C66" s="147" t="s">
        <v>421</v>
      </c>
      <c r="D66" s="158">
        <v>0</v>
      </c>
      <c r="E66" s="303">
        <v>0</v>
      </c>
      <c r="F66" s="147"/>
    </row>
    <row r="67" spans="2:9" ht="12.75" customHeight="1" x14ac:dyDescent="0.2">
      <c r="B67" s="134"/>
      <c r="C67" s="147" t="s">
        <v>423</v>
      </c>
      <c r="D67" s="158">
        <v>0</v>
      </c>
      <c r="E67" s="303">
        <v>0</v>
      </c>
      <c r="F67" s="147"/>
      <c r="H67" s="70"/>
    </row>
    <row r="68" spans="2:9" ht="12.75" customHeight="1" x14ac:dyDescent="0.2">
      <c r="B68" s="134"/>
      <c r="C68" s="146" t="s">
        <v>424</v>
      </c>
      <c r="D68" s="291">
        <f>D57-D63</f>
        <v>-9135316.8100000285</v>
      </c>
      <c r="E68" s="302">
        <f>E57-E63</f>
        <v>-6376872.2499999935</v>
      </c>
      <c r="F68" s="147"/>
      <c r="H68" s="70"/>
    </row>
    <row r="69" spans="2:9" ht="12.75" customHeight="1" x14ac:dyDescent="0.2">
      <c r="B69" s="134"/>
      <c r="C69" s="147"/>
      <c r="D69" s="158"/>
      <c r="E69" s="303"/>
      <c r="F69" s="147"/>
    </row>
    <row r="70" spans="2:9" ht="12.75" customHeight="1" x14ac:dyDescent="0.2">
      <c r="B70" s="134"/>
      <c r="C70" s="146" t="s">
        <v>425</v>
      </c>
      <c r="D70" s="291">
        <f>D41+D54+D56+D68</f>
        <v>12183805.639999989</v>
      </c>
      <c r="E70" s="302">
        <f>E41+E54+E68</f>
        <v>7183515.0330000287</v>
      </c>
      <c r="F70" s="147"/>
      <c r="H70" s="70">
        <f>D73-D72</f>
        <v>12183805.460000016</v>
      </c>
      <c r="I70" s="70">
        <f>E73-E72</f>
        <v>7183514.9599999804</v>
      </c>
    </row>
    <row r="71" spans="2:9" ht="12.75" customHeight="1" x14ac:dyDescent="0.2">
      <c r="B71" s="134"/>
      <c r="C71" s="144"/>
      <c r="D71" s="158"/>
      <c r="E71" s="303"/>
      <c r="F71" s="147"/>
      <c r="H71" s="70"/>
    </row>
    <row r="72" spans="2:9" ht="12.75" customHeight="1" x14ac:dyDescent="0.2">
      <c r="B72" s="134"/>
      <c r="C72" s="146" t="s">
        <v>426</v>
      </c>
      <c r="D72" s="291">
        <f>BALANZA!E11+BALANZA!E12+BALANZA!E13</f>
        <v>12192033.539999999</v>
      </c>
      <c r="E72" s="304">
        <f>'[4]5'!$D$69</f>
        <v>8268725.0999999996</v>
      </c>
      <c r="F72" s="147"/>
      <c r="H72" s="70"/>
    </row>
    <row r="73" spans="2:9" ht="12.75" customHeight="1" x14ac:dyDescent="0.2">
      <c r="B73" s="134"/>
      <c r="C73" s="146" t="s">
        <v>427</v>
      </c>
      <c r="D73" s="291">
        <f>BALANZA!I11+BALANZA!I12+BALANZA!I13</f>
        <v>24375839.000000015</v>
      </c>
      <c r="E73" s="302">
        <f>'[1]5'!$D$70</f>
        <v>15452240.05999998</v>
      </c>
      <c r="F73" s="147"/>
    </row>
    <row r="74" spans="2:9" x14ac:dyDescent="0.2">
      <c r="B74" s="138"/>
      <c r="C74" s="139"/>
      <c r="D74" s="126"/>
      <c r="E74" s="140"/>
      <c r="F74" s="139"/>
      <c r="H74" s="70"/>
    </row>
    <row r="76" spans="2:9" x14ac:dyDescent="0.2">
      <c r="D76" s="70"/>
      <c r="E76" s="70"/>
    </row>
  </sheetData>
  <pageMargins left="0.39370078740157483" right="0" top="0.39370078740157483" bottom="0.39370078740157483" header="0.31496062992125984" footer="0.31496062992125984"/>
  <pageSetup scale="70" orientation="portrait" r:id="rId1"/>
  <headerFooter>
    <oddFooter>&amp;C"Bajo protesta de decir verdad declaramos que los Estados Financieros y sus notas, son razonablemente correctos y son responsabilidad del emisor"</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H36"/>
  <sheetViews>
    <sheetView zoomScale="80" zoomScaleNormal="80" workbookViewId="0">
      <selection activeCell="A8" sqref="A8"/>
    </sheetView>
  </sheetViews>
  <sheetFormatPr baseColWidth="10" defaultRowHeight="12.75" x14ac:dyDescent="0.2"/>
  <cols>
    <col min="1" max="1" width="16.42578125" customWidth="1"/>
    <col min="2" max="2" width="79.5703125" customWidth="1"/>
    <col min="3" max="4" width="15.7109375" customWidth="1"/>
    <col min="5" max="5" width="17.140625" customWidth="1"/>
    <col min="6" max="7" width="15.7109375" customWidth="1"/>
  </cols>
  <sheetData>
    <row r="1" spans="1:8" x14ac:dyDescent="0.2">
      <c r="A1" s="96"/>
      <c r="B1" s="97"/>
      <c r="C1" s="97"/>
      <c r="D1" s="97"/>
      <c r="E1" s="97"/>
      <c r="F1" s="97"/>
      <c r="G1" s="98"/>
    </row>
    <row r="2" spans="1:8" x14ac:dyDescent="0.2">
      <c r="A2" s="411"/>
      <c r="B2" s="412"/>
      <c r="C2" s="412"/>
      <c r="D2" s="412"/>
      <c r="E2" s="412"/>
      <c r="F2" s="412"/>
      <c r="G2" s="414"/>
    </row>
    <row r="3" spans="1:8" x14ac:dyDescent="0.2">
      <c r="A3" s="411"/>
      <c r="B3" s="412"/>
      <c r="C3" s="412"/>
      <c r="D3" s="412"/>
      <c r="E3" s="412"/>
      <c r="F3" s="412"/>
      <c r="G3" s="414"/>
    </row>
    <row r="4" spans="1:8" x14ac:dyDescent="0.2">
      <c r="A4" s="411"/>
      <c r="B4" s="412"/>
      <c r="C4" s="412"/>
      <c r="D4" s="412"/>
      <c r="E4" s="412"/>
      <c r="F4" s="412"/>
      <c r="G4" s="414"/>
    </row>
    <row r="5" spans="1:8" ht="12.75" customHeight="1" x14ac:dyDescent="0.2">
      <c r="A5" s="128" t="s">
        <v>0</v>
      </c>
      <c r="B5" s="10"/>
      <c r="C5" s="10"/>
      <c r="D5" s="10"/>
      <c r="E5" s="10"/>
      <c r="F5" s="10"/>
      <c r="G5" s="129"/>
      <c r="H5" s="1"/>
    </row>
    <row r="6" spans="1:8" ht="12.75" customHeight="1" x14ac:dyDescent="0.2">
      <c r="A6" s="128" t="s">
        <v>222</v>
      </c>
      <c r="B6" s="10"/>
      <c r="C6" s="10"/>
      <c r="D6" s="10"/>
      <c r="E6" s="10"/>
      <c r="F6" s="10"/>
      <c r="G6" s="129"/>
      <c r="H6" s="1"/>
    </row>
    <row r="7" spans="1:8" ht="15.75" x14ac:dyDescent="0.25">
      <c r="A7" s="202" t="s">
        <v>834</v>
      </c>
      <c r="B7" s="11"/>
      <c r="C7" s="11"/>
      <c r="D7" s="11"/>
      <c r="E7" s="11"/>
      <c r="F7" s="11"/>
      <c r="G7" s="203"/>
      <c r="H7" s="1"/>
    </row>
    <row r="8" spans="1:8" ht="15.75" x14ac:dyDescent="0.25">
      <c r="A8" s="130">
        <v>6</v>
      </c>
      <c r="B8" s="131"/>
      <c r="C8" s="131"/>
      <c r="D8" s="131"/>
      <c r="E8" s="131"/>
      <c r="F8" s="131"/>
      <c r="G8" s="132"/>
      <c r="H8" s="1"/>
    </row>
    <row r="9" spans="1:8" x14ac:dyDescent="0.2">
      <c r="A9" s="1"/>
      <c r="B9" s="1"/>
      <c r="C9" s="1"/>
      <c r="D9" s="1"/>
      <c r="E9" s="1"/>
      <c r="F9" s="1"/>
      <c r="G9" s="1"/>
      <c r="H9" s="1"/>
    </row>
    <row r="10" spans="1:8" x14ac:dyDescent="0.2">
      <c r="A10" s="490"/>
      <c r="B10" s="490" t="s">
        <v>390</v>
      </c>
      <c r="C10" s="492" t="s">
        <v>430</v>
      </c>
      <c r="D10" s="492" t="s">
        <v>432</v>
      </c>
      <c r="E10" s="492" t="s">
        <v>433</v>
      </c>
      <c r="F10" s="490" t="s">
        <v>434</v>
      </c>
      <c r="G10" s="492" t="s">
        <v>435</v>
      </c>
      <c r="H10" s="1"/>
    </row>
    <row r="11" spans="1:8" ht="16.5" customHeight="1" x14ac:dyDescent="0.2">
      <c r="A11" s="491"/>
      <c r="B11" s="491"/>
      <c r="C11" s="493"/>
      <c r="D11" s="493"/>
      <c r="E11" s="493"/>
      <c r="F11" s="491"/>
      <c r="G11" s="493"/>
      <c r="H11" s="1"/>
    </row>
    <row r="12" spans="1:8" x14ac:dyDescent="0.2">
      <c r="A12" s="204"/>
      <c r="B12" s="204"/>
      <c r="C12" s="204"/>
      <c r="D12" s="204"/>
      <c r="E12" s="204"/>
      <c r="F12" s="204"/>
      <c r="G12" s="204"/>
      <c r="H12" s="1"/>
    </row>
    <row r="13" spans="1:8" x14ac:dyDescent="0.2">
      <c r="A13" s="205"/>
      <c r="B13" s="206" t="s">
        <v>2</v>
      </c>
      <c r="C13" s="112">
        <f>C15+C24</f>
        <v>13025191.299999999</v>
      </c>
      <c r="D13" s="112">
        <f>D15+D24</f>
        <v>566535959</v>
      </c>
      <c r="E13" s="112">
        <f>E15+E24</f>
        <v>555020260.26000011</v>
      </c>
      <c r="F13" s="112">
        <f>F15+F24</f>
        <v>24540890.039999865</v>
      </c>
      <c r="G13" s="112">
        <f>G15+G24</f>
        <v>11515698.739999868</v>
      </c>
      <c r="H13" s="1"/>
    </row>
    <row r="14" spans="1:8" x14ac:dyDescent="0.2">
      <c r="A14" s="207"/>
      <c r="B14" s="206"/>
      <c r="C14" s="112"/>
      <c r="D14" s="313"/>
      <c r="E14" s="313"/>
      <c r="F14" s="112"/>
      <c r="G14" s="112"/>
      <c r="H14" s="1"/>
    </row>
    <row r="15" spans="1:8" x14ac:dyDescent="0.2">
      <c r="A15" s="207"/>
      <c r="B15" s="209" t="s">
        <v>231</v>
      </c>
      <c r="C15" s="112">
        <f>C16+C17+C18+C19+C20+C21+C22</f>
        <v>12939547.399999999</v>
      </c>
      <c r="D15" s="112">
        <f>D16+D17+D18+D19+D20+D21+D22</f>
        <v>566535959</v>
      </c>
      <c r="E15" s="112">
        <f>E16+E17+E18+E19+E20+E21+E22</f>
        <v>555020260.26000011</v>
      </c>
      <c r="F15" s="112">
        <f>C15+D15-E15</f>
        <v>24455246.139999866</v>
      </c>
      <c r="G15" s="112">
        <f>F15-C15</f>
        <v>11515698.739999868</v>
      </c>
      <c r="H15" s="1"/>
    </row>
    <row r="16" spans="1:8" x14ac:dyDescent="0.2">
      <c r="A16" s="207"/>
      <c r="B16" s="210" t="s">
        <v>233</v>
      </c>
      <c r="C16" s="208">
        <f>BALANZA!E11+BALANZA!E12+BALANZA!E13</f>
        <v>12192033.539999999</v>
      </c>
      <c r="D16" s="208">
        <f>BALANZA!G11+BALANZA!G12+BALANZA!G13</f>
        <v>282070601.39000005</v>
      </c>
      <c r="E16" s="208">
        <f>BALANZA!H11+BALANZA!H12+BALANZA!H13</f>
        <v>269886795.93000001</v>
      </c>
      <c r="F16" s="110">
        <f>C16+D16-E16</f>
        <v>24375839.00000006</v>
      </c>
      <c r="G16" s="110">
        <f>F16-C16</f>
        <v>12183805.46000006</v>
      </c>
      <c r="H16" s="1"/>
    </row>
    <row r="17" spans="1:8" x14ac:dyDescent="0.2">
      <c r="A17" s="207"/>
      <c r="B17" s="210" t="s">
        <v>235</v>
      </c>
      <c r="C17" s="208">
        <f>BALANZA!E14+BALANZA!E15</f>
        <v>747513.86</v>
      </c>
      <c r="D17" s="208">
        <f>BALANZA!G14+BALANZA!G15</f>
        <v>282151535.38999999</v>
      </c>
      <c r="E17" s="208">
        <f>BALANZA!H14+BALANZA!H15</f>
        <v>282872964.49000001</v>
      </c>
      <c r="F17" s="110">
        <f>C17+D17-E17</f>
        <v>26084.759999990463</v>
      </c>
      <c r="G17" s="110">
        <f>F17-C17</f>
        <v>-721429.10000000952</v>
      </c>
      <c r="H17" s="1"/>
    </row>
    <row r="18" spans="1:8" x14ac:dyDescent="0.2">
      <c r="A18" s="207"/>
      <c r="B18" s="210" t="s">
        <v>429</v>
      </c>
      <c r="C18" s="208">
        <v>0</v>
      </c>
      <c r="D18" s="208">
        <f>BALANZA!G16+BALANZA!G17</f>
        <v>2313822.2200000002</v>
      </c>
      <c r="E18" s="208">
        <f>BALANZA!H16+BALANZA!H17</f>
        <v>2260499.84</v>
      </c>
      <c r="F18" s="110">
        <f>C18+D18-E18</f>
        <v>53322.380000000354</v>
      </c>
      <c r="G18" s="110">
        <f>F18-C18</f>
        <v>53322.380000000354</v>
      </c>
      <c r="H18" s="1"/>
    </row>
    <row r="19" spans="1:8" x14ac:dyDescent="0.2">
      <c r="A19" s="207"/>
      <c r="B19" s="210" t="s">
        <v>399</v>
      </c>
      <c r="C19" s="110">
        <v>0</v>
      </c>
      <c r="D19" s="110">
        <v>0</v>
      </c>
      <c r="E19" s="110">
        <v>0</v>
      </c>
      <c r="F19" s="110">
        <f>C19+D19-E19</f>
        <v>0</v>
      </c>
      <c r="G19" s="110">
        <f>F19-C19</f>
        <v>0</v>
      </c>
      <c r="H19" s="1"/>
    </row>
    <row r="20" spans="1:8" x14ac:dyDescent="0.2">
      <c r="A20" s="211"/>
      <c r="B20" s="210" t="s">
        <v>241</v>
      </c>
      <c r="C20" s="111">
        <v>0</v>
      </c>
      <c r="D20" s="111">
        <v>0</v>
      </c>
      <c r="E20" s="111">
        <v>0</v>
      </c>
      <c r="F20" s="110">
        <f t="shared" ref="F20:F33" si="0">C20+D20-E20</f>
        <v>0</v>
      </c>
      <c r="G20" s="110">
        <f t="shared" ref="G20:G33" si="1">F20-C20</f>
        <v>0</v>
      </c>
      <c r="H20" s="1"/>
    </row>
    <row r="21" spans="1:8" x14ac:dyDescent="0.2">
      <c r="A21" s="205"/>
      <c r="B21" s="210" t="s">
        <v>243</v>
      </c>
      <c r="C21" s="110">
        <v>0</v>
      </c>
      <c r="D21" s="110">
        <v>0</v>
      </c>
      <c r="E21" s="110">
        <v>0</v>
      </c>
      <c r="F21" s="110">
        <f t="shared" si="0"/>
        <v>0</v>
      </c>
      <c r="G21" s="110">
        <f t="shared" si="1"/>
        <v>0</v>
      </c>
      <c r="H21" s="1"/>
    </row>
    <row r="22" spans="1:8" x14ac:dyDescent="0.2">
      <c r="A22" s="207"/>
      <c r="B22" s="210" t="s">
        <v>400</v>
      </c>
      <c r="C22" s="110">
        <v>0</v>
      </c>
      <c r="D22" s="208">
        <v>0</v>
      </c>
      <c r="E22" s="208">
        <v>0</v>
      </c>
      <c r="F22" s="110">
        <f t="shared" si="0"/>
        <v>0</v>
      </c>
      <c r="G22" s="110">
        <f t="shared" si="1"/>
        <v>0</v>
      </c>
      <c r="H22" s="1"/>
    </row>
    <row r="23" spans="1:8" x14ac:dyDescent="0.2">
      <c r="A23" s="207"/>
      <c r="B23" s="210"/>
      <c r="C23" s="110"/>
      <c r="D23" s="208"/>
      <c r="E23" s="208"/>
      <c r="F23" s="110"/>
      <c r="G23" s="110"/>
      <c r="H23" s="1"/>
    </row>
    <row r="24" spans="1:8" x14ac:dyDescent="0.2">
      <c r="A24" s="207"/>
      <c r="B24" s="209" t="s">
        <v>250</v>
      </c>
      <c r="C24" s="112">
        <f>C25+C26+C28+C29+C30+C31+C32+C33</f>
        <v>85643.900000000373</v>
      </c>
      <c r="D24" s="112">
        <f>D25+D26+D28+D29+D30+D31+D32+D33</f>
        <v>0</v>
      </c>
      <c r="E24" s="112">
        <f>E25+E26+E28+E29+E30+E31+E32+E33</f>
        <v>0</v>
      </c>
      <c r="F24" s="112">
        <f>C24+D24-E24</f>
        <v>85643.900000000373</v>
      </c>
      <c r="G24" s="112">
        <f>F24-C24</f>
        <v>0</v>
      </c>
      <c r="H24" s="1"/>
    </row>
    <row r="25" spans="1:8" x14ac:dyDescent="0.2">
      <c r="A25" s="207"/>
      <c r="B25" s="210" t="s">
        <v>252</v>
      </c>
      <c r="C25" s="110">
        <v>0</v>
      </c>
      <c r="D25" s="208">
        <v>0</v>
      </c>
      <c r="E25" s="208">
        <v>0</v>
      </c>
      <c r="F25" s="110">
        <f t="shared" si="0"/>
        <v>0</v>
      </c>
      <c r="G25" s="110">
        <f t="shared" si="1"/>
        <v>0</v>
      </c>
      <c r="H25" s="1"/>
    </row>
    <row r="26" spans="1:8" x14ac:dyDescent="0.2">
      <c r="A26" s="207"/>
      <c r="B26" s="210" t="s">
        <v>619</v>
      </c>
      <c r="C26" s="110">
        <v>0</v>
      </c>
      <c r="D26" s="208">
        <v>0</v>
      </c>
      <c r="E26" s="208">
        <v>0</v>
      </c>
      <c r="F26" s="110">
        <f t="shared" si="0"/>
        <v>0</v>
      </c>
      <c r="G26" s="110">
        <f t="shared" si="1"/>
        <v>0</v>
      </c>
      <c r="H26" s="1"/>
    </row>
    <row r="27" spans="1:8" x14ac:dyDescent="0.2">
      <c r="A27" s="207"/>
      <c r="B27" s="210" t="s">
        <v>256</v>
      </c>
      <c r="C27" s="110">
        <v>0</v>
      </c>
      <c r="D27" s="208">
        <v>0</v>
      </c>
      <c r="E27" s="208">
        <v>0</v>
      </c>
      <c r="F27" s="110">
        <f t="shared" si="0"/>
        <v>0</v>
      </c>
      <c r="G27" s="110">
        <f t="shared" si="1"/>
        <v>0</v>
      </c>
      <c r="H27" s="1"/>
    </row>
    <row r="28" spans="1:8" x14ac:dyDescent="0.2">
      <c r="A28" s="205"/>
      <c r="B28" s="210" t="s">
        <v>258</v>
      </c>
      <c r="C28" s="208">
        <f>BALANZA!E18+BALANZA!E19+BALANZA!E20</f>
        <v>7975213.9000000004</v>
      </c>
      <c r="D28" s="208">
        <f>BALANZA!G18+BALANZA!G19+BALANZA!G20</f>
        <v>0</v>
      </c>
      <c r="E28" s="208">
        <f>BALANZA!H18+BALANZA!H19+BALANZA!H20</f>
        <v>0</v>
      </c>
      <c r="F28" s="110">
        <f t="shared" si="0"/>
        <v>7975213.9000000004</v>
      </c>
      <c r="G28" s="110">
        <f t="shared" si="1"/>
        <v>0</v>
      </c>
      <c r="H28" s="1"/>
    </row>
    <row r="29" spans="1:8" x14ac:dyDescent="0.2">
      <c r="A29" s="205"/>
      <c r="B29" s="210" t="s">
        <v>260</v>
      </c>
      <c r="C29" s="208">
        <f>BALANZA!E21</f>
        <v>79000</v>
      </c>
      <c r="D29" s="208">
        <f>BALANZA!F21</f>
        <v>0</v>
      </c>
      <c r="E29" s="208">
        <v>0</v>
      </c>
      <c r="F29" s="110">
        <f t="shared" si="0"/>
        <v>79000</v>
      </c>
      <c r="G29" s="110">
        <f t="shared" si="1"/>
        <v>0</v>
      </c>
      <c r="H29" s="1"/>
    </row>
    <row r="30" spans="1:8" x14ac:dyDescent="0.2">
      <c r="A30" s="207"/>
      <c r="B30" s="210" t="s">
        <v>262</v>
      </c>
      <c r="C30" s="208">
        <f>-BALANZA!F22-BALANZA!F23</f>
        <v>-7968570</v>
      </c>
      <c r="D30" s="208">
        <f>BALANZA!G21+BALANZA!G22</f>
        <v>0</v>
      </c>
      <c r="E30" s="208">
        <f>BALANZA!H22+BALANZA!H23</f>
        <v>0</v>
      </c>
      <c r="F30" s="110">
        <f t="shared" si="0"/>
        <v>-7968570</v>
      </c>
      <c r="G30" s="110">
        <f t="shared" si="1"/>
        <v>0</v>
      </c>
      <c r="H30" s="1"/>
    </row>
    <row r="31" spans="1:8" x14ac:dyDescent="0.2">
      <c r="A31" s="207"/>
      <c r="B31" s="210" t="s">
        <v>264</v>
      </c>
      <c r="C31" s="110"/>
      <c r="D31" s="208"/>
      <c r="E31" s="208"/>
      <c r="F31" s="110">
        <f t="shared" si="0"/>
        <v>0</v>
      </c>
      <c r="G31" s="110">
        <f t="shared" si="1"/>
        <v>0</v>
      </c>
      <c r="H31" s="1"/>
    </row>
    <row r="32" spans="1:8" x14ac:dyDescent="0.2">
      <c r="A32" s="211"/>
      <c r="B32" s="210" t="s">
        <v>265</v>
      </c>
      <c r="C32" s="111"/>
      <c r="D32" s="111"/>
      <c r="E32" s="111"/>
      <c r="F32" s="110">
        <f t="shared" si="0"/>
        <v>0</v>
      </c>
      <c r="G32" s="110">
        <f t="shared" si="1"/>
        <v>0</v>
      </c>
      <c r="H32" s="1"/>
    </row>
    <row r="33" spans="1:8" x14ac:dyDescent="0.2">
      <c r="A33" s="212"/>
      <c r="B33" s="213" t="s">
        <v>267</v>
      </c>
      <c r="C33" s="114"/>
      <c r="D33" s="114"/>
      <c r="E33" s="114"/>
      <c r="F33" s="114">
        <f t="shared" si="0"/>
        <v>0</v>
      </c>
      <c r="G33" s="114">
        <f t="shared" si="1"/>
        <v>0</v>
      </c>
      <c r="H33" s="1"/>
    </row>
    <row r="34" spans="1:8" x14ac:dyDescent="0.2">
      <c r="A34" s="1"/>
      <c r="B34" s="1"/>
      <c r="C34" s="1"/>
      <c r="D34" s="1"/>
      <c r="E34" s="1"/>
      <c r="F34" s="1"/>
      <c r="G34" s="1"/>
      <c r="H34" s="1"/>
    </row>
    <row r="35" spans="1:8" x14ac:dyDescent="0.2">
      <c r="A35" s="1"/>
      <c r="B35" s="1"/>
      <c r="C35" s="1"/>
      <c r="D35" s="1"/>
      <c r="E35" s="1"/>
      <c r="F35" s="1"/>
      <c r="G35" s="1"/>
      <c r="H35" s="1"/>
    </row>
    <row r="36" spans="1:8" x14ac:dyDescent="0.2">
      <c r="A36" s="1"/>
      <c r="B36" s="1"/>
      <c r="C36" s="1"/>
      <c r="D36" s="75"/>
      <c r="E36" s="1"/>
      <c r="F36" s="1"/>
      <c r="G36" s="1"/>
      <c r="H36" s="1"/>
    </row>
  </sheetData>
  <mergeCells count="7">
    <mergeCell ref="F10:F11"/>
    <mergeCell ref="G10:G11"/>
    <mergeCell ref="A10:A11"/>
    <mergeCell ref="B10:B11"/>
    <mergeCell ref="D10:D11"/>
    <mergeCell ref="E10:E11"/>
    <mergeCell ref="C10:C11"/>
  </mergeCells>
  <pageMargins left="0.78740157480314965" right="0.39370078740157483" top="0.59055118110236227" bottom="0.59055118110236227" header="0.31496062992125984" footer="0.31496062992125984"/>
  <pageSetup scale="70" orientation="landscape" r:id="rId1"/>
  <headerFooter alignWithMargins="0">
    <oddFooter>&amp;C"Bajo protesta de decir verdad declaramos que los Estados Finanacieros y sus notas, son razonablemente correctos y son responsabilidad del emisor"</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P80"/>
  <sheetViews>
    <sheetView topLeftCell="A17" zoomScale="80" zoomScaleNormal="80" workbookViewId="0">
      <selection activeCell="F37" sqref="F37"/>
    </sheetView>
  </sheetViews>
  <sheetFormatPr baseColWidth="10" defaultRowHeight="12.75" x14ac:dyDescent="0.2"/>
  <cols>
    <col min="1" max="1" width="3" customWidth="1"/>
    <col min="2" max="2" width="18.140625" customWidth="1"/>
    <col min="3" max="3" width="11.85546875" customWidth="1"/>
    <col min="4" max="4" width="50.28515625" customWidth="1"/>
    <col min="5" max="5" width="37.85546875" customWidth="1"/>
    <col min="6" max="6" width="12.85546875" style="74" customWidth="1"/>
    <col min="7" max="7" width="24.140625" customWidth="1"/>
    <col min="8" max="8" width="14.42578125" customWidth="1"/>
  </cols>
  <sheetData>
    <row r="1" spans="1:10" x14ac:dyDescent="0.2">
      <c r="B1" s="96"/>
      <c r="C1" s="97"/>
      <c r="D1" s="97"/>
      <c r="E1" s="97"/>
      <c r="F1" s="430"/>
      <c r="G1" s="97"/>
      <c r="H1" s="98"/>
    </row>
    <row r="2" spans="1:10" x14ac:dyDescent="0.2">
      <c r="B2" s="411"/>
      <c r="C2" s="412"/>
      <c r="D2" s="412"/>
      <c r="E2" s="412"/>
      <c r="F2" s="431"/>
      <c r="G2" s="412"/>
      <c r="H2" s="414"/>
    </row>
    <row r="3" spans="1:10" x14ac:dyDescent="0.2">
      <c r="B3" s="411"/>
      <c r="C3" s="412"/>
      <c r="D3" s="412"/>
      <c r="E3" s="412"/>
      <c r="F3" s="431"/>
      <c r="G3" s="412"/>
      <c r="H3" s="414"/>
    </row>
    <row r="4" spans="1:10" ht="12.75" customHeight="1" x14ac:dyDescent="0.2">
      <c r="B4" s="411"/>
      <c r="C4" s="427"/>
      <c r="D4" s="427"/>
      <c r="E4" s="427"/>
      <c r="F4" s="428"/>
      <c r="G4" s="427"/>
      <c r="H4" s="429"/>
    </row>
    <row r="5" spans="1:10" ht="12.75" customHeight="1" x14ac:dyDescent="0.25">
      <c r="B5" s="215" t="s">
        <v>58</v>
      </c>
      <c r="C5" s="14"/>
      <c r="D5" s="14"/>
      <c r="E5" s="14"/>
      <c r="F5" s="309"/>
      <c r="G5" s="14"/>
      <c r="H5" s="216"/>
    </row>
    <row r="6" spans="1:10" ht="15.75" customHeight="1" x14ac:dyDescent="0.25">
      <c r="B6" s="215" t="s">
        <v>161</v>
      </c>
      <c r="C6" s="14"/>
      <c r="D6" s="14"/>
      <c r="E6" s="14"/>
      <c r="F6" s="309"/>
      <c r="G6" s="14"/>
      <c r="H6" s="216"/>
    </row>
    <row r="7" spans="1:10" ht="12.75" customHeight="1" x14ac:dyDescent="0.25">
      <c r="B7" s="215" t="s">
        <v>833</v>
      </c>
      <c r="C7" s="14"/>
      <c r="D7" s="14"/>
      <c r="E7" s="14"/>
      <c r="F7" s="309"/>
      <c r="G7" s="14"/>
      <c r="H7" s="216"/>
    </row>
    <row r="8" spans="1:10" ht="12.75" customHeight="1" x14ac:dyDescent="0.25">
      <c r="B8" s="130">
        <v>6.1</v>
      </c>
      <c r="C8" s="131"/>
      <c r="D8" s="131"/>
      <c r="E8" s="131"/>
      <c r="F8" s="310"/>
      <c r="G8" s="131"/>
      <c r="H8" s="132"/>
    </row>
    <row r="9" spans="1:10" ht="12.75" customHeight="1" x14ac:dyDescent="0.2">
      <c r="C9" s="12"/>
      <c r="D9" s="12"/>
      <c r="E9" s="12"/>
      <c r="F9" s="77"/>
      <c r="G9" s="12"/>
      <c r="H9" s="12"/>
    </row>
    <row r="10" spans="1:10" ht="38.25" x14ac:dyDescent="0.2">
      <c r="B10" s="218" t="s">
        <v>40</v>
      </c>
      <c r="C10" s="219" t="s">
        <v>59</v>
      </c>
      <c r="D10" s="219" t="s">
        <v>60</v>
      </c>
      <c r="E10" s="219" t="s">
        <v>61</v>
      </c>
      <c r="F10" s="225" t="s">
        <v>62</v>
      </c>
      <c r="G10" s="219" t="s">
        <v>63</v>
      </c>
      <c r="H10" s="219" t="s">
        <v>64</v>
      </c>
    </row>
    <row r="11" spans="1:10" ht="15" customHeight="1" x14ac:dyDescent="0.2">
      <c r="B11" s="116"/>
      <c r="C11" s="23"/>
      <c r="D11" s="24"/>
      <c r="E11" s="24"/>
      <c r="F11" s="226"/>
      <c r="G11" s="24"/>
      <c r="H11" s="23"/>
    </row>
    <row r="12" spans="1:10" ht="15" customHeight="1" x14ac:dyDescent="0.2">
      <c r="B12" s="227" t="s">
        <v>133</v>
      </c>
      <c r="C12" s="23"/>
      <c r="D12" s="24"/>
      <c r="E12" s="24"/>
      <c r="F12" s="78"/>
      <c r="G12" s="24"/>
      <c r="H12" s="23"/>
    </row>
    <row r="13" spans="1:10" ht="15" customHeight="1" x14ac:dyDescent="0.2">
      <c r="B13" s="116" t="s">
        <v>134</v>
      </c>
      <c r="C13" s="25">
        <v>44951</v>
      </c>
      <c r="D13" s="26" t="s">
        <v>786</v>
      </c>
      <c r="E13" s="37" t="s">
        <v>135</v>
      </c>
      <c r="F13" s="322">
        <v>10400</v>
      </c>
      <c r="G13" s="26" t="s">
        <v>136</v>
      </c>
      <c r="H13" s="25" t="s">
        <v>137</v>
      </c>
      <c r="J13" s="74"/>
    </row>
    <row r="14" spans="1:10" ht="15" customHeight="1" x14ac:dyDescent="0.2">
      <c r="B14" s="116" t="s">
        <v>138</v>
      </c>
      <c r="C14" s="23">
        <v>37714</v>
      </c>
      <c r="D14" s="27" t="s">
        <v>139</v>
      </c>
      <c r="E14" s="38" t="s">
        <v>135</v>
      </c>
      <c r="F14" s="320">
        <v>885</v>
      </c>
      <c r="G14" s="27" t="s">
        <v>136</v>
      </c>
      <c r="H14" s="23" t="s">
        <v>137</v>
      </c>
      <c r="I14" s="74"/>
    </row>
    <row r="15" spans="1:10" ht="15" customHeight="1" x14ac:dyDescent="0.2">
      <c r="B15" s="116" t="s">
        <v>138</v>
      </c>
      <c r="C15" s="23">
        <v>43805</v>
      </c>
      <c r="D15" s="27" t="s">
        <v>756</v>
      </c>
      <c r="E15" s="38" t="s">
        <v>135</v>
      </c>
      <c r="F15" s="320">
        <v>2468.9</v>
      </c>
      <c r="G15" s="27" t="s">
        <v>136</v>
      </c>
      <c r="H15" s="23" t="s">
        <v>137</v>
      </c>
      <c r="I15" s="74"/>
    </row>
    <row r="16" spans="1:10" ht="15" customHeight="1" x14ac:dyDescent="0.2">
      <c r="A16" s="35"/>
      <c r="B16" s="116" t="s">
        <v>496</v>
      </c>
      <c r="C16" s="23">
        <v>44951</v>
      </c>
      <c r="D16" s="27" t="s">
        <v>787</v>
      </c>
      <c r="E16" s="38" t="s">
        <v>135</v>
      </c>
      <c r="F16" s="320">
        <v>20880</v>
      </c>
      <c r="G16" s="27" t="s">
        <v>136</v>
      </c>
      <c r="H16" s="23" t="s">
        <v>137</v>
      </c>
      <c r="I16" s="74"/>
    </row>
    <row r="17" spans="1:42" ht="15" customHeight="1" x14ac:dyDescent="0.2">
      <c r="B17" s="116" t="s">
        <v>803</v>
      </c>
      <c r="C17" s="23">
        <v>44951</v>
      </c>
      <c r="D17" s="27" t="s">
        <v>788</v>
      </c>
      <c r="E17" s="38" t="s">
        <v>135</v>
      </c>
      <c r="F17" s="320">
        <v>12480</v>
      </c>
      <c r="G17" s="27" t="s">
        <v>136</v>
      </c>
      <c r="H17" s="23" t="s">
        <v>137</v>
      </c>
      <c r="I17" s="74"/>
    </row>
    <row r="18" spans="1:42" ht="15" customHeight="1" x14ac:dyDescent="0.2">
      <c r="B18" s="116" t="s">
        <v>804</v>
      </c>
      <c r="C18" s="23">
        <v>45037</v>
      </c>
      <c r="D18" s="27" t="s">
        <v>142</v>
      </c>
      <c r="E18" s="38" t="s">
        <v>135</v>
      </c>
      <c r="F18" s="320">
        <v>5570</v>
      </c>
      <c r="G18" s="27" t="s">
        <v>136</v>
      </c>
      <c r="H18" s="23" t="s">
        <v>137</v>
      </c>
      <c r="I18" s="74"/>
    </row>
    <row r="19" spans="1:42" ht="15" customHeight="1" x14ac:dyDescent="0.2">
      <c r="B19" s="116" t="s">
        <v>140</v>
      </c>
      <c r="C19" s="25">
        <v>39173</v>
      </c>
      <c r="D19" s="26" t="s">
        <v>141</v>
      </c>
      <c r="E19" s="26" t="s">
        <v>135</v>
      </c>
      <c r="F19" s="322">
        <v>6111</v>
      </c>
      <c r="G19" s="26" t="s">
        <v>136</v>
      </c>
      <c r="H19" s="25" t="s">
        <v>137</v>
      </c>
    </row>
    <row r="20" spans="1:42" ht="15" customHeight="1" x14ac:dyDescent="0.2">
      <c r="B20" s="116" t="s">
        <v>140</v>
      </c>
      <c r="C20" s="25">
        <v>39988</v>
      </c>
      <c r="D20" s="26" t="s">
        <v>142</v>
      </c>
      <c r="E20" s="26" t="s">
        <v>135</v>
      </c>
      <c r="F20" s="322">
        <v>1539</v>
      </c>
      <c r="G20" s="26" t="s">
        <v>136</v>
      </c>
      <c r="H20" s="25" t="s">
        <v>137</v>
      </c>
    </row>
    <row r="21" spans="1:42" ht="15" customHeight="1" x14ac:dyDescent="0.2">
      <c r="B21" s="116" t="s">
        <v>498</v>
      </c>
      <c r="C21" s="25">
        <v>42818</v>
      </c>
      <c r="D21" s="26" t="s">
        <v>598</v>
      </c>
      <c r="E21" s="26" t="s">
        <v>135</v>
      </c>
      <c r="F21" s="322">
        <v>4837</v>
      </c>
      <c r="G21" s="26" t="s">
        <v>136</v>
      </c>
      <c r="H21" s="25" t="s">
        <v>137</v>
      </c>
    </row>
    <row r="22" spans="1:42" ht="15" customHeight="1" x14ac:dyDescent="0.2">
      <c r="B22" s="116" t="s">
        <v>497</v>
      </c>
      <c r="C22" s="25">
        <v>42825</v>
      </c>
      <c r="D22" s="26" t="s">
        <v>597</v>
      </c>
      <c r="E22" s="26" t="s">
        <v>135</v>
      </c>
      <c r="F22" s="322">
        <v>3801</v>
      </c>
      <c r="G22" s="26" t="s">
        <v>136</v>
      </c>
      <c r="H22" s="25" t="s">
        <v>137</v>
      </c>
    </row>
    <row r="23" spans="1:42" ht="15" customHeight="1" x14ac:dyDescent="0.2">
      <c r="B23" s="116" t="s">
        <v>150</v>
      </c>
      <c r="C23" s="25">
        <v>41437</v>
      </c>
      <c r="D23" s="26" t="s">
        <v>219</v>
      </c>
      <c r="E23" s="26" t="s">
        <v>135</v>
      </c>
      <c r="F23" s="322">
        <v>94245</v>
      </c>
      <c r="G23" s="26" t="s">
        <v>136</v>
      </c>
      <c r="H23" s="25" t="s">
        <v>65</v>
      </c>
    </row>
    <row r="24" spans="1:42" ht="15" customHeight="1" x14ac:dyDescent="0.2">
      <c r="B24" s="116" t="s">
        <v>501</v>
      </c>
      <c r="C24" s="25">
        <v>42727</v>
      </c>
      <c r="D24" s="26" t="s">
        <v>502</v>
      </c>
      <c r="E24" s="26" t="s">
        <v>135</v>
      </c>
      <c r="F24" s="322">
        <v>4528.37</v>
      </c>
      <c r="G24" s="26" t="s">
        <v>136</v>
      </c>
      <c r="H24" s="25" t="s">
        <v>137</v>
      </c>
    </row>
    <row r="25" spans="1:42" ht="15" customHeight="1" x14ac:dyDescent="0.2">
      <c r="B25" s="116" t="s">
        <v>771</v>
      </c>
      <c r="C25" s="25">
        <v>44685</v>
      </c>
      <c r="D25" s="26" t="s">
        <v>772</v>
      </c>
      <c r="E25" s="26" t="s">
        <v>135</v>
      </c>
      <c r="F25" s="322">
        <v>9540</v>
      </c>
      <c r="G25" s="26" t="s">
        <v>136</v>
      </c>
      <c r="H25" s="25" t="s">
        <v>137</v>
      </c>
      <c r="I25" s="74"/>
    </row>
    <row r="26" spans="1:42" ht="15" customHeight="1" x14ac:dyDescent="0.2">
      <c r="B26" s="116"/>
      <c r="C26" s="23"/>
      <c r="D26" s="24"/>
      <c r="E26" s="73" t="s">
        <v>143</v>
      </c>
      <c r="F26" s="323">
        <f>SUM(F13:F25)</f>
        <v>177285.27</v>
      </c>
      <c r="G26" s="24"/>
      <c r="H26" s="23"/>
    </row>
    <row r="27" spans="1:42" ht="15" customHeight="1" x14ac:dyDescent="0.2">
      <c r="B27" s="116"/>
      <c r="C27" s="23"/>
      <c r="D27" s="24"/>
      <c r="E27" s="73"/>
      <c r="F27" s="79"/>
      <c r="G27" s="24"/>
      <c r="H27" s="23"/>
    </row>
    <row r="28" spans="1:42" ht="15" customHeight="1" x14ac:dyDescent="0.2">
      <c r="B28" s="227" t="s">
        <v>144</v>
      </c>
      <c r="C28" s="23"/>
      <c r="D28" s="24"/>
      <c r="E28" s="24"/>
      <c r="F28" s="78"/>
      <c r="G28" s="24"/>
      <c r="H28" s="23"/>
    </row>
    <row r="29" spans="1:42" ht="15" customHeight="1" x14ac:dyDescent="0.2">
      <c r="B29" s="116"/>
      <c r="C29" s="23"/>
      <c r="D29" s="24"/>
      <c r="E29" s="228"/>
      <c r="F29" s="321"/>
      <c r="G29" s="24"/>
      <c r="H29" s="23"/>
    </row>
    <row r="30" spans="1:42" ht="15" customHeight="1" x14ac:dyDescent="0.2">
      <c r="B30" s="116"/>
      <c r="C30" s="23"/>
      <c r="D30" s="24"/>
      <c r="E30" s="73" t="s">
        <v>143</v>
      </c>
      <c r="F30" s="79">
        <f>SUM(F29:F29)</f>
        <v>0</v>
      </c>
      <c r="G30" s="24"/>
      <c r="H30" s="23"/>
    </row>
    <row r="31" spans="1:42" s="39" customFormat="1" ht="15" customHeight="1" x14ac:dyDescent="0.2">
      <c r="A31" s="1"/>
      <c r="B31" s="227" t="s">
        <v>145</v>
      </c>
      <c r="C31" s="23"/>
      <c r="D31" s="24"/>
      <c r="E31" s="228"/>
      <c r="F31" s="78"/>
      <c r="G31" s="24"/>
      <c r="H31" s="23"/>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row>
    <row r="32" spans="1:42" s="39" customFormat="1" ht="15" customHeight="1" x14ac:dyDescent="0.2">
      <c r="A32" s="1"/>
      <c r="B32" s="116" t="s">
        <v>795</v>
      </c>
      <c r="C32" s="23">
        <v>44985</v>
      </c>
      <c r="D32" s="24" t="s">
        <v>796</v>
      </c>
      <c r="E32" s="24" t="s">
        <v>613</v>
      </c>
      <c r="F32" s="78">
        <v>300</v>
      </c>
      <c r="G32" s="24" t="s">
        <v>614</v>
      </c>
      <c r="H32" s="23">
        <v>45199</v>
      </c>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row>
    <row r="33" spans="1:42" s="39" customFormat="1" ht="15" customHeight="1" x14ac:dyDescent="0.2">
      <c r="A33" s="1"/>
      <c r="B33" s="116" t="s">
        <v>835</v>
      </c>
      <c r="C33" s="23">
        <v>45187</v>
      </c>
      <c r="D33" s="24" t="s">
        <v>836</v>
      </c>
      <c r="E33" s="24" t="s">
        <v>837</v>
      </c>
      <c r="F33" s="78">
        <v>4307</v>
      </c>
      <c r="G33" s="24" t="s">
        <v>614</v>
      </c>
      <c r="H33" s="23">
        <v>45260</v>
      </c>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row>
    <row r="34" spans="1:42" s="39" customFormat="1" ht="15" customHeight="1" x14ac:dyDescent="0.2">
      <c r="A34" s="1"/>
      <c r="B34" s="116" t="s">
        <v>754</v>
      </c>
      <c r="C34" s="23">
        <v>43738</v>
      </c>
      <c r="D34" s="24" t="s">
        <v>755</v>
      </c>
      <c r="E34" s="24" t="s">
        <v>613</v>
      </c>
      <c r="F34" s="78">
        <v>78.91</v>
      </c>
      <c r="G34" s="24" t="s">
        <v>614</v>
      </c>
      <c r="H34" s="23" t="s">
        <v>65</v>
      </c>
      <c r="I34" s="1"/>
      <c r="J34" s="82"/>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row>
    <row r="35" spans="1:42" s="39" customFormat="1" ht="15" customHeight="1" x14ac:dyDescent="0.2">
      <c r="A35" s="1"/>
      <c r="B35" s="116" t="s">
        <v>805</v>
      </c>
      <c r="C35" s="23">
        <v>45042</v>
      </c>
      <c r="D35" s="24" t="s">
        <v>806</v>
      </c>
      <c r="E35" s="24" t="s">
        <v>807</v>
      </c>
      <c r="F35" s="78">
        <v>4000</v>
      </c>
      <c r="G35" s="24" t="s">
        <v>614</v>
      </c>
      <c r="H35" s="23">
        <v>45077</v>
      </c>
      <c r="I35" s="1"/>
      <c r="J35" s="1"/>
      <c r="K35" s="82"/>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row>
    <row r="36" spans="1:42" s="39" customFormat="1" ht="15" customHeight="1" x14ac:dyDescent="0.2">
      <c r="A36" s="1"/>
      <c r="B36" s="116" t="s">
        <v>838</v>
      </c>
      <c r="C36" s="23">
        <v>45195</v>
      </c>
      <c r="D36" s="24" t="s">
        <v>839</v>
      </c>
      <c r="E36" s="24" t="s">
        <v>840</v>
      </c>
      <c r="F36" s="78">
        <v>206</v>
      </c>
      <c r="G36" s="24" t="s">
        <v>785</v>
      </c>
      <c r="H36" s="23">
        <v>45199</v>
      </c>
      <c r="I36" s="1"/>
      <c r="J36" s="1"/>
      <c r="K36" s="82"/>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row>
    <row r="37" spans="1:42" s="39" customFormat="1" ht="15" customHeight="1" x14ac:dyDescent="0.2">
      <c r="A37" s="1"/>
      <c r="B37" s="116" t="s">
        <v>820</v>
      </c>
      <c r="C37" s="23">
        <v>45169</v>
      </c>
      <c r="D37" s="24" t="s">
        <v>821</v>
      </c>
      <c r="E37" s="24" t="s">
        <v>822</v>
      </c>
      <c r="F37" s="78">
        <v>338.65</v>
      </c>
      <c r="G37" s="24" t="s">
        <v>761</v>
      </c>
      <c r="H37" s="23">
        <v>45199</v>
      </c>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row>
    <row r="38" spans="1:42" s="39" customFormat="1" ht="15" customHeight="1" x14ac:dyDescent="0.2">
      <c r="A38" s="1"/>
      <c r="B38" s="116" t="s">
        <v>823</v>
      </c>
      <c r="C38" s="23">
        <v>45185</v>
      </c>
      <c r="D38" s="24" t="s">
        <v>824</v>
      </c>
      <c r="E38" s="24" t="s">
        <v>841</v>
      </c>
      <c r="F38" s="78">
        <v>100.18</v>
      </c>
      <c r="G38" s="24" t="s">
        <v>761</v>
      </c>
      <c r="H38" s="23">
        <v>45199</v>
      </c>
      <c r="I38" s="1"/>
      <c r="J38" s="82"/>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row>
    <row r="39" spans="1:42" s="39" customFormat="1" ht="15" customHeight="1" x14ac:dyDescent="0.2">
      <c r="A39" s="1"/>
      <c r="B39" s="116" t="s">
        <v>842</v>
      </c>
      <c r="C39" s="23">
        <v>45199</v>
      </c>
      <c r="D39" s="24" t="s">
        <v>843</v>
      </c>
      <c r="E39" s="24" t="s">
        <v>844</v>
      </c>
      <c r="F39" s="78">
        <v>1021.64</v>
      </c>
      <c r="G39" s="24" t="s">
        <v>761</v>
      </c>
      <c r="H39" s="23">
        <v>45175</v>
      </c>
      <c r="I39" s="1"/>
      <c r="J39" s="82"/>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row>
    <row r="40" spans="1:42" s="39" customFormat="1" ht="15" customHeight="1" x14ac:dyDescent="0.2">
      <c r="A40" s="1"/>
      <c r="B40" s="116" t="s">
        <v>846</v>
      </c>
      <c r="C40" s="23">
        <v>45194</v>
      </c>
      <c r="D40" s="24" t="s">
        <v>845</v>
      </c>
      <c r="E40" s="24" t="s">
        <v>847</v>
      </c>
      <c r="F40" s="78">
        <v>230</v>
      </c>
      <c r="G40" s="24" t="s">
        <v>761</v>
      </c>
      <c r="H40" s="23">
        <v>45199</v>
      </c>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row>
    <row r="41" spans="1:42" s="39" customFormat="1" ht="15" customHeight="1" x14ac:dyDescent="0.2">
      <c r="A41" s="1"/>
      <c r="B41" s="116" t="s">
        <v>848</v>
      </c>
      <c r="C41" s="23">
        <v>45197</v>
      </c>
      <c r="D41" s="24" t="s">
        <v>849</v>
      </c>
      <c r="E41" s="24" t="s">
        <v>850</v>
      </c>
      <c r="F41" s="78">
        <v>3432</v>
      </c>
      <c r="G41" s="24" t="s">
        <v>785</v>
      </c>
      <c r="H41" s="23">
        <v>45205</v>
      </c>
      <c r="I41" s="1"/>
      <c r="J41" s="82"/>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row>
    <row r="42" spans="1:42" s="39" customFormat="1" ht="15" customHeight="1" x14ac:dyDescent="0.2">
      <c r="A42" s="1"/>
      <c r="B42" s="116" t="s">
        <v>851</v>
      </c>
      <c r="C42" s="23">
        <v>45198</v>
      </c>
      <c r="D42" s="24" t="s">
        <v>852</v>
      </c>
      <c r="E42" s="24" t="s">
        <v>853</v>
      </c>
      <c r="F42" s="78">
        <v>1130</v>
      </c>
      <c r="G42" s="24" t="s">
        <v>785</v>
      </c>
      <c r="H42" s="23">
        <v>45205</v>
      </c>
      <c r="I42" s="1"/>
      <c r="J42" s="82"/>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row>
    <row r="43" spans="1:42" s="39" customFormat="1" ht="15" customHeight="1" x14ac:dyDescent="0.2">
      <c r="A43" s="1"/>
      <c r="B43" s="116" t="s">
        <v>854</v>
      </c>
      <c r="C43" s="23">
        <v>45198</v>
      </c>
      <c r="D43" s="24" t="s">
        <v>855</v>
      </c>
      <c r="E43" s="24" t="s">
        <v>856</v>
      </c>
      <c r="F43" s="78">
        <v>565.69000000000005</v>
      </c>
      <c r="G43" s="24" t="s">
        <v>761</v>
      </c>
      <c r="H43" s="23">
        <v>45199</v>
      </c>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row>
    <row r="44" spans="1:42" s="39" customFormat="1" ht="15" customHeight="1" x14ac:dyDescent="0.2">
      <c r="A44" s="1"/>
      <c r="B44" s="116" t="s">
        <v>827</v>
      </c>
      <c r="C44" s="23">
        <v>45163</v>
      </c>
      <c r="D44" s="24" t="s">
        <v>826</v>
      </c>
      <c r="E44" s="24" t="s">
        <v>828</v>
      </c>
      <c r="F44" s="78">
        <v>750</v>
      </c>
      <c r="G44" s="24" t="s">
        <v>785</v>
      </c>
      <c r="H44" s="23">
        <v>45169</v>
      </c>
      <c r="I44" s="1"/>
      <c r="J44" s="82"/>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row>
    <row r="45" spans="1:42" s="39" customFormat="1" ht="15" customHeight="1" x14ac:dyDescent="0.2">
      <c r="A45" s="1"/>
      <c r="B45" s="116" t="s">
        <v>798</v>
      </c>
      <c r="C45" s="23">
        <v>44985</v>
      </c>
      <c r="D45" s="24" t="s">
        <v>797</v>
      </c>
      <c r="E45" s="24" t="s">
        <v>613</v>
      </c>
      <c r="F45" s="78">
        <v>5499.69</v>
      </c>
      <c r="G45" s="24" t="s">
        <v>614</v>
      </c>
      <c r="H45" s="23">
        <v>45199</v>
      </c>
      <c r="I45" s="1"/>
      <c r="J45" s="82"/>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row>
    <row r="46" spans="1:42" s="39" customFormat="1" ht="15" customHeight="1" x14ac:dyDescent="0.2">
      <c r="A46" s="1"/>
      <c r="B46" s="116" t="s">
        <v>857</v>
      </c>
      <c r="C46" s="23">
        <v>45182</v>
      </c>
      <c r="D46" s="24" t="s">
        <v>839</v>
      </c>
      <c r="E46" s="24" t="s">
        <v>858</v>
      </c>
      <c r="F46" s="78">
        <v>1425</v>
      </c>
      <c r="G46" s="24" t="s">
        <v>785</v>
      </c>
      <c r="H46" s="23">
        <v>45199</v>
      </c>
      <c r="I46" s="1"/>
      <c r="J46" s="82"/>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row>
    <row r="47" spans="1:42" s="39" customFormat="1" ht="15" customHeight="1" x14ac:dyDescent="0.2">
      <c r="A47" s="1"/>
      <c r="B47" s="116" t="s">
        <v>859</v>
      </c>
      <c r="C47" s="23">
        <v>45187</v>
      </c>
      <c r="D47" s="24" t="s">
        <v>860</v>
      </c>
      <c r="E47" s="24" t="s">
        <v>861</v>
      </c>
      <c r="F47" s="78">
        <v>300</v>
      </c>
      <c r="G47" s="24" t="s">
        <v>785</v>
      </c>
      <c r="H47" s="23">
        <v>45199</v>
      </c>
      <c r="I47" s="1"/>
      <c r="J47" s="82"/>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row>
    <row r="48" spans="1:42" s="39" customFormat="1" ht="15" customHeight="1" x14ac:dyDescent="0.2">
      <c r="A48" s="1"/>
      <c r="B48" s="116" t="s">
        <v>862</v>
      </c>
      <c r="C48" s="23">
        <v>45182</v>
      </c>
      <c r="D48" s="24" t="s">
        <v>825</v>
      </c>
      <c r="E48" s="24" t="s">
        <v>863</v>
      </c>
      <c r="F48" s="78">
        <v>375</v>
      </c>
      <c r="G48" s="24" t="s">
        <v>785</v>
      </c>
      <c r="H48" s="23">
        <v>45199</v>
      </c>
      <c r="I48" s="1"/>
      <c r="J48" s="82"/>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row>
    <row r="49" spans="1:42" s="39" customFormat="1" ht="15" customHeight="1" x14ac:dyDescent="0.2">
      <c r="A49" s="1"/>
      <c r="B49" s="116" t="s">
        <v>865</v>
      </c>
      <c r="C49" s="23">
        <v>45183</v>
      </c>
      <c r="D49" s="24" t="s">
        <v>866</v>
      </c>
      <c r="E49" s="24" t="s">
        <v>864</v>
      </c>
      <c r="F49" s="78">
        <v>375</v>
      </c>
      <c r="G49" s="24" t="s">
        <v>785</v>
      </c>
      <c r="H49" s="23">
        <v>45199</v>
      </c>
      <c r="I49" s="1"/>
      <c r="J49" s="82"/>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row>
    <row r="50" spans="1:42" ht="15" customHeight="1" x14ac:dyDescent="0.2">
      <c r="B50" s="116" t="s">
        <v>867</v>
      </c>
      <c r="C50" s="23">
        <v>45183</v>
      </c>
      <c r="D50" s="24" t="s">
        <v>824</v>
      </c>
      <c r="E50" s="24" t="s">
        <v>868</v>
      </c>
      <c r="F50" s="78">
        <v>1650</v>
      </c>
      <c r="G50" s="24" t="s">
        <v>785</v>
      </c>
      <c r="H50" s="23">
        <v>45199</v>
      </c>
      <c r="J50" s="74"/>
      <c r="K50" s="74"/>
    </row>
    <row r="51" spans="1:42" ht="15" customHeight="1" x14ac:dyDescent="0.2">
      <c r="B51" s="41"/>
      <c r="C51" s="71"/>
      <c r="D51" s="72"/>
      <c r="E51" s="73" t="s">
        <v>143</v>
      </c>
      <c r="F51" s="324">
        <f>SUM(F32:F50)</f>
        <v>26084.76</v>
      </c>
      <c r="G51" s="24"/>
      <c r="H51" s="23"/>
    </row>
    <row r="52" spans="1:42" ht="15" customHeight="1" x14ac:dyDescent="0.2">
      <c r="B52" s="41"/>
      <c r="C52" s="23"/>
      <c r="D52" s="41"/>
      <c r="E52" s="40"/>
      <c r="F52" s="80"/>
      <c r="G52" s="373"/>
      <c r="H52" s="229"/>
    </row>
    <row r="53" spans="1:42" ht="15" customHeight="1" x14ac:dyDescent="0.2">
      <c r="B53" s="116"/>
      <c r="C53" s="26"/>
      <c r="D53" s="26"/>
      <c r="E53" s="224" t="s">
        <v>54</v>
      </c>
      <c r="F53" s="324">
        <f>F26+F30+F51</f>
        <v>203370.03</v>
      </c>
      <c r="G53" s="26"/>
      <c r="H53" s="26"/>
    </row>
    <row r="54" spans="1:42" ht="15" customHeight="1" x14ac:dyDescent="0.2">
      <c r="B54" s="1"/>
      <c r="C54" s="13"/>
      <c r="D54" s="13"/>
      <c r="E54" s="396"/>
      <c r="F54" s="397"/>
      <c r="G54" s="13"/>
      <c r="H54" s="13"/>
    </row>
    <row r="55" spans="1:42" ht="15" customHeight="1" x14ac:dyDescent="0.2">
      <c r="B55" s="1"/>
      <c r="C55" s="13"/>
      <c r="D55" s="13"/>
      <c r="E55" s="396"/>
      <c r="F55" s="397"/>
      <c r="G55" s="13"/>
      <c r="H55" s="13"/>
    </row>
    <row r="56" spans="1:42" ht="15" customHeight="1" x14ac:dyDescent="0.2">
      <c r="B56" s="1"/>
      <c r="C56" s="13"/>
      <c r="D56" s="13"/>
      <c r="E56" s="396"/>
      <c r="F56" s="397"/>
      <c r="G56" s="13"/>
      <c r="H56" s="13"/>
    </row>
    <row r="57" spans="1:42" ht="15" customHeight="1" x14ac:dyDescent="0.2">
      <c r="B57" s="1"/>
      <c r="C57" s="13"/>
      <c r="D57" s="13"/>
      <c r="E57" s="396"/>
      <c r="F57" s="397"/>
      <c r="G57" s="13"/>
      <c r="H57" s="13"/>
    </row>
    <row r="58" spans="1:42" ht="15" customHeight="1" x14ac:dyDescent="0.2">
      <c r="B58" s="1"/>
      <c r="C58" s="13"/>
      <c r="D58" s="13"/>
      <c r="E58" s="396"/>
      <c r="F58" s="397"/>
      <c r="G58" s="13"/>
      <c r="H58" s="13"/>
    </row>
    <row r="59" spans="1:42" ht="15" customHeight="1" x14ac:dyDescent="0.2">
      <c r="B59" s="1"/>
      <c r="C59" s="13"/>
      <c r="D59" s="13"/>
      <c r="E59" s="396"/>
      <c r="F59" s="397"/>
      <c r="G59" s="13"/>
      <c r="H59" s="13"/>
    </row>
    <row r="60" spans="1:42" ht="15" customHeight="1" x14ac:dyDescent="0.2">
      <c r="C60" s="13"/>
      <c r="D60" s="13"/>
      <c r="E60" s="13"/>
      <c r="F60" s="81"/>
      <c r="G60" s="13"/>
      <c r="H60" s="13"/>
    </row>
    <row r="61" spans="1:42" ht="15" customHeight="1" x14ac:dyDescent="0.2">
      <c r="B61" s="1"/>
      <c r="C61" s="1"/>
      <c r="D61" s="1"/>
      <c r="E61" s="1"/>
      <c r="F61" s="82"/>
      <c r="G61" s="1"/>
      <c r="H61" s="1"/>
    </row>
    <row r="62" spans="1:42" ht="15" customHeight="1" x14ac:dyDescent="0.2"/>
    <row r="63" spans="1:42" ht="15" customHeight="1" x14ac:dyDescent="0.2"/>
    <row r="64" spans="1:42" ht="15" customHeight="1" x14ac:dyDescent="0.2"/>
    <row r="65" ht="15" customHeight="1" x14ac:dyDescent="0.2"/>
    <row r="66" ht="15" customHeight="1" x14ac:dyDescent="0.2"/>
    <row r="67" ht="15" customHeight="1" x14ac:dyDescent="0.2"/>
    <row r="68" ht="15" customHeight="1" x14ac:dyDescent="0.2"/>
    <row r="69" ht="15" customHeight="1" x14ac:dyDescent="0.2"/>
    <row r="70" ht="12.95" customHeight="1" x14ac:dyDescent="0.2"/>
    <row r="71" ht="12.95" customHeight="1" x14ac:dyDescent="0.2"/>
    <row r="72" ht="12.95" customHeight="1" x14ac:dyDescent="0.2"/>
    <row r="73" ht="17.100000000000001" customHeight="1" x14ac:dyDescent="0.2"/>
    <row r="74" ht="17.100000000000001" customHeight="1" x14ac:dyDescent="0.2"/>
    <row r="75" ht="17.100000000000001" customHeight="1" x14ac:dyDescent="0.2"/>
    <row r="76" ht="17.100000000000001" customHeight="1" x14ac:dyDescent="0.2"/>
    <row r="77" ht="17.100000000000001" customHeight="1" x14ac:dyDescent="0.2"/>
    <row r="78" ht="17.100000000000001" customHeight="1" x14ac:dyDescent="0.2"/>
    <row r="79" ht="17.100000000000001" customHeight="1" x14ac:dyDescent="0.2"/>
    <row r="80" ht="17.100000000000001" customHeight="1" x14ac:dyDescent="0.2"/>
  </sheetData>
  <sortState xmlns:xlrd2="http://schemas.microsoft.com/office/spreadsheetml/2017/richdata2" ref="B54:G92">
    <sortCondition ref="B54"/>
  </sortState>
  <pageMargins left="0.39370078740157483" right="0" top="0.59055118110236227" bottom="0.59055118110236227" header="0.31496062992125984" footer="0.31496062992125984"/>
  <pageSetup scale="75" orientation="landscape" r:id="rId1"/>
  <headerFooter alignWithMargins="0">
    <oddFooter>&amp;C"Bajo protesta de decir verdad declaramos que los Estados Financieros y sus notas, son razonablemente correctos y son responsabilidad del emisor"</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J37"/>
  <sheetViews>
    <sheetView workbookViewId="0">
      <selection activeCell="F22" sqref="F22"/>
    </sheetView>
  </sheetViews>
  <sheetFormatPr baseColWidth="10" defaultRowHeight="12.75" x14ac:dyDescent="0.2"/>
  <cols>
    <col min="1" max="1" width="1.85546875" customWidth="1"/>
    <col min="2" max="2" width="17.5703125" customWidth="1"/>
    <col min="3" max="3" width="11.85546875" customWidth="1"/>
    <col min="4" max="4" width="40.5703125" customWidth="1"/>
    <col min="5" max="5" width="52.5703125" customWidth="1"/>
    <col min="6" max="6" width="12.85546875" customWidth="1"/>
    <col min="7" max="7" width="21.5703125" customWidth="1"/>
    <col min="8" max="8" width="14.42578125" customWidth="1"/>
  </cols>
  <sheetData>
    <row r="1" spans="2:8" x14ac:dyDescent="0.2">
      <c r="B1" s="96"/>
      <c r="C1" s="97"/>
      <c r="D1" s="97"/>
      <c r="E1" s="97"/>
      <c r="F1" s="97"/>
      <c r="G1" s="97"/>
      <c r="H1" s="98"/>
    </row>
    <row r="2" spans="2:8" x14ac:dyDescent="0.2">
      <c r="B2" s="411"/>
      <c r="C2" s="412"/>
      <c r="D2" s="412"/>
      <c r="E2" s="412"/>
      <c r="F2" s="412"/>
      <c r="G2" s="412"/>
      <c r="H2" s="414"/>
    </row>
    <row r="3" spans="2:8" x14ac:dyDescent="0.2">
      <c r="B3" s="411"/>
      <c r="C3" s="412"/>
      <c r="D3" s="412"/>
      <c r="E3" s="412"/>
      <c r="F3" s="412"/>
      <c r="G3" s="412"/>
      <c r="H3" s="414"/>
    </row>
    <row r="4" spans="2:8" x14ac:dyDescent="0.2">
      <c r="B4" s="411"/>
      <c r="C4" s="427"/>
      <c r="D4" s="427"/>
      <c r="E4" s="427"/>
      <c r="F4" s="432"/>
      <c r="G4" s="427"/>
      <c r="H4" s="429"/>
    </row>
    <row r="5" spans="2:8" ht="15.75" x14ac:dyDescent="0.25">
      <c r="B5" s="215" t="s">
        <v>58</v>
      </c>
      <c r="C5" s="14"/>
      <c r="D5" s="14"/>
      <c r="E5" s="14"/>
      <c r="F5" s="22"/>
      <c r="G5" s="14"/>
      <c r="H5" s="216"/>
    </row>
    <row r="6" spans="2:8" ht="15.75" x14ac:dyDescent="0.25">
      <c r="B6" s="215" t="s">
        <v>162</v>
      </c>
      <c r="C6" s="14"/>
      <c r="D6" s="14"/>
      <c r="E6" s="14"/>
      <c r="F6" s="22"/>
      <c r="G6" s="14"/>
      <c r="H6" s="216"/>
    </row>
    <row r="7" spans="2:8" ht="15.75" x14ac:dyDescent="0.25">
      <c r="B7" s="215" t="s">
        <v>833</v>
      </c>
      <c r="C7" s="14"/>
      <c r="D7" s="14"/>
      <c r="E7" s="14"/>
      <c r="F7" s="22"/>
      <c r="G7" s="14"/>
      <c r="H7" s="216"/>
    </row>
    <row r="8" spans="2:8" ht="15.75" x14ac:dyDescent="0.25">
      <c r="B8" s="130">
        <v>6.2</v>
      </c>
      <c r="C8" s="131"/>
      <c r="D8" s="131"/>
      <c r="E8" s="131"/>
      <c r="F8" s="217"/>
      <c r="G8" s="131"/>
      <c r="H8" s="132"/>
    </row>
    <row r="9" spans="2:8" x14ac:dyDescent="0.2">
      <c r="C9" s="12"/>
      <c r="D9" s="12"/>
      <c r="E9" s="12"/>
      <c r="F9" s="36"/>
      <c r="G9" s="12"/>
      <c r="H9" s="12"/>
    </row>
    <row r="10" spans="2:8" ht="25.5" x14ac:dyDescent="0.2">
      <c r="B10" s="218" t="s">
        <v>40</v>
      </c>
      <c r="C10" s="219" t="s">
        <v>160</v>
      </c>
      <c r="D10" s="219" t="s">
        <v>60</v>
      </c>
      <c r="E10" s="219" t="s">
        <v>61</v>
      </c>
      <c r="F10" s="220" t="s">
        <v>62</v>
      </c>
      <c r="G10" s="219" t="s">
        <v>63</v>
      </c>
      <c r="H10" s="219" t="s">
        <v>64</v>
      </c>
    </row>
    <row r="11" spans="2:8" x14ac:dyDescent="0.2">
      <c r="B11" s="116" t="s">
        <v>869</v>
      </c>
      <c r="C11" s="23">
        <v>45181</v>
      </c>
      <c r="D11" s="24" t="s">
        <v>870</v>
      </c>
      <c r="E11" s="24" t="s">
        <v>871</v>
      </c>
      <c r="F11" s="78">
        <v>12900</v>
      </c>
      <c r="G11" s="24" t="s">
        <v>809</v>
      </c>
      <c r="H11" s="23">
        <v>45199</v>
      </c>
    </row>
    <row r="12" spans="2:8" x14ac:dyDescent="0.2">
      <c r="B12" s="116" t="s">
        <v>811</v>
      </c>
      <c r="C12" s="23">
        <v>45063</v>
      </c>
      <c r="D12" s="24" t="s">
        <v>810</v>
      </c>
      <c r="E12" s="24" t="s">
        <v>812</v>
      </c>
      <c r="F12" s="78">
        <v>14985</v>
      </c>
      <c r="G12" s="24" t="s">
        <v>809</v>
      </c>
      <c r="H12" s="23">
        <v>45291</v>
      </c>
    </row>
    <row r="13" spans="2:8" ht="12.75" customHeight="1" x14ac:dyDescent="0.2">
      <c r="B13" s="116" t="s">
        <v>811</v>
      </c>
      <c r="C13" s="23">
        <v>45093</v>
      </c>
      <c r="D13" s="24" t="s">
        <v>810</v>
      </c>
      <c r="E13" s="24" t="s">
        <v>812</v>
      </c>
      <c r="F13" s="78">
        <v>6535.51</v>
      </c>
      <c r="G13" s="24" t="s">
        <v>809</v>
      </c>
      <c r="H13" s="23">
        <v>45291</v>
      </c>
    </row>
    <row r="14" spans="2:8" x14ac:dyDescent="0.2">
      <c r="B14" s="116" t="s">
        <v>811</v>
      </c>
      <c r="C14" s="23">
        <v>45149</v>
      </c>
      <c r="D14" s="24" t="s">
        <v>810</v>
      </c>
      <c r="E14" s="24" t="s">
        <v>812</v>
      </c>
      <c r="F14" s="78">
        <v>6299</v>
      </c>
      <c r="G14" s="24" t="s">
        <v>809</v>
      </c>
      <c r="H14" s="23">
        <v>45291</v>
      </c>
    </row>
    <row r="15" spans="2:8" x14ac:dyDescent="0.2">
      <c r="B15" s="116" t="s">
        <v>811</v>
      </c>
      <c r="C15" s="23">
        <v>45149</v>
      </c>
      <c r="D15" s="24" t="s">
        <v>810</v>
      </c>
      <c r="E15" s="24" t="s">
        <v>812</v>
      </c>
      <c r="F15" s="78">
        <v>6398.49</v>
      </c>
      <c r="G15" s="24" t="s">
        <v>809</v>
      </c>
      <c r="H15" s="23">
        <v>45291</v>
      </c>
    </row>
    <row r="16" spans="2:8" x14ac:dyDescent="0.2">
      <c r="B16" s="116" t="s">
        <v>811</v>
      </c>
      <c r="C16" s="23">
        <v>45182</v>
      </c>
      <c r="D16" s="24" t="s">
        <v>810</v>
      </c>
      <c r="E16" s="24" t="s">
        <v>812</v>
      </c>
      <c r="F16" s="78">
        <v>6204.38</v>
      </c>
      <c r="G16" s="24" t="s">
        <v>809</v>
      </c>
      <c r="H16" s="23">
        <v>45291</v>
      </c>
    </row>
    <row r="17" spans="2:10" ht="14.1" customHeight="1" x14ac:dyDescent="0.2">
      <c r="B17" s="41"/>
      <c r="C17" s="23"/>
      <c r="D17" s="24"/>
      <c r="E17" s="221" t="s">
        <v>54</v>
      </c>
      <c r="F17" s="79">
        <f>SUM(F11:F16)</f>
        <v>53322.38</v>
      </c>
      <c r="G17" s="24"/>
      <c r="H17" s="23"/>
    </row>
    <row r="18" spans="2:10" x14ac:dyDescent="0.2">
      <c r="B18" s="116"/>
      <c r="C18" s="26"/>
      <c r="D18" s="26"/>
      <c r="E18" s="73"/>
      <c r="F18" s="222"/>
      <c r="G18" s="26"/>
      <c r="H18" s="26"/>
    </row>
    <row r="19" spans="2:10" x14ac:dyDescent="0.2">
      <c r="B19" s="116"/>
      <c r="C19" s="26"/>
      <c r="D19" s="26"/>
      <c r="E19" s="26"/>
      <c r="F19" s="223"/>
      <c r="G19" s="26"/>
      <c r="H19" s="26"/>
    </row>
    <row r="20" spans="2:10" x14ac:dyDescent="0.2">
      <c r="B20" s="116"/>
      <c r="C20" s="26"/>
      <c r="D20" s="26"/>
      <c r="E20" s="224"/>
      <c r="F20" s="222"/>
      <c r="G20" s="26"/>
      <c r="H20" s="26"/>
    </row>
    <row r="21" spans="2:10" x14ac:dyDescent="0.2">
      <c r="C21" s="13"/>
      <c r="D21" s="13"/>
      <c r="E21" s="13"/>
      <c r="F21" s="28"/>
      <c r="G21" s="13"/>
      <c r="H21" s="13"/>
      <c r="J21" s="74"/>
    </row>
    <row r="22" spans="2:10" x14ac:dyDescent="0.2">
      <c r="C22" s="13"/>
      <c r="D22" s="13"/>
      <c r="E22" s="13"/>
      <c r="F22" s="28"/>
      <c r="G22" s="13"/>
      <c r="H22" s="13"/>
      <c r="J22" s="74"/>
    </row>
    <row r="23" spans="2:10" x14ac:dyDescent="0.2">
      <c r="C23" s="13"/>
      <c r="D23" s="13"/>
      <c r="E23" s="13"/>
      <c r="F23" s="28"/>
      <c r="G23" s="13"/>
      <c r="H23" s="13"/>
      <c r="J23" s="74"/>
    </row>
    <row r="24" spans="2:10" x14ac:dyDescent="0.2">
      <c r="C24" s="13"/>
      <c r="D24" s="13"/>
      <c r="E24" s="13"/>
      <c r="F24" s="28"/>
      <c r="G24" s="13"/>
      <c r="H24" s="81"/>
      <c r="I24" s="74"/>
    </row>
    <row r="25" spans="2:10" x14ac:dyDescent="0.2">
      <c r="B25" s="1"/>
      <c r="C25" s="1"/>
      <c r="D25" s="1"/>
      <c r="E25" s="1"/>
      <c r="F25" s="82"/>
      <c r="G25" s="1"/>
      <c r="H25" s="1"/>
    </row>
    <row r="26" spans="2:10" x14ac:dyDescent="0.2">
      <c r="F26" s="74"/>
      <c r="I26" s="74"/>
    </row>
    <row r="27" spans="2:10" x14ac:dyDescent="0.2">
      <c r="F27" s="74"/>
    </row>
    <row r="28" spans="2:10" x14ac:dyDescent="0.2">
      <c r="F28" s="74"/>
    </row>
    <row r="29" spans="2:10" x14ac:dyDescent="0.2">
      <c r="F29" s="74"/>
    </row>
    <row r="30" spans="2:10" x14ac:dyDescent="0.2">
      <c r="F30" s="74"/>
    </row>
    <row r="31" spans="2:10" x14ac:dyDescent="0.2">
      <c r="F31" s="74"/>
      <c r="H31" s="74"/>
    </row>
    <row r="32" spans="2:10" x14ac:dyDescent="0.2">
      <c r="F32" s="74"/>
    </row>
    <row r="33" spans="6:7" x14ac:dyDescent="0.2">
      <c r="F33" s="74"/>
    </row>
    <row r="34" spans="6:7" x14ac:dyDescent="0.2">
      <c r="F34" s="74"/>
      <c r="G34" s="74"/>
    </row>
    <row r="36" spans="6:7" x14ac:dyDescent="0.2">
      <c r="G36" s="74"/>
    </row>
    <row r="37" spans="6:7" x14ac:dyDescent="0.2">
      <c r="F37" s="74"/>
    </row>
  </sheetData>
  <pageMargins left="0.39370078740157483" right="0.39370078740157483" top="0.59055118110236227" bottom="0.39370078740157483" header="0.31496062992125984" footer="0.31496062992125984"/>
  <pageSetup scale="75" orientation="landscape" r:id="rId1"/>
  <headerFooter>
    <oddFooter>&amp;CBajo protesta de decir verdad declaramos que los Estados Financieros ysus notas son razonablemente correctos y son responsabilidad del emisor</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39</vt:i4>
      </vt:variant>
      <vt:variant>
        <vt:lpstr>Rangos con nombre</vt:lpstr>
      </vt:variant>
      <vt:variant>
        <vt:i4>12</vt:i4>
      </vt:variant>
    </vt:vector>
  </HeadingPairs>
  <TitlesOfParts>
    <vt:vector size="51" baseType="lpstr">
      <vt:lpstr>1</vt:lpstr>
      <vt:lpstr>2</vt:lpstr>
      <vt:lpstr>2.1</vt:lpstr>
      <vt:lpstr>3</vt:lpstr>
      <vt:lpstr>4</vt:lpstr>
      <vt:lpstr>5</vt:lpstr>
      <vt:lpstr>6</vt:lpstr>
      <vt:lpstr>6.1</vt:lpstr>
      <vt:lpstr>6.2</vt:lpstr>
      <vt:lpstr>6.3</vt:lpstr>
      <vt:lpstr>7</vt:lpstr>
      <vt:lpstr>7.1</vt:lpstr>
      <vt:lpstr>7.2</vt:lpstr>
      <vt:lpstr>8</vt:lpstr>
      <vt:lpstr>9 NOTAS</vt:lpstr>
      <vt:lpstr>10</vt:lpstr>
      <vt:lpstr>11</vt:lpstr>
      <vt:lpstr>11.1</vt:lpstr>
      <vt:lpstr>12</vt:lpstr>
      <vt:lpstr>13</vt:lpstr>
      <vt:lpstr>14</vt:lpstr>
      <vt:lpstr>15</vt:lpstr>
      <vt:lpstr>16</vt:lpstr>
      <vt:lpstr>17</vt:lpstr>
      <vt:lpstr>18</vt:lpstr>
      <vt:lpstr>19</vt:lpstr>
      <vt:lpstr>20</vt:lpstr>
      <vt:lpstr>21</vt:lpstr>
      <vt:lpstr>22</vt:lpstr>
      <vt:lpstr>BALANZA</vt:lpstr>
      <vt:lpstr>LDF 1</vt:lpstr>
      <vt:lpstr>LDF 2</vt:lpstr>
      <vt:lpstr>LDF 3</vt:lpstr>
      <vt:lpstr>LDF 4</vt:lpstr>
      <vt:lpstr>LDF 5</vt:lpstr>
      <vt:lpstr>LDF 6a</vt:lpstr>
      <vt:lpstr>LDF 6b</vt:lpstr>
      <vt:lpstr>LDF 6c</vt:lpstr>
      <vt:lpstr>LDF 6d</vt:lpstr>
      <vt:lpstr>'9 NOTAS'!_Hlk506199009</vt:lpstr>
      <vt:lpstr>'13'!Títulos_a_imprimir</vt:lpstr>
      <vt:lpstr>'15'!Títulos_a_imprimir</vt:lpstr>
      <vt:lpstr>'2'!Títulos_a_imprimir</vt:lpstr>
      <vt:lpstr>'2.1'!Títulos_a_imprimir</vt:lpstr>
      <vt:lpstr>'6'!Títulos_a_imprimir</vt:lpstr>
      <vt:lpstr>'6.1'!Títulos_a_imprimir</vt:lpstr>
      <vt:lpstr>'6.3'!Títulos_a_imprimir</vt:lpstr>
      <vt:lpstr>'7.1'!Títulos_a_imprimir</vt:lpstr>
      <vt:lpstr>'7.2'!Títulos_a_imprimir</vt:lpstr>
      <vt:lpstr>BALANZA!Títulos_a_imprimir</vt:lpstr>
      <vt:lpstr>'LDF 1'!Títulos_a_imprimir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emiliano</dc:creator>
  <cp:lastModifiedBy>Emiliano Zapata Sosa</cp:lastModifiedBy>
  <cp:lastPrinted>2023-10-10T19:50:38Z</cp:lastPrinted>
  <dcterms:created xsi:type="dcterms:W3CDTF">2012-07-09T16:01:36Z</dcterms:created>
  <dcterms:modified xsi:type="dcterms:W3CDTF">2023-10-10T19:54:21Z</dcterms:modified>
</cp:coreProperties>
</file>