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NEXOS 2020\FBL1N -GILDO\"/>
    </mc:Choice>
  </mc:AlternateContent>
  <bookViews>
    <workbookView xWindow="0" yWindow="0" windowWidth="25200" windowHeight="12465"/>
  </bookViews>
  <sheets>
    <sheet name="INDICADORES RESULRA_4T_2020" sheetId="1" r:id="rId1"/>
  </sheets>
  <externalReferences>
    <externalReference r:id="rId2"/>
  </externalReferences>
  <definedNames>
    <definedName name="_xlnm._FilterDatabase" localSheetId="0" hidden="1">'INDICADORES RESULRA_4T_2020'!$B$4:$N$4470</definedName>
    <definedName name="A_IMPRESIÓN_IM">#REF!</definedName>
    <definedName name="aa">#REF!</definedName>
    <definedName name="_xlnm.Print_Area" localSheetId="0">'INDICADORES RESULRA_4T_2020'!$B$1:$N$4473</definedName>
    <definedName name="_xlnm.Database">#REF!</definedName>
    <definedName name="clas">#REF!</definedName>
    <definedName name="Database">#REF!</definedName>
    <definedName name="ERIKA">#REF!</definedName>
    <definedName name="FLUJO">#REF!</definedName>
    <definedName name="_xlnm.Print_Titles" localSheetId="0">'INDICADORES RESULRA_4T_2020'!$1:$4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416" i="1" l="1"/>
  <c r="K4413" i="1"/>
  <c r="K4410" i="1"/>
  <c r="J4410" i="1"/>
  <c r="K4407" i="1"/>
  <c r="J4407" i="1"/>
  <c r="K4404" i="1"/>
  <c r="K4401" i="1"/>
  <c r="J4401" i="1"/>
  <c r="I4401" i="1"/>
  <c r="K4395" i="1"/>
  <c r="I4395" i="1"/>
  <c r="K4392" i="1"/>
  <c r="I4392" i="1"/>
  <c r="L4389" i="1"/>
  <c r="K4389" i="1"/>
  <c r="J4389" i="1"/>
  <c r="L4386" i="1"/>
  <c r="K4386" i="1"/>
  <c r="J4383" i="1"/>
  <c r="I4383" i="1"/>
  <c r="M4380" i="1"/>
  <c r="L4380" i="1"/>
  <c r="K4380" i="1"/>
  <c r="J4380" i="1"/>
  <c r="I4380" i="1"/>
  <c r="M4377" i="1"/>
  <c r="L4377" i="1"/>
  <c r="K4377" i="1"/>
  <c r="J4377" i="1"/>
  <c r="I4377" i="1"/>
  <c r="M4374" i="1"/>
  <c r="K4374" i="1"/>
  <c r="I4374" i="1"/>
  <c r="L4371" i="1"/>
  <c r="K4371" i="1"/>
  <c r="J4371" i="1"/>
  <c r="I4371" i="1"/>
  <c r="L4368" i="1"/>
  <c r="K4368" i="1"/>
  <c r="J4368" i="1"/>
  <c r="I4368" i="1"/>
  <c r="J4365" i="1"/>
  <c r="I4365" i="1"/>
  <c r="M4305" i="1"/>
  <c r="L4305" i="1"/>
  <c r="K4305" i="1"/>
  <c r="J4305" i="1"/>
  <c r="I4305" i="1"/>
  <c r="L4302" i="1"/>
  <c r="K4302" i="1"/>
  <c r="J4302" i="1"/>
  <c r="I4302" i="1"/>
  <c r="M4301" i="1"/>
  <c r="M4300" i="1"/>
  <c r="M4302" i="1" s="1"/>
  <c r="L4299" i="1"/>
  <c r="K4299" i="1"/>
  <c r="J4299" i="1"/>
  <c r="I4299" i="1"/>
  <c r="M4298" i="1"/>
  <c r="M4299" i="1" s="1"/>
  <c r="M4296" i="1"/>
  <c r="K4296" i="1"/>
  <c r="K4293" i="1"/>
  <c r="J4293" i="1"/>
  <c r="I4293" i="1"/>
  <c r="M4292" i="1"/>
  <c r="L4290" i="1"/>
  <c r="K4290" i="1"/>
  <c r="J4290" i="1"/>
  <c r="M4287" i="1"/>
  <c r="L4287" i="1"/>
  <c r="K4287" i="1"/>
  <c r="J4287" i="1"/>
  <c r="I4287" i="1"/>
  <c r="M4284" i="1"/>
  <c r="L4284" i="1"/>
  <c r="K4284" i="1"/>
  <c r="J4284" i="1"/>
  <c r="I4284" i="1"/>
  <c r="M4281" i="1"/>
  <c r="L4281" i="1"/>
  <c r="K4281" i="1"/>
  <c r="J4281" i="1"/>
  <c r="I4281" i="1"/>
  <c r="M4278" i="1"/>
  <c r="L4278" i="1"/>
  <c r="K4278" i="1"/>
  <c r="J4278" i="1"/>
  <c r="M4275" i="1"/>
  <c r="J4275" i="1"/>
  <c r="M4272" i="1"/>
  <c r="L4272" i="1"/>
  <c r="K4272" i="1"/>
  <c r="J4272" i="1"/>
  <c r="M4269" i="1"/>
  <c r="L4269" i="1"/>
  <c r="K4269" i="1"/>
  <c r="J4269" i="1"/>
  <c r="M4266" i="1"/>
  <c r="L4266" i="1"/>
  <c r="K4266" i="1"/>
  <c r="J4266" i="1"/>
  <c r="M4263" i="1"/>
  <c r="L4263" i="1"/>
  <c r="K4263" i="1"/>
  <c r="J4263" i="1"/>
  <c r="M4260" i="1"/>
  <c r="L4260" i="1"/>
  <c r="K4260" i="1"/>
  <c r="J4260" i="1"/>
  <c r="M4257" i="1"/>
  <c r="L4257" i="1"/>
  <c r="K4257" i="1"/>
  <c r="J4257" i="1"/>
  <c r="I4257" i="1"/>
  <c r="M4254" i="1"/>
  <c r="I4254" i="1"/>
  <c r="M4251" i="1"/>
  <c r="L4251" i="1"/>
  <c r="K4251" i="1"/>
  <c r="J4251" i="1"/>
  <c r="I4251" i="1"/>
  <c r="M4248" i="1"/>
  <c r="L4248" i="1"/>
  <c r="K4248" i="1"/>
  <c r="J4248" i="1"/>
  <c r="I4248" i="1"/>
  <c r="M4245" i="1"/>
  <c r="L4245" i="1"/>
  <c r="K4245" i="1"/>
  <c r="J4245" i="1"/>
  <c r="I4245" i="1"/>
  <c r="L4242" i="1"/>
  <c r="K4242" i="1"/>
  <c r="J4242" i="1"/>
  <c r="I4242" i="1"/>
  <c r="M4241" i="1"/>
  <c r="M4242" i="1" s="1"/>
  <c r="L4239" i="1"/>
  <c r="K4239" i="1"/>
  <c r="J4239" i="1"/>
  <c r="I4239" i="1"/>
  <c r="M4238" i="1"/>
  <c r="M4237" i="1"/>
  <c r="M4239" i="1" s="1"/>
  <c r="M4236" i="1"/>
  <c r="L4236" i="1"/>
  <c r="K4236" i="1"/>
  <c r="J4236" i="1"/>
  <c r="I4236" i="1"/>
  <c r="M4235" i="1"/>
  <c r="M4234" i="1"/>
  <c r="M4233" i="1"/>
  <c r="L4233" i="1"/>
  <c r="K4233" i="1"/>
  <c r="J4233" i="1"/>
  <c r="I4233" i="1"/>
  <c r="M4230" i="1"/>
  <c r="L4230" i="1"/>
  <c r="K4230" i="1"/>
  <c r="J4230" i="1"/>
  <c r="I4230" i="1"/>
  <c r="M4227" i="1"/>
  <c r="L4227" i="1"/>
  <c r="K4227" i="1"/>
  <c r="J4227" i="1"/>
  <c r="I4227" i="1"/>
  <c r="M4224" i="1"/>
  <c r="L4224" i="1"/>
  <c r="K4224" i="1"/>
  <c r="J4224" i="1"/>
  <c r="I4224" i="1"/>
  <c r="M4221" i="1"/>
  <c r="L4221" i="1"/>
  <c r="K4221" i="1"/>
  <c r="J4221" i="1"/>
  <c r="I4221" i="1"/>
  <c r="M4218" i="1"/>
  <c r="L4218" i="1"/>
  <c r="K4218" i="1"/>
  <c r="J4218" i="1"/>
  <c r="K4215" i="1"/>
  <c r="J4215" i="1"/>
  <c r="M4212" i="1"/>
  <c r="L4212" i="1"/>
  <c r="K4212" i="1"/>
  <c r="J4212" i="1"/>
  <c r="M4209" i="1"/>
  <c r="L4209" i="1"/>
  <c r="K4209" i="1"/>
  <c r="J4209" i="1"/>
  <c r="M4188" i="1"/>
  <c r="L4188" i="1"/>
  <c r="K4188" i="1"/>
  <c r="I4188" i="1"/>
  <c r="M4185" i="1"/>
  <c r="L4185" i="1"/>
  <c r="K4185" i="1"/>
  <c r="J4185" i="1"/>
  <c r="M4182" i="1"/>
  <c r="L4182" i="1"/>
  <c r="K4182" i="1"/>
  <c r="J4182" i="1"/>
  <c r="I4182" i="1"/>
  <c r="M4179" i="1"/>
  <c r="L4179" i="1"/>
  <c r="K4179" i="1"/>
  <c r="J4179" i="1"/>
  <c r="I4179" i="1"/>
  <c r="K4176" i="1"/>
  <c r="I4176" i="1"/>
  <c r="M4173" i="1"/>
  <c r="L4173" i="1"/>
  <c r="K4173" i="1"/>
  <c r="J4173" i="1"/>
  <c r="I4173" i="1"/>
  <c r="M4170" i="1"/>
  <c r="L4170" i="1"/>
  <c r="K4170" i="1"/>
  <c r="J4170" i="1"/>
  <c r="I4170" i="1"/>
  <c r="M4167" i="1"/>
  <c r="L4167" i="1"/>
  <c r="K4167" i="1"/>
  <c r="J4167" i="1"/>
  <c r="I4167" i="1"/>
  <c r="K4164" i="1"/>
  <c r="M4161" i="1"/>
  <c r="L4161" i="1"/>
  <c r="K4161" i="1"/>
  <c r="J4161" i="1"/>
  <c r="M4158" i="1"/>
  <c r="L4158" i="1"/>
  <c r="K4158" i="1"/>
  <c r="J4158" i="1"/>
  <c r="I4158" i="1"/>
  <c r="M4155" i="1"/>
  <c r="L4155" i="1"/>
  <c r="K4155" i="1"/>
  <c r="J4155" i="1"/>
  <c r="I4155" i="1"/>
  <c r="M4154" i="1"/>
  <c r="M4153" i="1"/>
  <c r="L4152" i="1"/>
  <c r="K4152" i="1"/>
  <c r="J4152" i="1"/>
  <c r="I4152" i="1"/>
  <c r="M4151" i="1"/>
  <c r="M4150" i="1"/>
  <c r="M4152" i="1" s="1"/>
  <c r="L4149" i="1"/>
  <c r="K4149" i="1"/>
  <c r="J4149" i="1"/>
  <c r="I4149" i="1"/>
  <c r="M4148" i="1"/>
  <c r="M4147" i="1"/>
  <c r="M4149" i="1" s="1"/>
  <c r="K4146" i="1"/>
  <c r="J4146" i="1"/>
  <c r="L4137" i="1"/>
  <c r="K4137" i="1"/>
  <c r="J4137" i="1"/>
  <c r="I4137" i="1"/>
  <c r="M4136" i="1"/>
  <c r="M4135" i="1"/>
  <c r="M4137" i="1" s="1"/>
  <c r="M4128" i="1"/>
  <c r="L4128" i="1"/>
  <c r="K4128" i="1"/>
  <c r="M4125" i="1"/>
  <c r="L4125" i="1"/>
  <c r="K4125" i="1"/>
  <c r="M4122" i="1"/>
  <c r="L4122" i="1"/>
  <c r="K4122" i="1"/>
  <c r="J4122" i="1"/>
  <c r="I4122" i="1"/>
  <c r="M4116" i="1"/>
  <c r="L4116" i="1"/>
  <c r="K4116" i="1"/>
  <c r="J4116" i="1"/>
  <c r="I4116" i="1"/>
  <c r="M4113" i="1"/>
  <c r="L4113" i="1"/>
  <c r="K4113" i="1"/>
  <c r="J4113" i="1"/>
  <c r="I4113" i="1"/>
  <c r="M4110" i="1"/>
  <c r="K4110" i="1"/>
  <c r="J4110" i="1"/>
  <c r="I4110" i="1"/>
  <c r="M4107" i="1"/>
  <c r="L4107" i="1"/>
  <c r="K4107" i="1"/>
  <c r="I4107" i="1"/>
  <c r="M4104" i="1"/>
  <c r="L4104" i="1"/>
  <c r="K4104" i="1"/>
  <c r="J4104" i="1"/>
  <c r="I4104" i="1"/>
  <c r="M4101" i="1"/>
  <c r="L4101" i="1"/>
  <c r="K4101" i="1"/>
  <c r="J4101" i="1"/>
  <c r="I4101" i="1"/>
  <c r="L4098" i="1"/>
  <c r="K4098" i="1"/>
  <c r="J4098" i="1"/>
  <c r="I4098" i="1"/>
  <c r="M4095" i="1"/>
  <c r="K4095" i="1"/>
  <c r="I4095" i="1"/>
  <c r="M4092" i="1"/>
  <c r="L4092" i="1"/>
  <c r="K4092" i="1"/>
  <c r="I4092" i="1"/>
  <c r="M4086" i="1"/>
  <c r="L4086" i="1"/>
  <c r="K4086" i="1"/>
  <c r="J4086" i="1"/>
  <c r="I4086" i="1"/>
  <c r="M4083" i="1"/>
  <c r="K4083" i="1"/>
  <c r="J4083" i="1"/>
  <c r="I4083" i="1"/>
  <c r="M4080" i="1"/>
  <c r="J4080" i="1"/>
  <c r="M4077" i="1"/>
  <c r="L4077" i="1"/>
  <c r="K4077" i="1"/>
  <c r="J4077" i="1"/>
  <c r="M4074" i="1"/>
  <c r="L4074" i="1"/>
  <c r="K4074" i="1"/>
  <c r="J4074" i="1"/>
  <c r="I4074" i="1"/>
  <c r="M4071" i="1"/>
  <c r="L4071" i="1"/>
  <c r="K4071" i="1"/>
  <c r="J4071" i="1"/>
  <c r="M4068" i="1"/>
  <c r="L4068" i="1"/>
  <c r="K4068" i="1"/>
  <c r="J4068" i="1"/>
  <c r="L4065" i="1"/>
  <c r="K4065" i="1"/>
  <c r="J4065" i="1"/>
  <c r="I4065" i="1"/>
  <c r="M4056" i="1"/>
  <c r="L4056" i="1"/>
  <c r="K4056" i="1"/>
  <c r="J4056" i="1"/>
  <c r="I4056" i="1"/>
  <c r="M4053" i="1"/>
  <c r="L4053" i="1"/>
  <c r="K4053" i="1"/>
  <c r="J4053" i="1"/>
  <c r="I4053" i="1"/>
  <c r="M4050" i="1"/>
  <c r="L4050" i="1"/>
  <c r="K4050" i="1"/>
  <c r="J4050" i="1"/>
  <c r="I4050" i="1"/>
  <c r="M4047" i="1"/>
  <c r="L4047" i="1"/>
  <c r="K4047" i="1"/>
  <c r="J4047" i="1"/>
  <c r="I4047" i="1"/>
  <c r="M4044" i="1"/>
  <c r="L4044" i="1"/>
  <c r="K4044" i="1"/>
  <c r="J4044" i="1"/>
  <c r="I4044" i="1"/>
  <c r="M4041" i="1"/>
  <c r="L4041" i="1"/>
  <c r="K4041" i="1"/>
  <c r="M4038" i="1"/>
  <c r="L4038" i="1"/>
  <c r="K4038" i="1"/>
  <c r="M4035" i="1"/>
  <c r="L4035" i="1"/>
  <c r="K4035" i="1"/>
  <c r="J4035" i="1"/>
  <c r="I4035" i="1"/>
  <c r="M4032" i="1"/>
  <c r="L4032" i="1"/>
  <c r="K4032" i="1"/>
  <c r="J4032" i="1"/>
  <c r="I4032" i="1"/>
  <c r="M4029" i="1"/>
  <c r="L4029" i="1"/>
  <c r="K4029" i="1"/>
  <c r="J4029" i="1"/>
  <c r="I4029" i="1"/>
  <c r="M4026" i="1"/>
  <c r="L4026" i="1"/>
  <c r="K4026" i="1"/>
  <c r="J4026" i="1"/>
  <c r="I4026" i="1"/>
  <c r="M4023" i="1"/>
  <c r="L4023" i="1"/>
  <c r="K4023" i="1"/>
  <c r="J4023" i="1"/>
  <c r="I4023" i="1"/>
  <c r="M4020" i="1"/>
  <c r="L4020" i="1"/>
  <c r="K4020" i="1"/>
  <c r="I4020" i="1"/>
  <c r="M4017" i="1"/>
  <c r="L4017" i="1"/>
  <c r="J4017" i="1"/>
  <c r="I4017" i="1"/>
  <c r="M4014" i="1"/>
  <c r="M4011" i="1"/>
  <c r="L4011" i="1"/>
  <c r="K4011" i="1"/>
  <c r="J4011" i="1"/>
  <c r="I4011" i="1"/>
  <c r="M4008" i="1"/>
  <c r="L4008" i="1"/>
  <c r="K4008" i="1"/>
  <c r="J4008" i="1"/>
  <c r="I4008" i="1"/>
  <c r="L4005" i="1"/>
  <c r="K4005" i="1"/>
  <c r="J4005" i="1"/>
  <c r="I4005" i="1"/>
  <c r="I3999" i="1"/>
  <c r="M3996" i="1"/>
  <c r="L3996" i="1"/>
  <c r="K3996" i="1"/>
  <c r="J3996" i="1"/>
  <c r="I3996" i="1"/>
  <c r="M3993" i="1"/>
  <c r="L3993" i="1"/>
  <c r="K3993" i="1"/>
  <c r="J3993" i="1"/>
  <c r="I3993" i="1"/>
  <c r="M3990" i="1"/>
  <c r="L3990" i="1"/>
  <c r="K3990" i="1"/>
  <c r="J3990" i="1"/>
  <c r="I3990" i="1"/>
  <c r="M3987" i="1"/>
  <c r="M3984" i="1"/>
  <c r="L3984" i="1"/>
  <c r="K3984" i="1"/>
  <c r="J3984" i="1"/>
  <c r="M3981" i="1"/>
  <c r="L3981" i="1"/>
  <c r="K3981" i="1"/>
  <c r="I3981" i="1"/>
  <c r="M3978" i="1"/>
  <c r="L3978" i="1"/>
  <c r="K3978" i="1"/>
  <c r="J3978" i="1"/>
  <c r="I3978" i="1"/>
  <c r="M3975" i="1"/>
  <c r="L3975" i="1"/>
  <c r="K3975" i="1"/>
  <c r="J3975" i="1"/>
  <c r="M3972" i="1"/>
  <c r="K3972" i="1"/>
  <c r="M3969" i="1"/>
  <c r="L3969" i="1"/>
  <c r="K3969" i="1"/>
  <c r="J3969" i="1"/>
  <c r="I3969" i="1"/>
  <c r="M3966" i="1"/>
  <c r="L3966" i="1"/>
  <c r="K3966" i="1"/>
  <c r="J3966" i="1"/>
  <c r="I3966" i="1"/>
  <c r="M3963" i="1"/>
  <c r="L3963" i="1"/>
  <c r="K3963" i="1"/>
  <c r="J3963" i="1"/>
  <c r="I3963" i="1"/>
  <c r="M3960" i="1"/>
  <c r="L3960" i="1"/>
  <c r="K3960" i="1"/>
  <c r="J3960" i="1"/>
  <c r="I3960" i="1"/>
  <c r="M3957" i="1"/>
  <c r="L3957" i="1"/>
  <c r="K3957" i="1"/>
  <c r="J3957" i="1"/>
  <c r="I3957" i="1"/>
  <c r="M3954" i="1"/>
  <c r="I3954" i="1"/>
  <c r="M3951" i="1"/>
  <c r="L3951" i="1"/>
  <c r="K3951" i="1"/>
  <c r="J3951" i="1"/>
  <c r="I3951" i="1"/>
  <c r="M3948" i="1"/>
  <c r="L3948" i="1"/>
  <c r="K3948" i="1"/>
  <c r="J3948" i="1"/>
  <c r="I3948" i="1"/>
  <c r="M3945" i="1"/>
  <c r="L3945" i="1"/>
  <c r="K3945" i="1"/>
  <c r="J3945" i="1"/>
  <c r="I3945" i="1"/>
  <c r="M3942" i="1"/>
  <c r="M3939" i="1"/>
  <c r="L3939" i="1"/>
  <c r="K3939" i="1"/>
  <c r="J3939" i="1"/>
  <c r="I3939" i="1"/>
  <c r="M3921" i="1"/>
  <c r="K3921" i="1"/>
  <c r="I3921" i="1"/>
  <c r="M3918" i="1"/>
  <c r="L3918" i="1"/>
  <c r="K3918" i="1"/>
  <c r="I3918" i="1"/>
  <c r="K3882" i="1"/>
  <c r="I3882" i="1"/>
  <c r="K3879" i="1"/>
  <c r="I3879" i="1"/>
  <c r="M3876" i="1"/>
  <c r="L3876" i="1"/>
  <c r="K3876" i="1"/>
  <c r="I3876" i="1"/>
  <c r="K3873" i="1"/>
  <c r="I3873" i="1"/>
  <c r="M3870" i="1"/>
  <c r="L3870" i="1"/>
  <c r="K3870" i="1"/>
  <c r="I3870" i="1"/>
  <c r="K3864" i="1"/>
  <c r="I3864" i="1"/>
  <c r="K3861" i="1"/>
  <c r="I3861" i="1"/>
  <c r="K3858" i="1"/>
  <c r="I3858" i="1"/>
  <c r="L3855" i="1"/>
  <c r="K3855" i="1"/>
  <c r="J3855" i="1"/>
  <c r="I3855" i="1"/>
  <c r="M3854" i="1"/>
  <c r="M3853" i="1"/>
  <c r="M3855" i="1" s="1"/>
  <c r="M3852" i="1"/>
  <c r="L3852" i="1"/>
  <c r="K3852" i="1"/>
  <c r="J3852" i="1"/>
  <c r="I3852" i="1"/>
  <c r="M3849" i="1"/>
  <c r="L3849" i="1"/>
  <c r="K3849" i="1"/>
  <c r="J3849" i="1"/>
  <c r="I3849" i="1"/>
  <c r="M3843" i="1"/>
  <c r="L3843" i="1"/>
  <c r="M3834" i="1"/>
  <c r="K3834" i="1"/>
  <c r="I3834" i="1"/>
  <c r="M3831" i="1"/>
  <c r="K3831" i="1"/>
  <c r="I3831" i="1"/>
  <c r="M3828" i="1"/>
  <c r="L3828" i="1"/>
  <c r="K3828" i="1"/>
  <c r="J3828" i="1"/>
  <c r="I3828" i="1"/>
  <c r="M3825" i="1"/>
  <c r="M3761" i="1"/>
  <c r="M3760" i="1"/>
  <c r="J3723" i="1"/>
  <c r="M3722" i="1"/>
  <c r="L3722" i="1"/>
  <c r="M3719" i="1"/>
  <c r="L3719" i="1"/>
  <c r="K3719" i="1"/>
  <c r="K3720" i="1" s="1"/>
  <c r="J3719" i="1"/>
  <c r="J3720" i="1" s="1"/>
  <c r="I3719" i="1"/>
  <c r="M3712" i="1"/>
  <c r="M3531" i="1"/>
  <c r="M3530" i="1"/>
  <c r="M3529" i="1"/>
  <c r="M3525" i="1"/>
  <c r="M3524" i="1"/>
  <c r="M3523" i="1"/>
  <c r="L3519" i="1"/>
  <c r="K3519" i="1"/>
  <c r="J3519" i="1"/>
  <c r="I3519" i="1"/>
  <c r="L3516" i="1"/>
  <c r="K3516" i="1"/>
  <c r="J3516" i="1"/>
  <c r="I3516" i="1"/>
  <c r="J3513" i="1"/>
  <c r="I3513" i="1"/>
  <c r="J3510" i="1"/>
  <c r="I3510" i="1"/>
  <c r="I3507" i="1"/>
  <c r="L3504" i="1"/>
  <c r="K3504" i="1"/>
  <c r="J3504" i="1"/>
  <c r="I3504" i="1"/>
  <c r="K3501" i="1"/>
  <c r="J3501" i="1"/>
  <c r="I3501" i="1"/>
  <c r="K3498" i="1"/>
  <c r="J3498" i="1"/>
  <c r="I3498" i="1"/>
  <c r="L3495" i="1"/>
  <c r="K3495" i="1"/>
  <c r="J3495" i="1"/>
  <c r="I3495" i="1"/>
  <c r="L3492" i="1"/>
  <c r="K3492" i="1"/>
  <c r="J3492" i="1"/>
  <c r="I3492" i="1"/>
  <c r="L3489" i="1"/>
  <c r="K3489" i="1"/>
  <c r="J3489" i="1"/>
  <c r="I3489" i="1"/>
  <c r="L3483" i="1"/>
  <c r="K3483" i="1"/>
  <c r="J3483" i="1"/>
  <c r="I3483" i="1"/>
  <c r="I3480" i="1"/>
  <c r="K3477" i="1"/>
  <c r="I3477" i="1"/>
  <c r="L3474" i="1"/>
  <c r="K3474" i="1"/>
  <c r="J3474" i="1"/>
  <c r="I3474" i="1"/>
  <c r="I3471" i="1"/>
  <c r="I3468" i="1"/>
  <c r="L3465" i="1"/>
  <c r="K3465" i="1"/>
  <c r="I3465" i="1"/>
  <c r="I3462" i="1"/>
  <c r="L3459" i="1"/>
  <c r="K3459" i="1"/>
  <c r="I3459" i="1"/>
  <c r="L3456" i="1"/>
  <c r="I3456" i="1"/>
  <c r="L3453" i="1"/>
  <c r="K3453" i="1"/>
  <c r="I3453" i="1"/>
  <c r="L3450" i="1"/>
  <c r="K3450" i="1"/>
  <c r="J3450" i="1"/>
  <c r="I3450" i="1"/>
  <c r="I3447" i="1"/>
  <c r="L3444" i="1"/>
  <c r="K3444" i="1"/>
  <c r="J3444" i="1"/>
  <c r="I3444" i="1"/>
  <c r="I3441" i="1"/>
  <c r="I3438" i="1"/>
  <c r="L3435" i="1"/>
  <c r="K3435" i="1"/>
  <c r="J3435" i="1"/>
  <c r="I3435" i="1"/>
  <c r="L3432" i="1"/>
  <c r="K3432" i="1"/>
  <c r="J3432" i="1"/>
  <c r="I3432" i="1"/>
  <c r="K3429" i="1"/>
  <c r="J3429" i="1"/>
  <c r="I3429" i="1"/>
  <c r="L3426" i="1"/>
  <c r="K3426" i="1"/>
  <c r="J3426" i="1"/>
  <c r="I3426" i="1"/>
  <c r="M3423" i="1"/>
  <c r="L3423" i="1"/>
  <c r="K3423" i="1"/>
  <c r="J3423" i="1"/>
  <c r="I3423" i="1"/>
  <c r="J3420" i="1"/>
  <c r="J3417" i="1"/>
  <c r="J3414" i="1"/>
  <c r="J3411" i="1"/>
  <c r="K3408" i="1"/>
  <c r="J3408" i="1"/>
  <c r="I3408" i="1"/>
  <c r="M3243" i="1"/>
  <c r="L3243" i="1"/>
  <c r="K3243" i="1"/>
  <c r="M3240" i="1"/>
  <c r="L3240" i="1"/>
  <c r="K3240" i="1"/>
  <c r="M3186" i="1"/>
  <c r="L3186" i="1"/>
  <c r="K3186" i="1"/>
  <c r="M3184" i="1"/>
  <c r="M3168" i="1"/>
  <c r="M3165" i="1"/>
  <c r="L3165" i="1"/>
  <c r="K3165" i="1"/>
  <c r="J3165" i="1"/>
  <c r="I3165" i="1"/>
  <c r="M3162" i="1"/>
  <c r="L3162" i="1"/>
  <c r="K3162" i="1"/>
  <c r="J3162" i="1"/>
  <c r="I3162" i="1"/>
  <c r="M3159" i="1"/>
  <c r="L3159" i="1"/>
  <c r="K3159" i="1"/>
  <c r="J3159" i="1"/>
  <c r="I3159" i="1"/>
  <c r="L3156" i="1"/>
  <c r="I3156" i="1"/>
  <c r="M3155" i="1"/>
  <c r="L3154" i="1"/>
  <c r="K3154" i="1"/>
  <c r="K3156" i="1" s="1"/>
  <c r="J3154" i="1"/>
  <c r="M3154" i="1" s="1"/>
  <c r="M3156" i="1" s="1"/>
  <c r="L3153" i="1"/>
  <c r="K3153" i="1"/>
  <c r="J3153" i="1"/>
  <c r="I3153" i="1"/>
  <c r="M3151" i="1"/>
  <c r="M3153" i="1" s="1"/>
  <c r="M3150" i="1"/>
  <c r="L3150" i="1"/>
  <c r="K3150" i="1"/>
  <c r="J3150" i="1"/>
  <c r="I3150" i="1"/>
  <c r="M3148" i="1"/>
  <c r="L3147" i="1"/>
  <c r="K3147" i="1"/>
  <c r="J3147" i="1"/>
  <c r="I3147" i="1"/>
  <c r="M3145" i="1"/>
  <c r="M3147" i="1" s="1"/>
  <c r="M3144" i="1"/>
  <c r="L3144" i="1"/>
  <c r="K3144" i="1"/>
  <c r="J3144" i="1"/>
  <c r="I3144" i="1"/>
  <c r="M3142" i="1"/>
  <c r="M3141" i="1"/>
  <c r="L3141" i="1"/>
  <c r="K3141" i="1"/>
  <c r="J3141" i="1"/>
  <c r="I3141" i="1"/>
  <c r="M3138" i="1"/>
  <c r="L3138" i="1"/>
  <c r="K3138" i="1"/>
  <c r="J3138" i="1"/>
  <c r="I3138" i="1"/>
  <c r="M3135" i="1"/>
  <c r="L3135" i="1"/>
  <c r="K3135" i="1"/>
  <c r="J3135" i="1"/>
  <c r="I3135" i="1"/>
  <c r="M3132" i="1"/>
  <c r="L3132" i="1"/>
  <c r="K3132" i="1"/>
  <c r="J3132" i="1"/>
  <c r="I3132" i="1"/>
  <c r="M3131" i="1"/>
  <c r="M3130" i="1"/>
  <c r="M3108" i="1"/>
  <c r="L3108" i="1"/>
  <c r="K3108" i="1" a="1"/>
  <c r="K3108" i="1" s="1"/>
  <c r="J3108" i="1"/>
  <c r="J3108" i="1" a="1"/>
  <c r="I3108" i="1"/>
  <c r="M3106" i="1"/>
  <c r="M3105" i="1"/>
  <c r="L3105" i="1"/>
  <c r="K3105" i="1"/>
  <c r="J3105" i="1"/>
  <c r="I3105" i="1"/>
  <c r="M3103" i="1"/>
  <c r="M3101" i="1"/>
  <c r="M3100" i="1"/>
  <c r="M3102" i="1" s="1"/>
  <c r="J3099" i="1"/>
  <c r="M3098" i="1"/>
  <c r="M3097" i="1"/>
  <c r="M3099" i="1" s="1"/>
  <c r="M3094" i="1" s="1"/>
  <c r="M3096" i="1" s="1"/>
  <c r="L3097" i="1"/>
  <c r="I3097" i="1"/>
  <c r="L3099" i="1" s="1"/>
  <c r="L3096" i="1"/>
  <c r="M3095" i="1"/>
  <c r="L3093" i="1"/>
  <c r="M3050" i="1"/>
  <c r="M3049" i="1"/>
  <c r="M3047" i="1"/>
  <c r="M3046" i="1"/>
  <c r="L3039" i="1"/>
  <c r="M3039" i="1" s="1"/>
  <c r="K3039" i="1"/>
  <c r="J3039" i="1"/>
  <c r="I3039" i="1"/>
  <c r="M3037" i="1"/>
  <c r="L3036" i="1"/>
  <c r="K3036" i="1"/>
  <c r="M3036" i="1" s="1"/>
  <c r="J3036" i="1"/>
  <c r="I3036" i="1"/>
  <c r="M3034" i="1"/>
  <c r="L3027" i="1"/>
  <c r="K3027" i="1"/>
  <c r="I3027" i="1"/>
  <c r="M3025" i="1"/>
  <c r="M3023" i="1"/>
  <c r="M3022" i="1"/>
  <c r="M3020" i="1"/>
  <c r="M3019" i="1"/>
  <c r="M3017" i="1"/>
  <c r="M3016" i="1"/>
  <c r="M3014" i="1"/>
  <c r="M3013" i="1"/>
  <c r="K3012" i="1"/>
  <c r="M3012" i="1" s="1"/>
  <c r="M3010" i="1"/>
  <c r="L3009" i="1"/>
  <c r="K3009" i="1"/>
  <c r="I3009" i="1"/>
  <c r="M3007" i="1"/>
  <c r="L3006" i="1"/>
  <c r="K3006" i="1"/>
  <c r="M3004" i="1"/>
  <c r="K3003" i="1"/>
  <c r="M3002" i="1"/>
  <c r="M3001" i="1"/>
  <c r="M3003" i="1" s="1"/>
  <c r="I3000" i="1"/>
  <c r="M2999" i="1"/>
  <c r="M2998" i="1"/>
  <c r="M3000" i="1" s="1"/>
  <c r="M2996" i="1"/>
  <c r="M2995" i="1"/>
  <c r="M2997" i="1" s="1"/>
  <c r="M2994" i="1"/>
  <c r="M2993" i="1"/>
  <c r="M2992" i="1"/>
  <c r="M2990" i="1"/>
  <c r="M2989" i="1"/>
  <c r="M2988" i="1"/>
  <c r="M2986" i="1"/>
  <c r="M2984" i="1"/>
  <c r="M2985" i="1" s="1"/>
  <c r="M2983" i="1"/>
  <c r="J2982" i="1"/>
  <c r="M2982" i="1" s="1"/>
  <c r="I2982" i="1"/>
  <c r="M2980" i="1"/>
  <c r="M2978" i="1"/>
  <c r="M2977" i="1"/>
  <c r="M2976" i="1"/>
  <c r="J2976" i="1"/>
  <c r="M2975" i="1"/>
  <c r="M2974" i="1"/>
  <c r="M2973" i="1"/>
  <c r="L2973" i="1"/>
  <c r="M2972" i="1"/>
  <c r="M2971" i="1"/>
  <c r="I2970" i="1"/>
  <c r="M2968" i="1"/>
  <c r="M2970" i="1" s="1"/>
  <c r="L2968" i="1"/>
  <c r="L2970" i="1" s="1"/>
  <c r="K2968" i="1"/>
  <c r="K2970" i="1" s="1"/>
  <c r="M2967" i="1"/>
  <c r="L2967" i="1"/>
  <c r="J2967" i="1"/>
  <c r="I2967" i="1"/>
  <c r="K2965" i="1"/>
  <c r="K2967" i="1" s="1"/>
  <c r="M2964" i="1"/>
  <c r="K2962" i="1"/>
  <c r="L2962" i="1" s="1"/>
  <c r="L2964" i="1" s="1"/>
  <c r="J2962" i="1"/>
  <c r="M2961" i="1"/>
  <c r="J2961" i="1"/>
  <c r="I2961" i="1"/>
  <c r="K2959" i="1"/>
  <c r="L2959" i="1" s="1"/>
  <c r="L2961" i="1" s="1"/>
  <c r="M2955" i="1"/>
  <c r="J2955" i="1"/>
  <c r="I2955" i="1"/>
  <c r="M2953" i="1"/>
  <c r="L2953" i="1"/>
  <c r="L2955" i="1" s="1"/>
  <c r="K2953" i="1"/>
  <c r="K2955" i="1" s="1"/>
  <c r="K2895" i="1"/>
  <c r="J2895" i="1"/>
  <c r="M2864" i="1"/>
  <c r="L2864" i="1"/>
  <c r="M2863" i="1"/>
  <c r="M2862" i="1"/>
  <c r="M2855" i="1"/>
  <c r="M2852" i="1"/>
  <c r="M2848" i="1"/>
  <c r="M2847" i="1"/>
  <c r="M2849" i="1" s="1"/>
  <c r="M2846" i="1"/>
  <c r="L2846" i="1"/>
  <c r="M2845" i="1"/>
  <c r="M2844" i="1"/>
  <c r="M2843" i="1"/>
  <c r="L2843" i="1"/>
  <c r="M2842" i="1"/>
  <c r="M2841" i="1"/>
  <c r="M2837" i="1"/>
  <c r="L2837" i="1"/>
  <c r="M2836" i="1"/>
  <c r="M2835" i="1"/>
  <c r="M2834" i="1"/>
  <c r="L2834" i="1"/>
  <c r="I2834" i="1"/>
  <c r="L2831" i="1"/>
  <c r="M2830" i="1"/>
  <c r="M2831" i="1" s="1"/>
  <c r="M2829" i="1"/>
  <c r="L2828" i="1"/>
  <c r="L2825" i="1" s="1"/>
  <c r="M2827" i="1"/>
  <c r="M2828" i="1" s="1"/>
  <c r="M2826" i="1"/>
  <c r="K2825" i="1"/>
  <c r="L2822" i="1"/>
  <c r="K2822" i="1"/>
  <c r="J2822" i="1"/>
  <c r="I2822" i="1"/>
  <c r="M2822" i="1" s="1"/>
  <c r="M2821" i="1"/>
  <c r="M2820" i="1"/>
  <c r="M2819" i="1"/>
  <c r="L2819" i="1"/>
  <c r="K2819" i="1"/>
  <c r="J2819" i="1"/>
  <c r="M2818" i="1"/>
  <c r="M2817" i="1"/>
  <c r="L2816" i="1"/>
  <c r="K2816" i="1"/>
  <c r="J2816" i="1"/>
  <c r="I2816" i="1"/>
  <c r="M2816" i="1" s="1"/>
  <c r="M2815" i="1"/>
  <c r="M2814" i="1"/>
  <c r="L2813" i="1"/>
  <c r="K2813" i="1"/>
  <c r="J2813" i="1"/>
  <c r="I2813" i="1"/>
  <c r="M2813" i="1" s="1"/>
  <c r="M2812" i="1"/>
  <c r="M2811" i="1"/>
  <c r="M2810" i="1"/>
  <c r="L2810" i="1"/>
  <c r="K2810" i="1"/>
  <c r="I2810" i="1"/>
  <c r="M2809" i="1"/>
  <c r="M2808" i="1"/>
  <c r="L2807" i="1"/>
  <c r="M2807" i="1" s="1"/>
  <c r="K2807" i="1"/>
  <c r="M2806" i="1"/>
  <c r="M2805" i="1"/>
  <c r="L2804" i="1"/>
  <c r="M2804" i="1" s="1"/>
  <c r="K2804" i="1"/>
  <c r="I2804" i="1"/>
  <c r="M2803" i="1"/>
  <c r="M2802" i="1"/>
  <c r="M2800" i="1"/>
  <c r="M2799" i="1"/>
  <c r="M2801" i="1" s="1"/>
  <c r="M2797" i="1"/>
  <c r="M2796" i="1"/>
  <c r="I2795" i="1"/>
  <c r="M2792" i="1"/>
  <c r="L2792" i="1"/>
  <c r="K2792" i="1"/>
  <c r="L2786" i="1"/>
  <c r="K2786" i="1"/>
  <c r="L2783" i="1"/>
  <c r="L2780" i="1"/>
  <c r="K2780" i="1"/>
  <c r="L2777" i="1"/>
  <c r="K2777" i="1"/>
  <c r="M2773" i="1"/>
  <c r="M2772" i="1"/>
  <c r="M2771" i="1"/>
  <c r="L2771" i="1"/>
  <c r="M2770" i="1"/>
  <c r="M2769" i="1"/>
  <c r="M2768" i="1"/>
  <c r="L2768" i="1"/>
  <c r="M2767" i="1"/>
  <c r="M2766" i="1"/>
  <c r="L2765" i="1"/>
  <c r="M2765" i="1" s="1"/>
  <c r="I2765" i="1"/>
  <c r="L2764" i="1"/>
  <c r="M2764" i="1" s="1"/>
  <c r="M2763" i="1"/>
  <c r="L2763" i="1"/>
  <c r="M2762" i="1"/>
  <c r="L2762" i="1"/>
  <c r="M2759" i="1"/>
  <c r="L2759" i="1"/>
  <c r="M2758" i="1"/>
  <c r="M2757" i="1"/>
  <c r="K2756" i="1"/>
  <c r="L2753" i="1"/>
  <c r="M2752" i="1"/>
  <c r="M2751" i="1"/>
  <c r="M2753" i="1" s="1"/>
  <c r="M2724" i="1"/>
  <c r="M2722" i="1"/>
  <c r="M2579" i="1"/>
  <c r="M2578" i="1"/>
  <c r="M2576" i="1"/>
  <c r="M2575" i="1"/>
  <c r="M2573" i="1"/>
  <c r="M2572" i="1"/>
  <c r="M2570" i="1"/>
  <c r="M2569" i="1"/>
  <c r="M2567" i="1"/>
  <c r="M2566" i="1"/>
  <c r="M2564" i="1"/>
  <c r="M2563" i="1"/>
  <c r="M2561" i="1"/>
  <c r="M2560" i="1"/>
  <c r="M2558" i="1"/>
  <c r="M2557" i="1"/>
  <c r="M2555" i="1"/>
  <c r="M2554" i="1"/>
  <c r="M2552" i="1"/>
  <c r="M2551" i="1"/>
  <c r="M2375" i="1"/>
  <c r="M2279" i="1"/>
  <c r="K2278" i="1"/>
  <c r="I2278" i="1"/>
  <c r="K2275" i="1"/>
  <c r="J2275" i="1"/>
  <c r="I2275" i="1"/>
  <c r="K2263" i="1"/>
  <c r="K2260" i="1"/>
  <c r="J2260" i="1"/>
  <c r="I2260" i="1"/>
  <c r="M2259" i="1"/>
  <c r="M2258" i="1"/>
  <c r="K2257" i="1"/>
  <c r="J2257" i="1"/>
  <c r="I2257" i="1"/>
  <c r="M2256" i="1"/>
  <c r="M2255" i="1"/>
  <c r="K2254" i="1"/>
  <c r="K2251" i="1"/>
  <c r="J2251" i="1"/>
  <c r="I2251" i="1"/>
  <c r="M2250" i="1"/>
  <c r="M2249" i="1"/>
  <c r="K2248" i="1"/>
  <c r="J2248" i="1"/>
  <c r="I2248" i="1"/>
  <c r="M2247" i="1"/>
  <c r="M2246" i="1"/>
  <c r="M2244" i="1"/>
  <c r="M2243" i="1"/>
  <c r="K2239" i="1"/>
  <c r="M2238" i="1"/>
  <c r="M2237" i="1"/>
  <c r="L2110" i="1"/>
  <c r="K2110" i="1"/>
  <c r="J2110" i="1"/>
  <c r="I2110" i="1"/>
  <c r="K2107" i="1"/>
  <c r="K2100" i="1"/>
  <c r="M2091" i="1"/>
  <c r="L2091" i="1"/>
  <c r="K2091" i="1"/>
  <c r="M2085" i="1"/>
  <c r="L2085" i="1"/>
  <c r="K2085" i="1"/>
  <c r="M2073" i="1"/>
  <c r="L2073" i="1"/>
  <c r="K2073" i="1"/>
  <c r="M2070" i="1"/>
  <c r="L2070" i="1"/>
  <c r="K2070" i="1"/>
  <c r="M2067" i="1"/>
  <c r="L2067" i="1"/>
  <c r="K2067" i="1"/>
  <c r="J2066" i="1"/>
  <c r="I2066" i="1"/>
  <c r="M2064" i="1"/>
  <c r="L2064" i="1"/>
  <c r="K2064" i="1"/>
  <c r="M2061" i="1"/>
  <c r="L2061" i="1"/>
  <c r="K2061" i="1"/>
  <c r="M2058" i="1"/>
  <c r="L2058" i="1"/>
  <c r="K2058" i="1"/>
  <c r="M2025" i="1"/>
  <c r="M2013" i="1"/>
  <c r="L2013" i="1"/>
  <c r="K2013" i="1"/>
  <c r="M1962" i="1"/>
  <c r="L1962" i="1"/>
  <c r="L1959" i="1"/>
  <c r="M1956" i="1"/>
  <c r="M1947" i="1"/>
  <c r="L1947" i="1"/>
  <c r="M1936" i="1"/>
  <c r="M1933" i="1"/>
  <c r="L1933" i="1"/>
  <c r="M1930" i="1"/>
  <c r="L1930" i="1"/>
  <c r="M1927" i="1"/>
  <c r="L1927" i="1"/>
  <c r="M1906" i="1"/>
  <c r="L1906" i="1"/>
  <c r="M1897" i="1"/>
  <c r="L1897" i="1"/>
  <c r="M1894" i="1"/>
  <c r="L1894" i="1"/>
  <c r="M1891" i="1"/>
  <c r="L1891" i="1"/>
  <c r="K1891" i="1"/>
  <c r="M1877" i="1"/>
  <c r="L1877" i="1"/>
  <c r="M1871" i="1"/>
  <c r="L1871" i="1"/>
  <c r="M1868" i="1"/>
  <c r="M1862" i="1"/>
  <c r="M1856" i="1"/>
  <c r="L1856" i="1"/>
  <c r="M1769" i="1"/>
  <c r="M1768" i="1"/>
  <c r="M1686" i="1"/>
  <c r="L1686" i="1"/>
  <c r="K1686" i="1"/>
  <c r="J1686" i="1"/>
  <c r="I1686" i="1"/>
  <c r="M1677" i="1"/>
  <c r="L1677" i="1"/>
  <c r="K1677" i="1"/>
  <c r="J1677" i="1"/>
  <c r="I1677" i="1"/>
  <c r="M1674" i="1"/>
  <c r="L1674" i="1"/>
  <c r="K1674" i="1"/>
  <c r="J1674" i="1"/>
  <c r="I1674" i="1"/>
  <c r="M1671" i="1"/>
  <c r="L1671" i="1"/>
  <c r="K1671" i="1"/>
  <c r="J1671" i="1"/>
  <c r="I1671" i="1"/>
  <c r="M1668" i="1"/>
  <c r="L1668" i="1"/>
  <c r="K1668" i="1"/>
  <c r="J1668" i="1"/>
  <c r="I1668" i="1"/>
  <c r="M1665" i="1"/>
  <c r="L1665" i="1"/>
  <c r="K1665" i="1"/>
  <c r="J1665" i="1"/>
  <c r="I1665" i="1"/>
  <c r="M1447" i="1"/>
  <c r="M1446" i="1"/>
  <c r="M1444" i="1"/>
  <c r="M1443" i="1"/>
  <c r="M1441" i="1"/>
  <c r="M1440" i="1"/>
  <c r="M1437" i="1"/>
  <c r="M1435" i="1"/>
  <c r="M1434" i="1"/>
  <c r="M1429" i="1"/>
  <c r="M1428" i="1"/>
  <c r="M1420" i="1"/>
  <c r="M1419" i="1"/>
  <c r="M1414" i="1"/>
  <c r="M1413" i="1"/>
  <c r="M1411" i="1"/>
  <c r="M1410" i="1"/>
  <c r="M1408" i="1"/>
  <c r="M1407" i="1"/>
  <c r="M1405" i="1"/>
  <c r="M1404" i="1"/>
  <c r="M1212" i="1"/>
  <c r="M1211" i="1"/>
  <c r="M1209" i="1"/>
  <c r="M1208" i="1"/>
  <c r="M1156" i="1"/>
  <c r="M1154" i="1"/>
  <c r="M1153" i="1"/>
  <c r="M1151" i="1"/>
  <c r="M1149" i="1"/>
  <c r="M1148" i="1"/>
  <c r="M1145" i="1"/>
  <c r="M1144" i="1"/>
  <c r="M1142" i="1"/>
  <c r="M1138" i="1"/>
  <c r="M1136" i="1"/>
  <c r="M1132" i="1"/>
  <c r="M1130" i="1"/>
  <c r="M1129" i="1"/>
  <c r="M1127" i="1"/>
  <c r="M1121" i="1"/>
  <c r="M1114" i="1"/>
  <c r="M1112" i="1"/>
  <c r="M1111" i="1"/>
  <c r="M1109" i="1"/>
  <c r="M1106" i="1"/>
  <c r="M1103" i="1"/>
  <c r="M1102" i="1"/>
  <c r="M1100" i="1"/>
  <c r="M1097" i="1"/>
  <c r="M1094" i="1"/>
  <c r="M1093" i="1"/>
  <c r="M1091" i="1"/>
  <c r="M1090" i="1"/>
  <c r="M1088" i="1"/>
  <c r="M1085" i="1"/>
  <c r="M1082" i="1"/>
  <c r="M1079" i="1"/>
  <c r="M1076" i="1"/>
  <c r="M1073" i="1"/>
  <c r="M1070" i="1"/>
  <c r="M1067" i="1"/>
  <c r="M1066" i="1"/>
  <c r="M1064" i="1"/>
  <c r="M1061" i="1"/>
  <c r="M1058" i="1"/>
  <c r="M1055" i="1"/>
  <c r="M1052" i="1"/>
  <c r="M1051" i="1"/>
  <c r="M1049" i="1"/>
  <c r="M1046" i="1"/>
  <c r="M1042" i="1"/>
  <c r="M1040" i="1"/>
  <c r="M1034" i="1"/>
  <c r="M1028" i="1"/>
  <c r="M1027" i="1"/>
  <c r="M1025" i="1"/>
  <c r="M1022" i="1"/>
  <c r="M1019" i="1"/>
  <c r="M1018" i="1"/>
  <c r="M1016" i="1"/>
  <c r="M1010" i="1"/>
  <c r="M1009" i="1"/>
  <c r="M1007" i="1"/>
  <c r="M1006" i="1"/>
  <c r="M1004" i="1"/>
  <c r="M1001" i="1"/>
  <c r="M1000" i="1"/>
  <c r="M998" i="1"/>
  <c r="M997" i="1"/>
  <c r="M995" i="1"/>
  <c r="M985" i="1"/>
  <c r="M983" i="1"/>
  <c r="M977" i="1"/>
  <c r="M976" i="1"/>
  <c r="M974" i="1"/>
  <c r="M973" i="1"/>
  <c r="M971" i="1"/>
  <c r="M968" i="1"/>
  <c r="M967" i="1"/>
  <c r="M965" i="1"/>
  <c r="M964" i="1"/>
  <c r="M959" i="1"/>
  <c r="M958" i="1"/>
  <c r="M956" i="1"/>
  <c r="M953" i="1"/>
  <c r="M952" i="1"/>
  <c r="M950" i="1"/>
  <c r="M949" i="1"/>
  <c r="M947" i="1"/>
  <c r="M944" i="1"/>
  <c r="M941" i="1"/>
  <c r="M938" i="1"/>
  <c r="M937" i="1"/>
  <c r="M935" i="1"/>
  <c r="M934" i="1"/>
  <c r="M932" i="1"/>
  <c r="M931" i="1"/>
  <c r="M929" i="1"/>
  <c r="M928" i="1"/>
  <c r="M926" i="1"/>
  <c r="M925" i="1"/>
  <c r="M923" i="1"/>
  <c r="M920" i="1"/>
  <c r="M917" i="1"/>
  <c r="M914" i="1"/>
  <c r="M911" i="1"/>
  <c r="M910" i="1"/>
  <c r="M908" i="1"/>
  <c r="M907" i="1"/>
  <c r="M905" i="1"/>
  <c r="M904" i="1"/>
  <c r="M902" i="1"/>
  <c r="M901" i="1"/>
  <c r="M899" i="1"/>
  <c r="M898" i="1"/>
  <c r="M896" i="1"/>
  <c r="M895" i="1"/>
  <c r="M893" i="1"/>
  <c r="M890" i="1"/>
  <c r="M887" i="1"/>
  <c r="M884" i="1"/>
  <c r="M883" i="1"/>
  <c r="M881" i="1"/>
  <c r="M878" i="1"/>
  <c r="M875" i="1"/>
  <c r="M872" i="1"/>
  <c r="M869" i="1"/>
  <c r="M866" i="1"/>
  <c r="M863" i="1"/>
  <c r="M860" i="1"/>
  <c r="M857" i="1"/>
  <c r="M854" i="1"/>
  <c r="M851" i="1"/>
  <c r="M848" i="1"/>
  <c r="M845" i="1"/>
  <c r="M844" i="1"/>
  <c r="M842" i="1"/>
  <c r="M841" i="1"/>
  <c r="M839" i="1"/>
  <c r="M836" i="1"/>
  <c r="M835" i="1"/>
  <c r="M833" i="1"/>
  <c r="M832" i="1"/>
  <c r="M830" i="1"/>
  <c r="M829" i="1"/>
  <c r="M827" i="1"/>
  <c r="M824" i="1"/>
  <c r="M823" i="1"/>
  <c r="M821" i="1"/>
  <c r="M818" i="1"/>
  <c r="M815" i="1"/>
  <c r="M812" i="1"/>
  <c r="M809" i="1"/>
  <c r="M804" i="1"/>
  <c r="M803" i="1"/>
  <c r="M802" i="1"/>
  <c r="M800" i="1"/>
  <c r="M799" i="1"/>
  <c r="M797" i="1"/>
  <c r="M796" i="1"/>
  <c r="M794" i="1"/>
  <c r="M793" i="1"/>
  <c r="M791" i="1"/>
  <c r="M788" i="1"/>
  <c r="M785" i="1"/>
  <c r="M784" i="1"/>
  <c r="M782" i="1"/>
  <c r="M777" i="1"/>
  <c r="M776" i="1"/>
  <c r="M775" i="1"/>
  <c r="M773" i="1"/>
  <c r="M771" i="1"/>
  <c r="M770" i="1"/>
  <c r="M767" i="1"/>
  <c r="M766" i="1"/>
  <c r="M764" i="1"/>
  <c r="M763" i="1"/>
  <c r="M761" i="1"/>
  <c r="M760" i="1"/>
  <c r="M758" i="1"/>
  <c r="M752" i="1"/>
  <c r="M742" i="1"/>
  <c r="M740" i="1"/>
  <c r="M733" i="1"/>
  <c r="M731" i="1"/>
  <c r="M730" i="1"/>
  <c r="M728" i="1"/>
  <c r="M724" i="1"/>
  <c r="M710" i="1"/>
  <c r="M707" i="1"/>
  <c r="M704" i="1"/>
  <c r="M701" i="1"/>
  <c r="M698" i="1"/>
  <c r="M695" i="1"/>
  <c r="M692" i="1"/>
  <c r="M689" i="1"/>
  <c r="M686" i="1"/>
  <c r="M683" i="1"/>
  <c r="M682" i="1"/>
  <c r="M680" i="1"/>
  <c r="M676" i="1"/>
  <c r="M674" i="1"/>
  <c r="M673" i="1"/>
  <c r="M671" i="1"/>
  <c r="M668" i="1"/>
  <c r="M664" i="1"/>
  <c r="M662" i="1"/>
  <c r="M656" i="1"/>
  <c r="M653" i="1"/>
  <c r="M647" i="1"/>
  <c r="M641" i="1"/>
  <c r="M632" i="1"/>
  <c r="M629" i="1"/>
  <c r="M626" i="1"/>
  <c r="M623" i="1"/>
  <c r="M620" i="1"/>
  <c r="M617" i="1"/>
  <c r="M613" i="1"/>
  <c r="M601" i="1"/>
  <c r="M584" i="1"/>
  <c r="M581" i="1"/>
  <c r="M578" i="1"/>
  <c r="M575" i="1"/>
  <c r="M569" i="1"/>
  <c r="M566" i="1"/>
  <c r="M563" i="1"/>
  <c r="M557" i="1"/>
  <c r="M554" i="1"/>
  <c r="M551" i="1"/>
  <c r="M548" i="1"/>
  <c r="M545" i="1"/>
  <c r="M542" i="1"/>
  <c r="M539" i="1"/>
  <c r="M536" i="1"/>
  <c r="M533" i="1"/>
  <c r="M530" i="1"/>
  <c r="M527" i="1"/>
  <c r="M524" i="1"/>
  <c r="M518" i="1"/>
  <c r="M515" i="1"/>
  <c r="M512" i="1"/>
  <c r="M509" i="1"/>
  <c r="M506" i="1"/>
  <c r="M503" i="1"/>
  <c r="M491" i="1"/>
  <c r="M488" i="1"/>
  <c r="M485" i="1"/>
  <c r="M479" i="1"/>
  <c r="M465" i="1"/>
  <c r="M464" i="1"/>
  <c r="M419" i="1"/>
  <c r="L397" i="1"/>
  <c r="K397" i="1"/>
  <c r="J397" i="1"/>
  <c r="I397" i="1"/>
  <c r="M396" i="1"/>
  <c r="M395" i="1"/>
  <c r="M397" i="1" s="1"/>
  <c r="K394" i="1"/>
  <c r="J394" i="1"/>
  <c r="M393" i="1"/>
  <c r="I394" i="1" s="1"/>
  <c r="M392" i="1"/>
  <c r="M394" i="1" s="1"/>
  <c r="K391" i="1"/>
  <c r="J391" i="1"/>
  <c r="I391" i="1"/>
  <c r="M390" i="1"/>
  <c r="M389" i="1"/>
  <c r="M391" i="1" s="1"/>
  <c r="M388" i="1"/>
  <c r="L388" i="1"/>
  <c r="K388" i="1"/>
  <c r="J388" i="1"/>
  <c r="I388" i="1"/>
  <c r="M385" i="1"/>
  <c r="L385" i="1"/>
  <c r="K385" i="1"/>
  <c r="J385" i="1"/>
  <c r="I385" i="1"/>
  <c r="M384" i="1"/>
  <c r="M383" i="1"/>
  <c r="M382" i="1"/>
  <c r="L382" i="1"/>
  <c r="K382" i="1"/>
  <c r="J382" i="1"/>
  <c r="I382" i="1"/>
  <c r="M379" i="1"/>
  <c r="L379" i="1"/>
  <c r="K379" i="1"/>
  <c r="J379" i="1"/>
  <c r="I379" i="1"/>
  <c r="M377" i="1"/>
  <c r="L376" i="1"/>
  <c r="K376" i="1"/>
  <c r="J376" i="1"/>
  <c r="I376" i="1"/>
  <c r="M374" i="1"/>
  <c r="M376" i="1" s="1"/>
  <c r="M373" i="1"/>
  <c r="L373" i="1"/>
  <c r="K373" i="1"/>
  <c r="J373" i="1"/>
  <c r="I373" i="1"/>
  <c r="M371" i="1"/>
  <c r="L370" i="1"/>
  <c r="K370" i="1"/>
  <c r="J370" i="1"/>
  <c r="I370" i="1"/>
  <c r="M369" i="1"/>
  <c r="M368" i="1"/>
  <c r="M370" i="1" s="1"/>
  <c r="L367" i="1"/>
  <c r="K367" i="1"/>
  <c r="J367" i="1"/>
  <c r="I367" i="1"/>
  <c r="M365" i="1"/>
  <c r="M367" i="1" s="1"/>
  <c r="M364" i="1"/>
  <c r="L364" i="1"/>
  <c r="K364" i="1"/>
  <c r="J364" i="1"/>
  <c r="I364" i="1"/>
  <c r="M361" i="1"/>
  <c r="L361" i="1"/>
  <c r="K361" i="1"/>
  <c r="J361" i="1"/>
  <c r="I361" i="1"/>
  <c r="L358" i="1"/>
  <c r="K358" i="1"/>
  <c r="J358" i="1"/>
  <c r="I358" i="1"/>
  <c r="M356" i="1"/>
  <c r="M358" i="1" s="1"/>
  <c r="L355" i="1"/>
  <c r="K355" i="1"/>
  <c r="J355" i="1"/>
  <c r="I355" i="1"/>
  <c r="M353" i="1"/>
  <c r="M355" i="1" s="1"/>
  <c r="M352" i="1"/>
  <c r="L352" i="1"/>
  <c r="K352" i="1"/>
  <c r="J352" i="1"/>
  <c r="I352" i="1"/>
  <c r="L349" i="1"/>
  <c r="K349" i="1"/>
  <c r="J349" i="1"/>
  <c r="I349" i="1"/>
  <c r="M347" i="1"/>
  <c r="M349" i="1" s="1"/>
  <c r="M346" i="1"/>
  <c r="L346" i="1"/>
  <c r="K346" i="1"/>
  <c r="J346" i="1"/>
  <c r="I346" i="1"/>
  <c r="M345" i="1"/>
  <c r="M344" i="1"/>
  <c r="L343" i="1"/>
  <c r="K343" i="1"/>
  <c r="J343" i="1"/>
  <c r="I343" i="1"/>
  <c r="M341" i="1"/>
  <c r="M343" i="1" s="1"/>
  <c r="L340" i="1"/>
  <c r="K340" i="1"/>
  <c r="J340" i="1"/>
  <c r="I340" i="1"/>
  <c r="M338" i="1"/>
  <c r="M340" i="1" s="1"/>
  <c r="M178" i="1"/>
  <c r="L178" i="1"/>
  <c r="K178" i="1"/>
  <c r="J178" i="1"/>
  <c r="I178" i="1"/>
  <c r="M53" i="1"/>
  <c r="L52" i="1"/>
  <c r="K52" i="1"/>
  <c r="M50" i="1"/>
  <c r="M52" i="1" s="1"/>
  <c r="L46" i="1"/>
  <c r="M46" i="1" s="1"/>
  <c r="M44" i="1"/>
  <c r="M43" i="1"/>
  <c r="L43" i="1"/>
  <c r="M40" i="1"/>
  <c r="L40" i="1"/>
  <c r="M34" i="1"/>
  <c r="L34" i="1"/>
  <c r="J34" i="1"/>
  <c r="M32" i="1"/>
  <c r="M31" i="1"/>
  <c r="L31" i="1"/>
  <c r="K31" i="1"/>
  <c r="J31" i="1"/>
  <c r="M29" i="1"/>
  <c r="L28" i="1"/>
  <c r="K28" i="1"/>
  <c r="J28" i="1"/>
  <c r="M26" i="1"/>
  <c r="M28" i="1" s="1"/>
  <c r="J25" i="1"/>
  <c r="K23" i="1"/>
  <c r="K25" i="1" s="1"/>
  <c r="K22" i="1"/>
  <c r="J22" i="1"/>
  <c r="K19" i="1"/>
  <c r="J19" i="1"/>
  <c r="I19" i="1"/>
  <c r="K16" i="1"/>
  <c r="J16" i="1"/>
  <c r="I16" i="1"/>
  <c r="K13" i="1"/>
  <c r="J13" i="1"/>
  <c r="K10" i="1"/>
  <c r="J10" i="1"/>
  <c r="K7" i="1"/>
  <c r="J7" i="1"/>
  <c r="I7" i="1"/>
  <c r="K2961" i="1" l="1"/>
  <c r="I3099" i="1"/>
  <c r="L394" i="1"/>
  <c r="K3099" i="1"/>
  <c r="J3156" i="1"/>
</calcChain>
</file>

<file path=xl/comments1.xml><?xml version="1.0" encoding="utf-8"?>
<comments xmlns="http://schemas.openxmlformats.org/spreadsheetml/2006/main">
  <authors>
    <author>tc={D5352D16-111A-4165-A017-0F3FA95440E2}</author>
    <author>tc={4D89C3AA-7D34-41A3-9EC2-0D99A508B7BF}</author>
    <author>tc={64C0D187-3C1F-49B1-B2C5-27E9B84E7075}</author>
    <author>tc={B04D5796-0557-43B4-A2A1-A03E05CB130A}</author>
    <author>tc={AC83CBED-0F5F-4D25-85DB-9C8AA04440D0}</author>
    <author>tc={B04D5796-0557-43B5-A2A1-A03E05CB130A}</author>
    <author>tc={AC83CBED-0F5F-4D26-85DB-9C8AA04440D0}</author>
    <author>tc={B04D5796-0557-43B6-A2A1-A03E05CB130A}</author>
    <author>tc={AC83CBED-0F5F-4D27-85DB-9C8AA04440D0}</author>
    <author>tc={4D89C3AA-7D34-41A4-9EC2-0D99A508B7BF}</author>
    <author>tc={4D89C3AA-7D34-41A5-9EC2-0D99A508B7BF}</author>
    <author>tc={4D89C3AA-7D34-41A6-9EC2-0D99A508B7BF}</author>
    <author>tc={4D89C3AA-7D34-41A7-9EC2-0D99A508B7BF}</author>
    <author>tc={4D89C3AA-7D34-41A8-9EC2-0D99A508B7BF}</author>
    <author>tc={4D89C3AA-7D34-41A9-9EC2-0D99A508B7BF}</author>
    <author>tc={4D89C3AA-7D34-41AA-9EC2-0D99A508B7BF}</author>
    <author>tc={4D89C3AA-7D34-41AB-9EC2-0D99A508B7BF}</author>
    <author>tc={4D89C3AA-7D34-41AC-9EC2-0D99A508B7BF}</author>
    <author>tc={4D89C3AA-7D34-41AD-9EC2-0D99A508B7BF}</author>
    <author>tc={4D89C3AA-7D34-41AE-9EC2-0D99A508B7BF}</author>
    <author>tc={4D89C3AA-7D34-41AF-9EC2-0D99A508B7BF}</author>
    <author>tc={B04D5796-0557-43B7-A2A1-A03E05CB130A}</author>
    <author>tc={AC83CBED-0F5F-4D28-85DB-9C8AA04440D0}</author>
    <author>tc={AC83CBED-0F5F-4D29-85DB-9C8AA04440D0}</author>
    <author>tc={4D89C3AA-7D34-41B0-9EC2-0D99A508B7BF}</author>
    <author>tc={B04D5796-0557-43B8-A2A1-A03E05CB130A}</author>
    <author>tc={B04D5796-0557-43B9-A2A1-A03E05CB130A}</author>
    <author>tc={AC83CBED-0F5F-4D2A-85DB-9C8AA04440D0}</author>
    <author>tc={B04D5796-0557-43BA-A2A1-A03E05CB130A}</author>
    <author>tc={B04D5796-0557-43BB-A2A1-A03E05CB130A}</author>
    <author>tc={B04D5796-0557-43BC-A2A1-A03E05CB130A}</author>
    <author>tc={B04D5796-0557-43BD-A2A1-A03E05CB130A}</author>
    <author>tc={B04D5796-0557-43BE-A2A1-A03E05CB130A}</author>
    <author>tc={B04D5796-0557-43BF-A2A1-A03E05CB130A}</author>
    <author>tc={B04D5796-0557-43C0-A2A1-A03E05CB130A}</author>
    <author>tc={B04D5796-0557-43C1-A2A1-A03E05CB130A}</author>
    <author>tc={B04D5796-0557-43C2-A2A1-A03E05CB130A}</author>
    <author>tc={B04D5796-0557-43C3-A2A1-A03E05CB130A}</author>
    <author>tc={4D89C3AA-7D34-41B1-9EC2-0D99A508B7BF}</author>
    <author>tc={4D89C3AA-7D34-41B2-9EC2-0D99A508B7BF}</author>
    <author>tc={B04D5796-0557-43C4-A2A1-A03E05CB130A}</author>
    <author>tc={B04D5796-0557-43C5-A2A1-A03E05CB130A}</author>
    <author>tc={B04D5796-0557-43C6-A2A1-A03E05CB130A}</author>
    <author>tc={B04D5796-0557-43C7-A2A1-A03E05CB130A}</author>
    <author>tc={B04D5796-0557-43C8-A2A1-A03E05CB130A}</author>
    <author>tc={B04D5796-0557-43C9-A2A1-A03E05CB130A}</author>
    <author/>
    <author>tc={CD2744D8-0C34-4D06-875D-033DCB9C6991}</author>
    <author>tc={EAA08BF5-5EA9-45B3-9A47-A2737657A6DF}</author>
    <author>tc={74334920-60F5-4BE5-B965-61346247B6F7}</author>
    <author>tc={FDDAFCBF-EC62-41C7-A439-63CA04E320D7}</author>
    <author>tc={A0F80D00-1165-411D-B74D-D68AD0E8F1BE}</author>
    <author>tc={F65155EE-879B-4A0F-94BD-347DEAA8F45D}</author>
    <author>tc={3EB5FF6C-0589-4AD2-AF96-CF76C1D8EF6D}</author>
    <author>tc={98530B8C-41C5-4D41-AEDA-F1B683F9244B}</author>
    <author>tc={793DCD32-E389-4A3E-9094-00C6045C0A42}</author>
    <author>tc={9C40F1B6-2A4D-44F8-8502-8074EAC75BCD}</author>
    <author>tc={5CA83AEB-9387-4DAD-8A33-1983AAE3952B}</author>
    <author>tc={5490DA03-D617-4A37-B7F3-6A0E7C9A3431}</author>
    <author>tc={77259CBA-EF4E-41E1-922B-CC20CAB322C4}</author>
    <author>tc={0672EE8F-589D-4E7E-9613-5BC94C76F878}</author>
    <author>tc={34A79DF8-7EBC-456B-AE28-C8C25D2481C8}</author>
    <author>tc={B63B7CCD-3F19-469D-BA09-D765F0EA5FE3}</author>
    <author>tc={03A3428A-33D4-431E-8A20-B7C1CF96FE1B}</author>
    <author>tc={D8D035DB-8D2A-4B0E-9ACF-C2CE84571CB8}</author>
    <author>tc={ECB563DD-396C-4A98-AE3E-47CD4EFCCC2C}</author>
    <author>tc={0742C878-13E8-4520-B4FD-B6D0815F32FC}</author>
    <author>tc={662E750C-1D67-4A6C-8D51-DA74FB5919AB}</author>
    <author>tc={7D556D7C-EFCD-424F-BECE-D46CED208DA5}</author>
    <author>tc={C71A6DA1-0A1D-46C9-9DC1-AE48BE0EC1C3}</author>
    <author>tc={B46AF91B-8FEB-4EBA-9949-B3283ECD41D5}</author>
    <author>tc={210D3189-F102-4B93-B9AC-C29C1C9CF907}</author>
    <author>tc={E90550C3-AE96-42D9-B5DB-E9A49D5AA6A0}</author>
    <author>tc={EFDB6513-ECBD-406C-AA04-4927DF168CFA}</author>
    <author>tc={1655B62E-A580-4265-8EDF-2E8E52FBFABF}</author>
    <author>tc={91301E4F-7F80-4F2E-973E-0D7E4F11631A}</author>
    <author>tc={AB7E3A60-751A-4517-A977-C06C74AE598E}</author>
    <author>tc={FB35DB11-43F0-4C5A-A8A6-646BB9008900}</author>
    <author>tc={51DDF466-F509-4B47-9E7E-E270D8BC9714}</author>
    <author>tc={74108853-783B-4CDA-9B55-C95ECB535E62}</author>
    <author>tc={57A6625E-0296-44F5-9DD7-CD4FA29F1C46}</author>
    <author>tc={D4748CA7-1E15-4A3E-BE3C-31A0CC633DCA}</author>
    <author>tc={CB117D1D-214A-4F4C-91D1-C065131788DA}</author>
    <author>tc={082E7E8F-7D5E-48C3-B6C2-EF8EDBDC31B1}</author>
    <author>tc={6EBF1F63-4056-4D27-BE38-A592B775D6CD}</author>
    <author>tc={F1799B2E-8AF1-40EF-A99D-0E5C75532166}</author>
    <author>tc={46CF0A78-AF04-40E3-B223-7B99DCAD7DD3}</author>
    <author>tc={0F8653A7-D0C5-4C40-8F59-8FED393FF525}</author>
    <author>tc={50008EB7-087D-4C65-BD1B-BF13371C5023}</author>
    <author>tc={5AAA060A-A61B-43EC-94B4-411A9A7F7225}</author>
    <author>tc={150DDF4B-C9B4-4FD4-944B-52EE2CE6132E}</author>
    <author>tc={EC30B8F7-FDAF-492F-AE06-F1F6DBB48907}</author>
    <author>tc={640E5B4D-ED36-4CE4-964F-15D765C5AF6C}</author>
    <author>tc={FF417171-C3D9-4C58-9503-13463515C1F5}</author>
    <author>tc={7D405242-185C-4E97-B3D3-80353563E8AD}</author>
    <author>tc={CE552489-41C0-42CC-BF47-BA8EC7999E21}</author>
    <author>tc={6B966ABF-BC89-472C-A72B-83153901AA96}</author>
    <author>tc={8B8E0BDA-9354-409E-BAE9-6A066FB97EFA}</author>
    <author>tc={22768B11-2CF1-4644-987E-4623B8948CB1}</author>
    <author>tc={93E173DF-EB07-4CB8-B315-81E236C23405}</author>
    <author>tc={A7B8F209-DC21-465E-AECD-93D5CCC7E3FA}</author>
    <author>tc={599E5ED9-5764-4161-9DE4-DE677BC05040}</author>
    <author>tc={AFFE36CF-31EA-4369-BCD4-3E1D01E01BAF}</author>
    <author>tc={91496509-F6B9-47A3-96D6-9C08A3C116E6}</author>
    <author>tc={881FC6D4-EC3E-47DE-9894-FCE7395CF92E}</author>
    <author>tc={56C8C589-761E-4424-905A-CCEB6A2E944B}</author>
    <author>tc={ECFB08BD-A16E-414C-BB1B-D17319AB8615}</author>
    <author>tc={57115461-234C-435E-9E5B-03F6096C3139}</author>
    <author>Jose Manuel Gutierrez Astaburuaga</author>
    <author>tc={7D05F832-4B5B-4DE2-9A72-1D1D044BE913}</author>
    <author>tc={750D9209-F7F3-488F-95DF-13E9F72FB047}</author>
    <author>tc={0B9708B4-C5CD-4800-8A44-7DC4FF297CBB}</author>
    <author>tc={3A71A8C3-772D-4F12-A998-43286CA2B2E1}</author>
    <author>tc={64BE6662-F104-4EC1-8526-7CCC3BE3FB01}</author>
    <author>tc={0C83F229-453B-4ACF-AA39-DF9A4BB175EE}</author>
    <author>tc={81124F93-7997-43DF-B9D6-1D8ADE752C96}</author>
    <author>tc={3CDF0A21-667E-4850-A31F-B511FB118F2B}</author>
  </authors>
  <commentList>
    <comment ref="E350"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El componte 4 esta en blanco, borrar el espacio y recorer el número de componentes</t>
        </r>
      </text>
    </comment>
    <comment ref="E1564"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1567" authorId="2"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1570" authorId="3"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1573" authorId="4"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1576" authorId="5"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1579" authorId="6"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1582" authorId="7"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1585" authorId="8"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1591" authorId="9"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1594" authorId="1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1597" authorId="1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1600" authorId="12"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1603" authorId="13"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1606" authorId="14"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1611" authorId="15"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1616" authorId="16"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1621" authorId="17"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1626" authorId="18"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1631" authorId="19"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1634" authorId="2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1639" authorId="2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1642" authorId="22"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1645" authorId="23"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1651" authorId="24"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1654" authorId="25"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1657" authorId="26"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1660" authorId="27"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1848"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1851" authorId="2"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1854" authorId="3"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1857" authorId="5"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1860" authorId="4"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1863" authorId="6"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1889" authorId="9"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1892" authorId="1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1895" authorId="1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1898" authorId="12"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1901" authorId="13"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1904" authorId="14"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1907" authorId="7"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1910" authorId="2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1913" authorId="25"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1916" authorId="26"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1919" authorId="28"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1922" authorId="29"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1925" authorId="3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1928" authorId="3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1931" authorId="32"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1937" authorId="15"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1941" authorId="16"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1945" authorId="17"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1948" authorId="18"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1951" authorId="33"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1954" authorId="34"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1957" authorId="35"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1960" authorId="36"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1963" authorId="37"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1977" authorId="19"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1980" authorId="2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1983" authorId="24"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1986" authorId="38"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1989" authorId="39"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1992" authorId="4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1995" authorId="4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1998" authorId="42"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001" authorId="43"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005" authorId="44"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008" authorId="45"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430" authorId="46" shapeId="0">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2433" authorId="46" shapeId="0">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2436" authorId="46" shapeId="0">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2439" authorId="46" shapeId="0">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2442" authorId="46" shapeId="0">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2446" authorId="46" shapeId="0">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449" authorId="46" shapeId="0">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452" authorId="46" shapeId="0">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455" authorId="46" shapeId="0">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458" authorId="46" shapeId="0">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461" authorId="46" shapeId="0">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464" authorId="46" shapeId="0">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467" authorId="46" shapeId="0">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476" authorId="47"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2479" authorId="48"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2482" authorId="49"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2485" authorId="5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2488" authorId="5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491" authorId="52"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494" authorId="53"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497" authorId="54"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500" authorId="55"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503" authorId="56"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509" authorId="57"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2512" authorId="58"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2515" authorId="59"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2518" authorId="6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521" authorId="6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524" authorId="62"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527" authorId="63"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530" authorId="64"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533" authorId="65"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536" authorId="66"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539" authorId="67"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542" authorId="68"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545" authorId="69"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548" authorId="7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554" authorId="46" shapeId="0">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2557" authorId="46" shapeId="0">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560" authorId="46" shapeId="0">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563" authorId="46" shapeId="0">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566" authorId="46" shapeId="0">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569" authorId="46" shapeId="0">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572" authorId="46" shapeId="0">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575" authorId="46" shapeId="0">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578" authorId="46" shapeId="0">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712" authorId="46" shapeId="0">
      <text>
        <r>
          <rPr>
            <sz val="11"/>
            <color theme="1"/>
            <rFont val="Arial"/>
            <family val="2"/>
          </rPr>
          <t>======
ID#AAAAJ896eo4
tc={4D89C3AA-7D34-41A3-9EC2-0D99A508B7BF}    (2020-07-06 21:52:59)
[Comentario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2715" authorId="46" shapeId="0">
      <text>
        <r>
          <rPr>
            <sz val="11"/>
            <color theme="1"/>
            <rFont val="Arial"/>
            <family val="2"/>
          </rPr>
          <t>======
ID#AAAAJ896em8
tc={4D89C3AA-7D34-41A3-9EC2-0D99A508B7BF}    (2020-07-06 21:52:59)
[Comentario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2718" authorId="46" shapeId="0">
      <text>
        <r>
          <rPr>
            <sz val="11"/>
            <color theme="1"/>
            <rFont val="Arial"/>
            <family val="2"/>
          </rPr>
          <t>======
ID#AAAAJ896eqE
tc={64C0D187-3C1F-49B1-B2C5-27E9B84E7075}    (2020-07-06 21:52:59)
[Comentario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2721" authorId="46" shapeId="0">
      <text>
        <r>
          <rPr>
            <sz val="11"/>
            <color theme="1"/>
            <rFont val="Arial"/>
            <family val="2"/>
          </rPr>
          <t>======
ID#AAAAJ896ep4
tc={64C0D187-3C1F-49B1-B2C5-27E9B84E7075}    (2020-07-06 21:52:59)
[Comentario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2724" authorId="46" shapeId="0">
      <text>
        <r>
          <rPr>
            <sz val="11"/>
            <color theme="1"/>
            <rFont val="Arial"/>
            <family val="2"/>
          </rPr>
          <t>======
ID#AAAAJ896en0
tc={64C0D187-3C1F-49B1-B2C5-27E9B84E7075}    (2020-07-06 21:52:59)
[Comentario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2727" authorId="46" shapeId="0">
      <text>
        <r>
          <rPr>
            <sz val="11"/>
            <color theme="1"/>
            <rFont val="Arial"/>
            <family val="2"/>
          </rPr>
          <t>======
ID#AAAAJ896emM
tc={B04D5796-0557-43B4-A2A1-A03E05CB130A}    (2020-07-06 21:52:59)
[Comentario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730" authorId="46" shapeId="0">
      <text>
        <r>
          <rPr>
            <sz val="11"/>
            <color theme="1"/>
            <rFont val="Arial"/>
            <family val="2"/>
          </rPr>
          <t>======
ID#AAAAJ896elQ
tc={AC83CBED-0F5F-4D25-85DB-9C8AA04440D0}    (2020-07-06 21:52:59)
[Comentario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733" authorId="46" shapeId="0">
      <text>
        <r>
          <rPr>
            <sz val="11"/>
            <color theme="1"/>
            <rFont val="Arial"/>
            <family val="2"/>
          </rPr>
          <t>======
ID#AAAAJ896eqc
tc={AC83CBED-0F5F-4D25-85DB-9C8AA04440D0}    (2020-07-06 21:52:59)
[Comentario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736" authorId="46" shapeId="0">
      <text>
        <r>
          <rPr>
            <sz val="11"/>
            <color theme="1"/>
            <rFont val="Arial"/>
            <family val="2"/>
          </rPr>
          <t>======
ID#AAAAJ896enA
tc={AC83CBED-0F5F-4D25-85DB-9C8AA04440D0}    (2020-07-06 21:52:59)
[Comentario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739" authorId="46" shapeId="0">
      <text>
        <r>
          <rPr>
            <sz val="11"/>
            <color theme="1"/>
            <rFont val="Arial"/>
            <family val="2"/>
          </rPr>
          <t>======
ID#AAAAJ896el8
tc={AC83CBED-0F5F-4D25-85DB-9C8AA04440D0}    (2020-07-06 21:52:59)
[Comentario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742" authorId="46" shapeId="0">
      <text>
        <r>
          <rPr>
            <sz val="11"/>
            <color theme="1"/>
            <rFont val="Arial"/>
            <family val="2"/>
          </rPr>
          <t>======
ID#AAAAJ896em0
tc={AC83CBED-0F5F-4D25-85DB-9C8AA04440D0}    (2020-07-06 21:52:59)
[Comentario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745" authorId="46" shapeId="0">
      <text>
        <r>
          <rPr>
            <sz val="11"/>
            <color theme="1"/>
            <rFont val="Arial"/>
            <family val="2"/>
          </rPr>
          <t>======
ID#AAAAJ896emI
tc={AC83CBED-0F5F-4D25-85DB-9C8AA04440D0}    (2020-07-06 21:52:59)
[Comentario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748" authorId="46" shapeId="0">
      <text>
        <r>
          <rPr>
            <sz val="11"/>
            <color theme="1"/>
            <rFont val="Arial"/>
            <family val="2"/>
          </rPr>
          <t>======
ID#AAAAJ896eno
tc={AC83CBED-0F5F-4D25-85DB-9C8AA04440D0}    (2020-07-06 21:52:59)
[Comentario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865" authorId="7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868" authorId="72"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871" authorId="73"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874" authorId="74"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878" authorId="75"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881" authorId="76"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884" authorId="77"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887" authorId="78"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890" authorId="79"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893" authorId="8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897" authorId="8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900" authorId="82"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903" authorId="83"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906" authorId="84"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909" authorId="85"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912" authorId="86"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2953" authorId="87"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2956" authorId="88"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2959" authorId="89"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2962" authorId="9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2965" authorId="9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2971" authorId="92"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2974" authorId="93"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2977" authorId="94"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2980" authorId="95"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2983" authorId="96"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2986" authorId="97"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2989" authorId="98"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2992" authorId="99"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2995" authorId="10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2998" authorId="10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3001" authorId="102"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3097" authorId="103"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3100" authorId="104"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3103" authorId="105"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3106" authorId="106"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3109" authorId="107"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3424" authorId="46" shapeId="0">
      <text>
        <r>
          <rPr>
            <sz val="11"/>
            <color theme="1"/>
            <rFont val="Arial"/>
            <family val="2"/>
          </rPr>
          <t>======
ID#AAAAKd30A2A
tc={4D89C3AA-7D34-41A3-9EC2-0D99A508B7BF}    (2020-10-07 20:38:10)
[Comentario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3427" authorId="46" shapeId="0">
      <text>
        <r>
          <rPr>
            <sz val="11"/>
            <color theme="1"/>
            <rFont val="Arial"/>
            <family val="2"/>
          </rPr>
          <t>======
ID#AAAAKd2qDHg
tc={4D89C3AA-7D34-41A3-9EC2-0D99A508B7BF}    (2020-10-07 20:38:09)
[Comentario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3430" authorId="46" shapeId="0">
      <text>
        <r>
          <rPr>
            <sz val="11"/>
            <color theme="1"/>
            <rFont val="Arial"/>
            <family val="2"/>
          </rPr>
          <t>======
ID#AAAAKd30AvA
tc={64C0D187-3C1F-49B1-B2C5-27E9B84E7075}    (2020-10-07 20:38:09)
[Comentario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3433" authorId="46" shapeId="0">
      <text>
        <r>
          <rPr>
            <sz val="11"/>
            <color theme="1"/>
            <rFont val="Arial"/>
            <family val="2"/>
          </rPr>
          <t>======
ID#AAAAKd30A18
tc={4D89C3AA-7D34-41A3-9EC2-0D99A508B7BF}    (2020-10-07 20:38:10)
[Comentario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3436" authorId="46" shapeId="0">
      <text>
        <r>
          <rPr>
            <sz val="11"/>
            <color rgb="FF000000"/>
            <rFont val="Arial"/>
            <family val="2"/>
          </rPr>
          <t xml:space="preserve">======
</t>
        </r>
        <r>
          <rPr>
            <sz val="11"/>
            <color rgb="FF000000"/>
            <rFont val="Arial"/>
            <family val="2"/>
          </rPr>
          <t xml:space="preserve">ID#AAAAKd2qDH4
</t>
        </r>
        <r>
          <rPr>
            <sz val="11"/>
            <color rgb="FF000000"/>
            <rFont val="Arial"/>
            <family val="2"/>
          </rPr>
          <t xml:space="preserve">tc={4D89C3AA-7D34-41A3-9EC2-0D99A508B7BF}    (2020-10-07 20:38:09)
</t>
        </r>
        <r>
          <rPr>
            <sz val="11"/>
            <color rgb="FF000000"/>
            <rFont val="Arial"/>
            <family val="2"/>
          </rPr>
          <t xml:space="preserve">[Comentario encadenado]
</t>
        </r>
        <r>
          <rPr>
            <sz val="11"/>
            <color rgb="FF000000"/>
            <rFont val="Arial"/>
            <family val="2"/>
          </rPr>
          <t xml:space="preserve">
</t>
        </r>
        <r>
          <rPr>
            <sz val="11"/>
            <color rgb="FF000000"/>
            <rFont val="Arial"/>
            <family val="2"/>
          </rPr>
          <t xml:space="preserve">Su versión de Excel le permite leer este comentario encadenado; sin embargo, las ediciones que se apliquen se quitarán si el archivo se abre en una versión más reciente de Excel. Más información: https://go.microsoft.com/fwlink/?linkid=870924
</t>
        </r>
        <r>
          <rPr>
            <sz val="11"/>
            <color rgb="FF000000"/>
            <rFont val="Arial"/>
            <family val="2"/>
          </rPr>
          <t xml:space="preserve">
</t>
        </r>
        <r>
          <rPr>
            <sz val="11"/>
            <color rgb="FF000000"/>
            <rFont val="Arial"/>
            <family val="2"/>
          </rPr>
          <t xml:space="preserve">Comentario:
</t>
        </r>
        <r>
          <rPr>
            <sz val="11"/>
            <color rgb="FF000000"/>
            <rFont val="Arial"/>
            <family val="2"/>
          </rPr>
          <t xml:space="preserve">    Enumerar consecutivamente los componentes, de tal forma que el número asignado se tome de referencia para las actividades</t>
        </r>
      </text>
    </comment>
    <comment ref="E3439" authorId="46" shapeId="0">
      <text>
        <r>
          <rPr>
            <sz val="11"/>
            <color theme="1"/>
            <rFont val="Arial"/>
            <family val="2"/>
          </rPr>
          <t>======
ID#AAAAKd30Axg
tc={4D89C3AA-7D34-41A3-9EC2-0D99A508B7BF}    (2020-10-07 20:38:10)
[Comentario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3442" authorId="46" shapeId="0">
      <text>
        <r>
          <rPr>
            <sz val="11"/>
            <color theme="1"/>
            <rFont val="Arial"/>
            <family val="2"/>
          </rPr>
          <t>======
ID#AAAAKd30Ax4
tc={4D89C3AA-7D34-41A3-9EC2-0D99A508B7BF}    (2020-10-07 20:38:10)
[Comentario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3445" authorId="46" shapeId="0">
      <text>
        <r>
          <rPr>
            <sz val="11"/>
            <color theme="1"/>
            <rFont val="Arial"/>
            <family val="2"/>
          </rPr>
          <t>======
ID#AAAAKd30AxM
tc={4D89C3AA-7D34-41A3-9EC2-0D99A508B7BF}    (2020-10-07 20:38:10)
[Comentario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3448" authorId="46" shapeId="0">
      <text>
        <r>
          <rPr>
            <sz val="11"/>
            <color theme="1"/>
            <rFont val="Arial"/>
            <family val="2"/>
          </rPr>
          <t>======
ID#AAAAKd30AxQ
tc={4D89C3AA-7D34-41A3-9EC2-0D99A508B7BF}    (2020-10-07 20:38:10)
[Comentario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3451" authorId="46" shapeId="0">
      <text>
        <r>
          <rPr>
            <sz val="11"/>
            <color theme="1"/>
            <rFont val="Arial"/>
            <family val="2"/>
          </rPr>
          <t>======
ID#AAAAKd30A1A
tc={4D89C3AA-7D34-41A3-9EC2-0D99A508B7BF}    (2020-10-07 20:38:10)
[Comentario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3454" authorId="46" shapeId="0">
      <text>
        <r>
          <rPr>
            <sz val="11"/>
            <color theme="1"/>
            <rFont val="Arial"/>
            <family val="2"/>
          </rPr>
          <t>======
ID#AAAAKd2qDHU
tc={4D89C3AA-7D34-41A3-9EC2-0D99A508B7BF}    (2020-10-07 20:38:09)
[Comentario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3457" authorId="46" shapeId="0">
      <text>
        <r>
          <rPr>
            <sz val="11"/>
            <color theme="1"/>
            <rFont val="Arial"/>
            <family val="2"/>
          </rPr>
          <t>======
ID#AAAAKd30Auk
tc={4D89C3AA-7D34-41A3-9EC2-0D99A508B7BF}    (2020-10-07 20:38:09)
[Comentario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3460" authorId="46" shapeId="0">
      <text>
        <r>
          <rPr>
            <sz val="11"/>
            <color theme="1"/>
            <rFont val="Arial"/>
            <family val="2"/>
          </rPr>
          <t>======
ID#AAAAKd30AwM
tc={4D89C3AA-7D34-41A3-9EC2-0D99A508B7BF}    (2020-10-07 20:38:09)
[Comentario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3463" authorId="46" shapeId="0">
      <text>
        <r>
          <rPr>
            <sz val="11"/>
            <color theme="1"/>
            <rFont val="Arial"/>
            <family val="2"/>
          </rPr>
          <t>======
ID#AAAAKd30AvI
tc={4D89C3AA-7D34-41A3-9EC2-0D99A508B7BF}    (2020-10-07 20:38:09)
[Comentario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3466" authorId="46" shapeId="0">
      <text>
        <r>
          <rPr>
            <sz val="11"/>
            <color theme="1"/>
            <rFont val="Arial"/>
            <family val="2"/>
          </rPr>
          <t>======
ID#AAAAKd30A0k
tc={4D89C3AA-7D34-41A3-9EC2-0D99A508B7BF}    (2020-10-07 20:38:10)
[Comentario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3469" authorId="46" shapeId="0">
      <text>
        <r>
          <rPr>
            <sz val="11"/>
            <color theme="1"/>
            <rFont val="Arial"/>
            <family val="2"/>
          </rPr>
          <t>======
ID#AAAAKd30AvM
tc={4D89C3AA-7D34-41A3-9EC2-0D99A508B7BF}    (2020-10-07 20:38:09)
[Comentario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3472" authorId="46" shapeId="0">
      <text>
        <r>
          <rPr>
            <sz val="11"/>
            <color theme="1"/>
            <rFont val="Arial"/>
            <family val="2"/>
          </rPr>
          <t>======
ID#AAAAKd30A0U
tc={4D89C3AA-7D34-41A3-9EC2-0D99A508B7BF}    (2020-10-07 20:38:10)
[Comentario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3475" authorId="46" shapeId="0">
      <text>
        <r>
          <rPr>
            <sz val="11"/>
            <color theme="1"/>
            <rFont val="Arial"/>
            <family val="2"/>
          </rPr>
          <t>======
ID#AAAAKd30A0E
tc={4D89C3AA-7D34-41A3-9EC2-0D99A508B7BF}    (2020-10-07 20:38:10)
[Comentario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3478" authorId="46" shapeId="0">
      <text>
        <r>
          <rPr>
            <sz val="11"/>
            <color theme="1"/>
            <rFont val="Arial"/>
            <family val="2"/>
          </rPr>
          <t>======
ID#AAAAKd2qDIM
tc={4D89C3AA-7D34-41A3-9EC2-0D99A508B7BF}    (2020-10-07 20:38:09)
[Comentario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3481" authorId="46" shapeId="0">
      <text>
        <r>
          <rPr>
            <sz val="11"/>
            <color theme="1"/>
            <rFont val="Arial"/>
            <family val="2"/>
          </rPr>
          <t>======
ID#AAAAKd2qDEo
tc={4D89C3AA-7D34-41A3-9EC2-0D99A508B7BF}    (2020-10-07 20:38:09)
[Comentario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3484" authorId="46" shapeId="0">
      <text>
        <r>
          <rPr>
            <sz val="11"/>
            <color theme="1"/>
            <rFont val="Arial"/>
            <family val="2"/>
          </rPr>
          <t>======
ID#AAAAKd30Auw
tc={4D89C3AA-7D34-41A3-9EC2-0D99A508B7BF}    (2020-10-07 20:38:09)
[Comentario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3487" authorId="46" shapeId="0">
      <text>
        <r>
          <rPr>
            <sz val="11"/>
            <color theme="1"/>
            <rFont val="Arial"/>
            <family val="2"/>
          </rPr>
          <t>======
ID#AAAAKd2qDHo
tc={4D89C3AA-7D34-41A3-9EC2-0D99A508B7BF}    (2020-10-07 20:38:09)
[Comentario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3490" authorId="46" shapeId="0">
      <text>
        <r>
          <rPr>
            <sz val="11"/>
            <color theme="1"/>
            <rFont val="Arial"/>
            <family val="2"/>
          </rPr>
          <t>======
ID#AAAAKd30A0c
tc={4D89C3AA-7D34-41A3-9EC2-0D99A508B7BF}    (2020-10-07 20:38:10)
[Comentario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3493" authorId="46" shapeId="0">
      <text>
        <r>
          <rPr>
            <sz val="11"/>
            <color theme="1"/>
            <rFont val="Arial"/>
            <family val="2"/>
          </rPr>
          <t>======
ID#AAAAKd30Awk
tc={4D89C3AA-7D34-41A3-9EC2-0D99A508B7BF}    (2020-10-07 20:38:10)
[Comentario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3496" authorId="46" shapeId="0">
      <text>
        <r>
          <rPr>
            <sz val="11"/>
            <color theme="1"/>
            <rFont val="Arial"/>
            <family val="2"/>
          </rPr>
          <t>======
ID#AAAAKd30AvU
tc={4D89C3AA-7D34-41A3-9EC2-0D99A508B7BF}    (2020-10-07 20:38:09)
[Comentario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3499" authorId="46" shapeId="0">
      <text>
        <r>
          <rPr>
            <sz val="11"/>
            <color theme="1"/>
            <rFont val="Arial"/>
            <family val="2"/>
          </rPr>
          <t>======
ID#AAAAKd30Azo
tc={4D89C3AA-7D34-41A3-9EC2-0D99A508B7BF}    (2020-10-07 20:38:10)
[Comentario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3502" authorId="46" shapeId="0">
      <text>
        <r>
          <rPr>
            <sz val="11"/>
            <color theme="1"/>
            <rFont val="Arial"/>
            <family val="2"/>
          </rPr>
          <t>======
ID#AAAAKd2qDFk
tc={4D89C3AA-7D34-41A3-9EC2-0D99A508B7BF}    (2020-10-07 20:38:09)
[Comentario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3505" authorId="46" shapeId="0">
      <text>
        <r>
          <rPr>
            <sz val="11"/>
            <color theme="1"/>
            <rFont val="Arial"/>
            <family val="2"/>
          </rPr>
          <t>======
ID#AAAAKd30AzE
tc={4D89C3AA-7D34-41A3-9EC2-0D99A508B7BF}    (2020-10-07 20:38:10)
[Comentario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3508" authorId="46" shapeId="0">
      <text>
        <r>
          <rPr>
            <sz val="11"/>
            <color theme="1"/>
            <rFont val="Arial"/>
            <family val="2"/>
          </rPr>
          <t>======
ID#AAAAKd30Au8
tc={4D89C3AA-7D34-41A3-9EC2-0D99A508B7BF}    (2020-10-07 20:38:09)
[Comentario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3511" authorId="46" shapeId="0">
      <text>
        <r>
          <rPr>
            <sz val="11"/>
            <color theme="1"/>
            <rFont val="Arial"/>
            <family val="2"/>
          </rPr>
          <t>======
ID#AAAAKd30AvE
tc={4D89C3AA-7D34-41A3-9EC2-0D99A508B7BF}    (2020-10-07 20:38:09)
[Comentario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3514" authorId="46" shapeId="0">
      <text>
        <r>
          <rPr>
            <sz val="11"/>
            <color theme="1"/>
            <rFont val="Arial"/>
            <family val="2"/>
          </rPr>
          <t>======
ID#AAAAKd2qDEw
tc={4D89C3AA-7D34-41A3-9EC2-0D99A508B7BF}    (2020-10-07 20:38:09)
[Comentario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3517" authorId="46" shapeId="0">
      <text>
        <r>
          <rPr>
            <sz val="11"/>
            <color theme="1"/>
            <rFont val="Arial"/>
            <family val="2"/>
          </rPr>
          <t>======
ID#AAAAKd2qDFs
tc={4D89C3AA-7D34-41A3-9EC2-0D99A508B7BF}    (2020-10-07 20:38:09)
[Comentario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3520" authorId="46" shapeId="0">
      <text>
        <r>
          <rPr>
            <sz val="11"/>
            <color theme="1"/>
            <rFont val="Arial"/>
            <family val="2"/>
          </rPr>
          <t>======
ID#AAAAKd30AxA
tc={4D89C3AA-7D34-41A3-9EC2-0D99A508B7BF}    (2020-10-07 20:38:10)
[Comentario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I3764" authorId="108" shapeId="0">
      <text>
        <r>
          <rPr>
            <b/>
            <sz val="9"/>
            <color indexed="81"/>
            <rFont val="Tahoma"/>
            <family val="2"/>
          </rPr>
          <t>Jose Manuel Gutierrez Astaburuaga:</t>
        </r>
        <r>
          <rPr>
            <sz val="9"/>
            <color indexed="81"/>
            <rFont val="Tahoma"/>
            <family val="2"/>
          </rPr>
          <t xml:space="preserve">
1152 Actividades de limpieza trimestrales
+
2016 atenciones psicológicas trimestrales
</t>
        </r>
      </text>
    </comment>
    <comment ref="J3764" authorId="108" shapeId="0">
      <text>
        <r>
          <rPr>
            <b/>
            <sz val="9"/>
            <color indexed="81"/>
            <rFont val="Tahoma"/>
            <family val="2"/>
          </rPr>
          <t>Jose Manuel Gutierrez Astaburuaga:</t>
        </r>
        <r>
          <rPr>
            <sz val="9"/>
            <color indexed="81"/>
            <rFont val="Tahoma"/>
            <family val="2"/>
          </rPr>
          <t xml:space="preserve">
1152 Actividades de limpieza trimestrales
+
2016 atenciones psicológicas trimestrales
</t>
        </r>
      </text>
    </comment>
    <comment ref="K3764" authorId="108" shapeId="0">
      <text>
        <r>
          <rPr>
            <b/>
            <sz val="9"/>
            <color indexed="81"/>
            <rFont val="Tahoma"/>
            <family val="2"/>
          </rPr>
          <t>Jose Manuel Gutierrez Astaburuaga:</t>
        </r>
        <r>
          <rPr>
            <sz val="9"/>
            <color indexed="81"/>
            <rFont val="Tahoma"/>
            <family val="2"/>
          </rPr>
          <t xml:space="preserve">
1152 Actividades de limpieza trimestrales
+
2016 atenciones psicológicas trimestrales
</t>
        </r>
      </text>
    </comment>
    <comment ref="L3764" authorId="108" shapeId="0">
      <text>
        <r>
          <rPr>
            <b/>
            <sz val="9"/>
            <color indexed="81"/>
            <rFont val="Tahoma"/>
            <family val="2"/>
          </rPr>
          <t>Jose Manuel Gutierrez Astaburuaga:</t>
        </r>
        <r>
          <rPr>
            <sz val="9"/>
            <color indexed="81"/>
            <rFont val="Tahoma"/>
            <family val="2"/>
          </rPr>
          <t xml:space="preserve">
1152 Actividades de limpieza trimestrales
+
2016 atenciones psicológicas trimestrales
</t>
        </r>
      </text>
    </comment>
    <comment ref="M3764" authorId="108" shapeId="0">
      <text>
        <r>
          <rPr>
            <b/>
            <sz val="9"/>
            <color indexed="81"/>
            <rFont val="Tahoma"/>
            <family val="2"/>
          </rPr>
          <t>Jose Manuel Gutierrez Astaburuaga:</t>
        </r>
        <r>
          <rPr>
            <sz val="9"/>
            <color indexed="81"/>
            <rFont val="Tahoma"/>
            <family val="2"/>
          </rPr>
          <t xml:space="preserve">
1152 Actividades de limpieza trimestrales
+
2016 atenciones psicológicas trimestrales
</t>
        </r>
      </text>
    </comment>
    <comment ref="I3765" authorId="108" shapeId="0">
      <text>
        <r>
          <rPr>
            <b/>
            <sz val="9"/>
            <color indexed="81"/>
            <rFont val="Tahoma"/>
            <family val="2"/>
          </rPr>
          <t>Jose Manuel Gutierrez Astaburuaga:</t>
        </r>
        <r>
          <rPr>
            <sz val="9"/>
            <color indexed="81"/>
            <rFont val="Tahoma"/>
            <family val="2"/>
          </rPr>
          <t xml:space="preserve">
Este dato es acumulativo</t>
        </r>
      </text>
    </comment>
    <comment ref="E3799" authorId="109"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3802" authorId="11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consecutivamente los componentes, de tal forma que el número asignado se tome de referencia para las actividades</t>
        </r>
      </text>
    </comment>
    <comment ref="E3805" authorId="11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3808" authorId="112"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3811" authorId="113"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3814" authorId="114"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3817" authorId="115"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 ref="E3820" authorId="116"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Enumerar las actividades iniciando con el númro de componente al que estan asociadas, seguido de un punto  y asignando el número consecutivo según corresponda.</t>
        </r>
      </text>
    </comment>
  </commentList>
</comments>
</file>

<file path=xl/sharedStrings.xml><?xml version="1.0" encoding="utf-8"?>
<sst xmlns="http://schemas.openxmlformats.org/spreadsheetml/2006/main" count="14656" uniqueCount="3922">
  <si>
    <t xml:space="preserve">Avance de los Indicadores de Desempeño </t>
  </si>
  <si>
    <t xml:space="preserve"> de los Programas Presupuestarios</t>
  </si>
  <si>
    <t>Cuarto Trimestre 2020</t>
  </si>
  <si>
    <t>DEPENDENCIA/ENTIDAD</t>
  </si>
  <si>
    <t>CLAVE Pp</t>
  </si>
  <si>
    <t xml:space="preserve">NOMBRE DEL PROGRAMA </t>
  </si>
  <si>
    <t>NIVEL</t>
  </si>
  <si>
    <t>RESUMEN NARRATIVO</t>
  </si>
  <si>
    <t>NOMBRE DEL INDICADOR</t>
  </si>
  <si>
    <t>REGISTRO</t>
  </si>
  <si>
    <t>Ene - Mar</t>
  </si>
  <si>
    <t>Abr -  Jun</t>
  </si>
  <si>
    <t>Jul - Sep</t>
  </si>
  <si>
    <t>Oct - Dic</t>
  </si>
  <si>
    <t>ANUAL</t>
  </si>
  <si>
    <t>COMENTARIO</t>
  </si>
  <si>
    <t xml:space="preserve">INSTITUTO TAMAULIPECO DE INFRAESTRUCTURA FÍSICA EDUCATIVA </t>
  </si>
  <si>
    <t>P087</t>
  </si>
  <si>
    <t>DESARROLLO DE INFRAESTRUCTURA FÍSICA EDUCATIVA</t>
  </si>
  <si>
    <t>PROPÓSITO 1</t>
  </si>
  <si>
    <t>El Instituto Tamaulipeco de Infraestructura Física Educativa, optimiza, evalua y norma el equipamiento y la infraestructura pertinentes a garantizar la atención con eficiencia, eficacia y calidad a las demandas eductivas.</t>
  </si>
  <si>
    <t xml:space="preserve">P1. Porcentaje de espacios educativos (planteles) Atendidos con Recursos </t>
  </si>
  <si>
    <t>VALOR V1</t>
  </si>
  <si>
    <t>Ajuste por obras y programas no aprobadas en 2020, donde al recurso no le aplica la Ley de Disciplina Financiera de las Entidades Federativas y los Municipios y que se ejecutaran en 2021.</t>
  </si>
  <si>
    <t>VALOR V2</t>
  </si>
  <si>
    <t>AVANCE</t>
  </si>
  <si>
    <t>COMPONENTE 1</t>
  </si>
  <si>
    <t>Las obras son terminadas en tiempo y forma</t>
  </si>
  <si>
    <t>C6 D2. Porcentaje de obras Terminadas (Construcción, Rehabilitación Adquisiciones)</t>
  </si>
  <si>
    <t>Obras atendidas en 2020</t>
  </si>
  <si>
    <t>ACTIVIDAD 1</t>
  </si>
  <si>
    <t xml:space="preserve">Obras contratadas con recursos aprobados </t>
  </si>
  <si>
    <t xml:space="preserve">C4. Porcentaje de obras  contrtadas </t>
  </si>
  <si>
    <t>ACTIVIDAD 2</t>
  </si>
  <si>
    <t xml:space="preserve">Validaciones técnicas para el desarrollo de obras de infraestructura fisica educativa </t>
  </si>
  <si>
    <t>C1. Porcentaje de obras atendidos con Validación Técnica</t>
  </si>
  <si>
    <t>ACTIVIDAD 3</t>
  </si>
  <si>
    <t>Proyectos ejecutivos y costeo de infraestructura física eductiva</t>
  </si>
  <si>
    <t>C2. Porcentaje de obras atendidos con Proyecto Ejecutivo y Costeo</t>
  </si>
  <si>
    <t>ACTIVIDAD 4</t>
  </si>
  <si>
    <t>Validación de proyecto y costeo, con disponibilidad de recurso</t>
  </si>
  <si>
    <t>C3. Porcentaje de obras atendidos con disponibilidad de recursos por parte de la Secretaria de Finanzas</t>
  </si>
  <si>
    <t>ACTIVIDAD 5</t>
  </si>
  <si>
    <t>Obras iniciadas en proceso de ejecución</t>
  </si>
  <si>
    <t>C6 D1. Porcentaje de obras en Proceso de Ejecución (Construcción, Rehabilitación, Adquisiciones)</t>
  </si>
  <si>
    <t>La terminación de obras se terminaran de ejecutar a mas tardar el 31 de marzo de 2021</t>
  </si>
  <si>
    <t>SECRETARÍA DE DESARROLLO RURUAL</t>
  </si>
  <si>
    <t>P042</t>
  </si>
  <si>
    <t>Conducción de la política rural</t>
  </si>
  <si>
    <t>Programas y proyectos para el fortalecimiento sustentable del sector rural del estado de Tamaulipas implementados.</t>
  </si>
  <si>
    <t xml:space="preserve">Tasa de implementación de proyectos </t>
  </si>
  <si>
    <t>Se rebasó la meta esteclecida, ya que se realizaron aprobaciones dentro del programa para atender problemàticas del sector rural, en especifico de sanidad e inocuidad.</t>
  </si>
  <si>
    <t>C1. Instrumentos jurídicos para el ejercicio de recursos para el desarrollo rural sustentable del estado realizados.</t>
  </si>
  <si>
    <t>Tasa de instrumentos jurídicos concretados</t>
  </si>
  <si>
    <t>Se modificó la MIR, ya que se agregaron componentes para atender la problemática del sector rural que se quedo sin apoyos del gobierno federal</t>
  </si>
  <si>
    <t>COMPONENTE 2</t>
  </si>
  <si>
    <t>C2. Apoyos para  innovación, capacitación, promoción, difusión y comercialización de productos del sector rural otorgados.</t>
  </si>
  <si>
    <t>Porcentaje de apoyos a eventos</t>
  </si>
  <si>
    <t>Debido a contingencia por COVID se suspendieron eventos</t>
  </si>
  <si>
    <t>COMPONENTE 3</t>
  </si>
  <si>
    <t>C3. Estructuras operativas del programa de sanidades en el estado definidas.</t>
  </si>
  <si>
    <t>Porcentaje de definición de estructuras operativas.</t>
  </si>
  <si>
    <t>Con recursos federales y personal operativo estatal se autorizaron las estructuras operativasegar información</t>
  </si>
  <si>
    <t>Porcentaje de superficie de maíz atendida.</t>
  </si>
  <si>
    <t>Las acciones del programa continuan en el primer trimestre del 2021, por lo que hasta marzo se tendría el dato anual de cumplimiento.</t>
  </si>
  <si>
    <t>Porcentaje de Control regional de cítricos</t>
  </si>
  <si>
    <t>Porcentaje de Protección de cosechas</t>
  </si>
  <si>
    <t xml:space="preserve">Las metas planteadas se cumplieron y sobrepasaron en menor tiempo que el programado </t>
  </si>
  <si>
    <t>Porcentaje de Superficie de algodón atendida</t>
  </si>
  <si>
    <t>Porcentaje de superficie explorada para langosta</t>
  </si>
  <si>
    <t>ACTIVIDAD 1.1</t>
  </si>
  <si>
    <t>A1.C1  Elaborar instrumentos jurídicos de colaboración y/o coordinación para el desarrollo rural sustentable</t>
  </si>
  <si>
    <t>Porcentaje de instrumentos jurídicos elaborados</t>
  </si>
  <si>
    <t>ACTIVIDAD 2.1</t>
  </si>
  <si>
    <t>A1. C2 Autorizar solicitudes de apoyo para la innovación, capacitación, promoción, difusión y comercialización de productos del sector rural</t>
  </si>
  <si>
    <t>Porcentaje de apoyos autorizados</t>
  </si>
  <si>
    <t>ACTIVIDAD 3.1</t>
  </si>
  <si>
    <t>A1. C3  Implementar programas de trabajo autorizados.</t>
  </si>
  <si>
    <t>Porcentaje de programas de trabajo autorizados</t>
  </si>
  <si>
    <t>S107</t>
  </si>
  <si>
    <t>Programa de fomento a la productividad rural</t>
  </si>
  <si>
    <t>Personas productoras agrícolas y Familias rurales de Tamaulipas en localidades con niveles de marginación (Muy Alto, Alto, Medio, Bajo y Muy Bajo) incrementan su capacidad productiva agropecuaria, dando prioridad en la atención a las mujeres para que disminuyan su situación vulnerable por ingresos.</t>
  </si>
  <si>
    <t>Porcentaje de personas productoras agrícolas de Tamaulipas con marginación que incrementan su producción con el programa</t>
  </si>
  <si>
    <t>No  cuenta con Presupuesto aprobado</t>
  </si>
  <si>
    <t>Porcentaje de familias rurales   de Tamaulipas con marginación que incrementan su producción con el programa.</t>
  </si>
  <si>
    <t>C1. Paquetes productivos de insumos agrícolas de semilla, entregados con perspectiva de género.</t>
  </si>
  <si>
    <t>Porcentaje de personas productoras agrícolas con acceso a insumos agrícolas de semilla.</t>
  </si>
  <si>
    <t>C2. Paquetes productivos de insumos agrícolas de fertilizantes, entregados con perspectiva de género.</t>
  </si>
  <si>
    <t>Porcentaje de personas productoras agrícolas con acceso a insumos agrícolas de fertilizantes.</t>
  </si>
  <si>
    <t>C3. Paquetes productivos de insumos agrícolas de biofertilizantes, entregados con perspectiva de género.</t>
  </si>
  <si>
    <t>Porcentaje de personas productoras agrícolas con acceso a insumos agrícolas de biofertilizantes.</t>
  </si>
  <si>
    <t>COMPONENTE 4</t>
  </si>
  <si>
    <t>C4. Paquetes productivos de huertos de traspatio entregados con perspectiva de género.</t>
  </si>
  <si>
    <t>Porcentaje de familias rurales con acceso a proyectos productivos de huertos de traspatio.</t>
  </si>
  <si>
    <t>COMPONENTE 5</t>
  </si>
  <si>
    <t>C5. Paquetes productivos de granjas de aves de postura entregados con perspectiva de género.</t>
  </si>
  <si>
    <t>Porcentaje de familias rurales con acceso a proyectos productivos de granjas de aves de postura.</t>
  </si>
  <si>
    <t>COMPONENTE 6</t>
  </si>
  <si>
    <t>C.6 Capacitación y asistencia técnica brindada a familias rurales y personas productoras agropecuarias con perspectiva de género.</t>
  </si>
  <si>
    <t>Cobertura familiar de capacitación y asistencia técnica en proyectos productivos de huertos de traspatio y granjas de aves de postura.</t>
  </si>
  <si>
    <t>Cobertura de personas productoras agrícolas capacitadas en paquetes de insumos agrícolas de semilla, fertilizante y biofertilizantes.</t>
  </si>
  <si>
    <t>C1. A1 Recepcionar y dictaminar solicitudes de insumos agrícolas de semilla.</t>
  </si>
  <si>
    <t xml:space="preserve">Proporción de solicitudes dictaminadas positivamente de insumos agrícolas de semilla. </t>
  </si>
  <si>
    <t>ACTIVIDAD 1.2</t>
  </si>
  <si>
    <t>C1. A.2 Entregar paquetes productivos de insumos agrícolas de semilla a los titulares de derecho.</t>
  </si>
  <si>
    <t>Porcentaje de aplicación de paquetes de insumos agrícolas de semilla.</t>
  </si>
  <si>
    <t>C2.A1 Recepcionar y dictaminar solicitudes de insumos agrícolas de fertilizantes.</t>
  </si>
  <si>
    <t>Proporción de solicitudes dictaminadas positivamente de insumos agrícolas de fertilizantes.</t>
  </si>
  <si>
    <t>ACTIVIDAD 2.2</t>
  </si>
  <si>
    <t>C2.A2 Entregar paquetes productivos de insumos agrícolas de fertilizantes a los titulares de derecho.</t>
  </si>
  <si>
    <t>Porcentaje de aplicación de paquetes de insumos agrícolas de fertilizantes.</t>
  </si>
  <si>
    <t>C3.A1 Recepcionar y dictaminar solicitudes de insumos agrícolas de biofertilizantes</t>
  </si>
  <si>
    <t>Proporción de solicitudes dictaminadas positivamente de insumos agrícolas de biofertilizantes.</t>
  </si>
  <si>
    <t>ACTIVIDAD 4.1</t>
  </si>
  <si>
    <t>C4.A1 Recepcionar y dictaminar solicitudes recibidas de paquetes productivos de huertos de traspatio.</t>
  </si>
  <si>
    <t>Porcentaje de solicitudes aprobadas de paquetes productivos de huertos de traspatio.</t>
  </si>
  <si>
    <t>ACTIVIDAD 4.2</t>
  </si>
  <si>
    <t>C4. A2 Entregar paquetes productivos de huertos de traspatio a las personas titulares de derecho dictaminado positivo.</t>
  </si>
  <si>
    <t>Porcentaje de paquetes productivos instalados de huertos.</t>
  </si>
  <si>
    <t>ACTIVIDAD 5.1</t>
  </si>
  <si>
    <t>C5. A1 Recepcionar y dictaminar solicitudes recibidas de paquetes productivos de granjas de aves de postura.</t>
  </si>
  <si>
    <t>Porcentaje de solicitudes aprobadas de granjas de aves de postura.</t>
  </si>
  <si>
    <t>debe decir C4. A2</t>
  </si>
  <si>
    <t>ACTIVIDAD 5.2</t>
  </si>
  <si>
    <t>C5. A2 Entregar paquetes productivos de huertos de traspatio y granjas de aves de postura a las personas titulares de derecho dictaminado positivo.</t>
  </si>
  <si>
    <t>Porcentaje de paquetes productivos instalados granjas de aves de postura.</t>
  </si>
  <si>
    <t>ACTIVIDAD 6.1</t>
  </si>
  <si>
    <t>C6. A1 Realizar reuniones de capacitación y acompañamiento técnico a familias beneficiadas con huertos de traspatio y de granjas de aves de postura.</t>
  </si>
  <si>
    <t>Porcentaje de capacitaciones realizadas en proyectos productivos de huertos de traspatio y de granjas de aves de postura.</t>
  </si>
  <si>
    <t>ACTIVIDAD 6.2</t>
  </si>
  <si>
    <t>C6. A2 Realizar reuniones de capacitación y acompañamiento técnico a personas productoras agrícolas beneficiadas con insumos agrícolas de semilla, fertilizantes y biofertilizantes</t>
  </si>
  <si>
    <t>Porcentaje de capacitaciones realizadas en insumos agrícolas de semilla, fertilizantes y biofertilizantes.</t>
  </si>
  <si>
    <t>S109</t>
  </si>
  <si>
    <t>PROGRAMA FORESTAL TAMAULIPAS</t>
  </si>
  <si>
    <t>La producción  forestal de Tamaulipas se desarrolla en condiciones propicias que permiten su protección, conservación, restauración y aprovechamiento forestal sustentable</t>
  </si>
  <si>
    <t>Porcentaje de hectáreas con aprovechamiento forestal maderable</t>
  </si>
  <si>
    <t>PROPÓSITO 2</t>
  </si>
  <si>
    <t>Porcentaje de hectáreas con aprovechamiento forestal no maderable</t>
  </si>
  <si>
    <t>C1 Apoyos para acciones de protección, conservación, reforestación y saneamiento entregados.</t>
  </si>
  <si>
    <t>Porcentaje de  hectáreas restauradas y protegidas</t>
  </si>
  <si>
    <t>Porcentaje de  kilómetros con acciones de prevención de incendios</t>
  </si>
  <si>
    <t xml:space="preserve"> Porcentaje de hectáreas saneadas</t>
  </si>
  <si>
    <t>C2 Apoyos para silvicultura, abasto y transformación entregados.</t>
  </si>
  <si>
    <t>Porcentaje de aplicación de los apoyos para infraestructura y equipamiento entregados</t>
  </si>
  <si>
    <t>Porcentaje de aplicación de los apoyos para transformación y comercialización entregados</t>
  </si>
  <si>
    <t xml:space="preserve"> C3 Plantas para la reforestación entregadas</t>
  </si>
  <si>
    <t xml:space="preserve">Porcentaje de sobrevivencia en árboles plantados </t>
  </si>
  <si>
    <t>C4 Talleres de cultura forestal impartidos</t>
  </si>
  <si>
    <t>Porcentaje de atención de talleres solicitados</t>
  </si>
  <si>
    <t>C1.A1 Recepción y dictaminación de solicitudes para acciones de protección, conservación reforestación y saneamiento.</t>
  </si>
  <si>
    <t>Porcentaje de solicitudes para acciones de protección, conservación reforestación y saneamiento dictaminadas positivamente</t>
  </si>
  <si>
    <t>C1. A2 Presentación de solicitudes dictaminados ante el Comité del FIDEFOSET para autorización de recursos para acciones de protección, conservación reforestación y saneamiento.</t>
  </si>
  <si>
    <t>Porcentaje de solicitudes para acciones de protección, conservación reforestación y saneamiento autorizadas con recursos</t>
  </si>
  <si>
    <t xml:space="preserve"> C2. A1 Recepción y dictaminación de solicitudes para apoyos para silvicultura, abasto y transformación</t>
  </si>
  <si>
    <t>Porcentaje de solicitudes de  apoyos para silvicultura, abasto y transformación dictaminadas positivamente</t>
  </si>
  <si>
    <t>C2.A2 Presentación de solicitudes dictaminados ante el Comité del Fideicomiso para autorización de recursos para silvicultura, abasto y transformación</t>
  </si>
  <si>
    <t>Porcentaje de solicitudes para  silvicultura, abasto y transformación  autorizadas con recursos</t>
  </si>
  <si>
    <t>C3.A1 Recepcionar y dictaminar solicitudes de plantas para reforestación</t>
  </si>
  <si>
    <t>Porcentaje de solicitudes de planta para reforestación dictaminadas positivamente</t>
  </si>
  <si>
    <t>ACTIVIDAD 3.2</t>
  </si>
  <si>
    <t>C3.A2 Presentación de solicitudes dictaminados ante el Comité del Fideicomiso para autorización de recursos para plantas para reforestación</t>
  </si>
  <si>
    <t>Porcentaje de solicitudes  de plantas para reforestación  autorizadas con recursos</t>
  </si>
  <si>
    <t>ACTIVIDAD 3.4</t>
  </si>
  <si>
    <t>C3.A4 Plantas entregadas para reforestación social</t>
  </si>
  <si>
    <t xml:space="preserve">Porcentaje de plantas entregadas para reforestación social </t>
  </si>
  <si>
    <t>C4. A1 Recepción y Atención de solicitudes de talleres de cultura forestal</t>
  </si>
  <si>
    <t>Porcentaje de solicitudes de talleres de cultura forestal dictaminadas positivamente</t>
  </si>
  <si>
    <t>S110</t>
  </si>
  <si>
    <t>Programa para el Fortalecimiento del Subsector Ganadero</t>
  </si>
  <si>
    <t>Las Unidades de Producción Pecuaria de los niveles  N2, N3, N4 y N5 de Tamaulipas incrementan su producción con un enfoque sustentable de los recursos naturales</t>
  </si>
  <si>
    <t>Tasa de cobertura del programa.</t>
  </si>
  <si>
    <t>Los recursos aprobados del programa se redujeron en un 50% a lo programado</t>
  </si>
  <si>
    <t>C1. Apoyos para el mejoramiento genético de las unidades de producción pecuaria entregados</t>
  </si>
  <si>
    <t>Tasa de variación de apoyos otorgados a las unidades de producción para el mejoramiento genético pecuario.</t>
  </si>
  <si>
    <t>C2. Apoyos para la adquisición de colmenas y mejoramiento genético apícola entregados</t>
  </si>
  <si>
    <t>Porcentaje de unidades de producción apícolas atendidas.</t>
  </si>
  <si>
    <t>No se autorizaron recursos para este componente</t>
  </si>
  <si>
    <t>C1.A1 Recepción y dictaminación de solicitudes para el mejoramiento genético</t>
  </si>
  <si>
    <t>Tasa de dictaminación de solicitudes positivas para el mejoramiento genético</t>
  </si>
  <si>
    <t>C1.A2 Entrega de apoyos para el mejoramiento genético de la ganadería estatal dictaminados positivos</t>
  </si>
  <si>
    <t>Porcentaje de efectividad en la entrega del apoyo.</t>
  </si>
  <si>
    <t>C2.A1 Recepcionar y dictaminar solicitudes para la adquisición de colmenas y mejoramiento genético apícola.</t>
  </si>
  <si>
    <t>Tasa de dictaminación de solicitudes para la adquisición de colmenas y mejoramiento genético apícola.</t>
  </si>
  <si>
    <t>C2.A2 Entregar apoyos para la adquisición de colmenas y mejoramiento genético apícola.</t>
  </si>
  <si>
    <t>Porcentaje de efectividad en la entrega del apoyo para la adquisición de colmenas y mejoramiento genético apícola.</t>
  </si>
  <si>
    <t>S111</t>
  </si>
  <si>
    <t>PROGRAMA DE ASEGURAMIENTO PARA PRODUCTORES RURALES</t>
  </si>
  <si>
    <t>Los municipios con mayor riesgo de afectaciones climatológicas del Estado de Tamaulipas con la actividad agrícola de los Pequeños productores en los estratos E1, E2 y E3, cuentan con un seguro contra riesgos climáticos</t>
  </si>
  <si>
    <t>Porcentaje de cobertura del seguro agrícola.</t>
  </si>
  <si>
    <t>El programa operará con recurso estatal. Los recursos federales convenidos no se aprobaron ya que desapareció el programa.</t>
  </si>
  <si>
    <t>no se cumple la meta, debido a que solo se aseguraron municipios del ciclo agricola Primavera-verano, eliminando los municipios programados para el ciclo agricola otoño-invierno</t>
  </si>
  <si>
    <t>C1. Superficie del Estado de  Tamaulipas con Actividad agrícola de Pequeños productores de los estratos E1, E2 y E3 asegurada.</t>
  </si>
  <si>
    <t>Porcentaje de superficie asegurada</t>
  </si>
  <si>
    <t>En este indicador se supera la meta programada, al asegurar un solo ciclo agrícola alcanzo para más superficie de la programada</t>
  </si>
  <si>
    <t>C2. Municipios en materia de aseguramiento agropecuario capacitados.</t>
  </si>
  <si>
    <t>Índice de capacitación</t>
  </si>
  <si>
    <t>No se impartió capacitación en los municipios debido a la contingencia COVID-19.</t>
  </si>
  <si>
    <t>C1.A1 Contratación de seguro agrícola catastrófico</t>
  </si>
  <si>
    <t>Porcentaje de aseguramiento</t>
  </si>
  <si>
    <t>C1. A2  Entregar indemnizaciones a productores afectados.</t>
  </si>
  <si>
    <t>porcentaje de indemnizaciones</t>
  </si>
  <si>
    <t>S/I</t>
  </si>
  <si>
    <t>No se puede calcular este indicador debido a que la vigencia del seguro termino el 20 de diciembre de 2020 y la aseguradora está en proceso de informar la superficie y monto a indemnizar</t>
  </si>
  <si>
    <t>C2. A1  Elaborar el programa anual de capacitación del programa</t>
  </si>
  <si>
    <t xml:space="preserve">Porcentaje de programas de capacitación </t>
  </si>
  <si>
    <t>C2. A2  Impartir talleres de capacitación a municipios asegurados.</t>
  </si>
  <si>
    <t>Eficacia en la capacitación.</t>
  </si>
  <si>
    <t>S218</t>
  </si>
  <si>
    <t>PROGRAMA DE SANIDAD E INOCUIDAD AGROALIMENTARIA</t>
  </si>
  <si>
    <t>El patrimonio fitozoosanitario y de inocuidad agroalimentaria, en el Estado que se mantiene o se mejora</t>
  </si>
  <si>
    <t>Porcentaje de estatus fitosanitarios que se mantienen</t>
  </si>
  <si>
    <t xml:space="preserve">Porcentaje de estatus fitosanitarios que se mejora </t>
  </si>
  <si>
    <t>PROPÓSITO 3</t>
  </si>
  <si>
    <t>Porcentaje de estatus zoosanitarios que se mantienen</t>
  </si>
  <si>
    <t>PROPÓSITO 4</t>
  </si>
  <si>
    <t>Porcentaje de estatus zoosanitarios que se mejora</t>
  </si>
  <si>
    <t xml:space="preserve">C1. Número de estrategias de vigilancia fitosanitaria aplicadas para la detección de plagas cuarentenarias </t>
  </si>
  <si>
    <t xml:space="preserve"> Índice de estrategias de vigilancia aplicadas para la detección de plagas y enfermedades exóticas o cuarentenarias</t>
  </si>
  <si>
    <t>La linea base es un índice de 0.91, del cual la meta era alcanzar el 100%, pero solo se cumplió con el 93%, es decir un indice de 0.85</t>
  </si>
  <si>
    <t xml:space="preserve"> C2. Número de estrategias de vigilancia fitosanitaria aplicadas para la detección de plagas y enfermedades no cuarentenarias reglamentadas</t>
  </si>
  <si>
    <t>Índice de estrategias de vigilancia para la detección de plagas y enfermedades no cuarentenarias reglamentadas</t>
  </si>
  <si>
    <t>La linea base es un índice de 0.35, del cual la meta era alcanzar el 100%, misma que se superó en 17%, más es decir un indice de 0.41</t>
  </si>
  <si>
    <t>C3. Campañas fitozoosanitarias mejoradas.</t>
  </si>
  <si>
    <t>Programas de trabajo fitozoosanitarios y acuícolas implementados conforme a las estrategias establecidas</t>
  </si>
  <si>
    <t>C.4 Unidades de producción del sector agroalimentario, acuícola y pesquero que implementaron sistemas de reducción de riesgos de contaminación y buenas prácticas</t>
  </si>
  <si>
    <t>Porcentaje de unidades de producción del sector agroalimentario, acuícola y pesquero reconocidas o certificadas por la implementación de sistemas de reducción de riesgos.</t>
  </si>
  <si>
    <t>U043</t>
  </si>
  <si>
    <t>ATENCIÓN CIUDADANA PARA EL DESARROLLO RURAL</t>
  </si>
  <si>
    <t xml:space="preserve">Población rural de Tamaulipas, que habitan en las localidades clasificadas con grados de marginación Muy alto, alto y medio preferentemente con 25 viviendas habitadas, donde las mujeres mejoran su situación vulnerable por ingresos; acceden a programas de apoyos productivos al cumplir con los requisitos de elegibilidad. </t>
  </si>
  <si>
    <t xml:space="preserve">Porcentaje de familias rurales con acceso a programas de apoyos productivos </t>
  </si>
  <si>
    <t>C1. Apoyos de proyectos productivos pecuarios, entregados con perspectiva de genero</t>
  </si>
  <si>
    <t xml:space="preserve">Porcentaje de proyectos productivos </t>
  </si>
  <si>
    <t>C2. Apoyos para adquirir insumos productivos de transformación, entregados con perspectiva de género.</t>
  </si>
  <si>
    <t>Porcentaje de apoyos para insumos productivos de transformación.</t>
  </si>
  <si>
    <t>C1.A1 Recepción y registro solicitudes recibidas de proyectos productivos pecuarios</t>
  </si>
  <si>
    <t xml:space="preserve">Porcentaje de Solicitudes Recibidas de proyectos productivos pecuarios. </t>
  </si>
  <si>
    <t>C1.A2 Dictaminación de solicitudes recibidas de proyectos productivos pecuarios</t>
  </si>
  <si>
    <t>Porcentaje de Solicitudes Dictaminadas positivamente de proyectos productivos pecuarios.</t>
  </si>
  <si>
    <t>ACTIVIDAD 1.3</t>
  </si>
  <si>
    <t>C1.A3 Entrega de los apoyos de proyectos productivos pecuarios.</t>
  </si>
  <si>
    <t>Porcentaje de Proyectos Productivos pecuarios Entregados.</t>
  </si>
  <si>
    <t>C2.A1 Recepción y registro solicitudes recibidas de insumos productivos.</t>
  </si>
  <si>
    <t>Porcentaje de Solicitudes Recibidas de insumos productivos.</t>
  </si>
  <si>
    <t>C2.A2 Dictaminación de solicitudes recibidas de insumos productivos</t>
  </si>
  <si>
    <t>Porcentaje de Solicitudes Dictaminadas de insumos productivos.</t>
  </si>
  <si>
    <t>U104</t>
  </si>
  <si>
    <t>Programa de Innovación Tecnológica</t>
  </si>
  <si>
    <t>Productores (as) agropecuarios (as) del Estado de Tamaulipas de los estratos E2, E3, E4, E5 y E6 mejoran su nivel de desarrollo tecnológico</t>
  </si>
  <si>
    <t>Tasa de aplicación  de innovación tecnológica</t>
  </si>
  <si>
    <t>C1. Apoyos de innovación tecnológica genética con trasplante de embriones entregados</t>
  </si>
  <si>
    <t>Porcentaje de atención de apoyos para innovación genética con transplante de embriones solicitados</t>
  </si>
  <si>
    <t>C2. Apoyos de innovación tecnológica genética con tratamiento inseminación con semen sexado entregados</t>
  </si>
  <si>
    <t xml:space="preserve">Porcentaje de atención de apoyos para innovación genética con tratamiento inseminación con semen sexado solicitados.
</t>
  </si>
  <si>
    <t>C3. Certificados de garantía líquida entregados</t>
  </si>
  <si>
    <t>Tasa de cobertura de garantías PROEM.</t>
  </si>
  <si>
    <t>C4. Apoyos de innovación tecnológica  agrícolas de bioinsecticidad entregados</t>
  </si>
  <si>
    <t>Porcentaje de atención de apoyos de bioinsecticidas solicitados.</t>
  </si>
  <si>
    <t>C5. Apoyos de innovación tecnológica  agrícolas de agentes de control biológico entregados</t>
  </si>
  <si>
    <t>Porcentaje de atención de apoyos para control biológico solicitados.</t>
  </si>
  <si>
    <t>C6.  Paquetes de innovación tecnológica agrícolas de invernaderos entregados</t>
  </si>
  <si>
    <t>Porcentaje de atención de apoyos para invernaderos solicitados.</t>
  </si>
  <si>
    <t>COMPONENTE 7</t>
  </si>
  <si>
    <t>C7.  Paquetes de innovación tecnológica agrícolas de riego tecnificado entregados</t>
  </si>
  <si>
    <t>Porcentaje de atención apoyos para riego tecnificado solicitados.</t>
  </si>
  <si>
    <t>COMPONENTE 8</t>
  </si>
  <si>
    <t>C8. Apoyos para rehabilitación de suelos entregados.</t>
  </si>
  <si>
    <t xml:space="preserve">Tasa Avance en la Rehabilitación de suelos con drenaje agrícola subterráneo                          </t>
  </si>
  <si>
    <t>Presupuesto No ejercido</t>
  </si>
  <si>
    <t xml:space="preserve"> C1.A1  Concertar Convenios de Colaboración para trasplante de embriones</t>
  </si>
  <si>
    <t>Porcentaje de convenios concretados.</t>
  </si>
  <si>
    <t>C1.A2 Recepcionar y dictaminar solicitudes para trasplante de embriones</t>
  </si>
  <si>
    <t xml:space="preserve">Porcentaje de atención de solicitudes  para trasplante de embriones. </t>
  </si>
  <si>
    <t xml:space="preserve">C2.A1 Concertar Convenios de Colaboración para inseminación con semen sexado </t>
  </si>
  <si>
    <t xml:space="preserve">A2.C2. Recepcionar y dictaminar solicitudes para inseminación con semen sexado </t>
  </si>
  <si>
    <t xml:space="preserve">Porcentaje de atención de solicitudes  para  inseminación con semen sexado </t>
  </si>
  <si>
    <t>C3.A1.Recepcionar y dictaminar solicitudes para garantías líquidas.</t>
  </si>
  <si>
    <t>Porcentaje de solicitudes dictaminadas para garantías líquidas.</t>
  </si>
  <si>
    <t>C3.A2 Elaboración de actas de solicitudes dictaminadas positivas para garantías líquidas.</t>
  </si>
  <si>
    <t>Porcentaje de solicitudes autorizadas para garantías líquidas.</t>
  </si>
  <si>
    <t>C4.A1 Recepcionar y dictaminar solicitudes  para bioinsecticidas.</t>
  </si>
  <si>
    <t>Porcentaje de dictaminación  para bioinsecticidas.</t>
  </si>
  <si>
    <t>C4.A2 Elaboración de actas de entrega recepción para apoyos de bioinsecticida</t>
  </si>
  <si>
    <t>Porcentaje de  entrega-recepción para bioinsecticidas.</t>
  </si>
  <si>
    <t>C5.A1. Recepcionar y dictaminar solicitudes  para control biológico</t>
  </si>
  <si>
    <t>Porcentaje de dictaminación  paracontrol biológico</t>
  </si>
  <si>
    <t>C5.A2  Elaboración de actas de entrega recepción para apoyos para control biológico</t>
  </si>
  <si>
    <t>Porcentaje de  entrega-recepción para control biológico.</t>
  </si>
  <si>
    <t>C6.A1  Recepcionar y dictaminar solicitudes  para invernaderos</t>
  </si>
  <si>
    <t>Porcentaje de dictaminación  para invernaderos.</t>
  </si>
  <si>
    <t>C6.A2   Elaboración de actas de entrega recepción para apoyos para invernadero</t>
  </si>
  <si>
    <t>Porcentaje de  entrega-recepción para invernaderos</t>
  </si>
  <si>
    <t>ACTIVIDAD 7.1</t>
  </si>
  <si>
    <t>C7.A1   Recepcionar y dictaminar solicitudes  para riego tecnificado</t>
  </si>
  <si>
    <t>Porcentaje de dictaminación  para riego tecnificado</t>
  </si>
  <si>
    <t>ACTIVIDAD 7.2</t>
  </si>
  <si>
    <t>C7.A2 Elaboración de actas de entrega recepción para riego tecnificado</t>
  </si>
  <si>
    <t>Porcentaje de  entrega-recepción para riego tecnificado</t>
  </si>
  <si>
    <t>ACTIVIDAD 8.1</t>
  </si>
  <si>
    <t>C8.A1 Recepcionar y dictaminar solicitudes para rehabilitación de suelos con drenaje agrícola subterráneo</t>
  </si>
  <si>
    <t>Porcentaje de solicitudes atendidas.</t>
  </si>
  <si>
    <t>ACTIVIDAD 8.2</t>
  </si>
  <si>
    <t>C8.A2 Elaboración de convenios para la Rehabilitación de suelos con drenaje agrícola subterráneo</t>
  </si>
  <si>
    <t>Porcentaje de convenios elaborados</t>
  </si>
  <si>
    <t xml:space="preserve">SECRETARÍA DE OBRAS PÚBLICAS </t>
  </si>
  <si>
    <t>G057</t>
  </si>
  <si>
    <t>Supervisión e Inspeción de Obra Pública</t>
  </si>
  <si>
    <t>Obras construidas en tiempo y forma</t>
  </si>
  <si>
    <t>Cumplimiento en tiempo y forma con la ejecución de las obras</t>
  </si>
  <si>
    <t>Las obras pueden finiquitarse hasta marzo 2021</t>
  </si>
  <si>
    <t>El total de obras programadas puede ser modificado durante el año</t>
  </si>
  <si>
    <t>Proyectos completos y con información suficiente</t>
  </si>
  <si>
    <t>Proyectos completos</t>
  </si>
  <si>
    <t>El total de proyectos programados puede ser modificados</t>
  </si>
  <si>
    <t>Capacidad técnica y financiera de las empresas</t>
  </si>
  <si>
    <t>Empresas solventes</t>
  </si>
  <si>
    <t>Trámites y permisos vigentes ante dependencias federales y/o particulares</t>
  </si>
  <si>
    <t>Proyectos contratados con permisos vigentes</t>
  </si>
  <si>
    <t>Presencia de los supervisores en las obras</t>
  </si>
  <si>
    <t>Supervisión diaria de las obras</t>
  </si>
  <si>
    <t>Se cumple con las metas del catálogo de conceptos</t>
  </si>
  <si>
    <t>Obras ejecutadas con las metas del proyecto original</t>
  </si>
  <si>
    <t>Proyectos actualizados con las necesidades que surgen por parte del órgano operador</t>
  </si>
  <si>
    <t>Proyectos completos y actualizados</t>
  </si>
  <si>
    <t xml:space="preserve">Vehículos con mantenimiento adecuado	</t>
  </si>
  <si>
    <t>Vehículos en buen estado</t>
  </si>
  <si>
    <t>Del total de los vehículos, son 60 arrendados y 67 de gobtam</t>
  </si>
  <si>
    <t>Renovación de flotilla</t>
  </si>
  <si>
    <t>Vehículos disponibles</t>
  </si>
  <si>
    <t>K188</t>
  </si>
  <si>
    <t>Conservación de Carreteras y Caminos Rurales</t>
  </si>
  <si>
    <t>FID 1</t>
  </si>
  <si>
    <t>El Estado cuenta con carreteras y caminos rurales en condiciones óptimas de tránsito</t>
  </si>
  <si>
    <t>Porcentaje de terminación de proyectos en carreteras y caminos rurales</t>
  </si>
  <si>
    <t>La obras continúan ejerciendo al mes de marzo 2021</t>
  </si>
  <si>
    <t>El núm. de obras programadas se está modificando</t>
  </si>
  <si>
    <t>K189</t>
  </si>
  <si>
    <t>Liberacion de Derechos de Via</t>
  </si>
  <si>
    <t>El Estado cuente con la liberación de derechos de vía necesarios para la construcción de obras</t>
  </si>
  <si>
    <t xml:space="preserve">Porcentaje de liberación de derechos de vía	</t>
  </si>
  <si>
    <t>M017</t>
  </si>
  <si>
    <t>Actividades de Apoyo Administrativo de Obra Publica</t>
  </si>
  <si>
    <t xml:space="preserve">La Secretaría de Obras Públicas cuenta con los recursos necesarios para su operación </t>
  </si>
  <si>
    <t>Porcentaje del recurso ejercido para la operación de la Secretaría de Obras Públicas</t>
  </si>
  <si>
    <t>Se hicieron ajustes prespuestales en el tercer trimestre por motivos de austeridad</t>
  </si>
  <si>
    <t>P058</t>
  </si>
  <si>
    <t>Conducción de la Política de Obra Pública</t>
  </si>
  <si>
    <t>La Secretaría de Obras Públicas del Estado de Tamaulipas elabora el plan anual de infraestructura</t>
  </si>
  <si>
    <t xml:space="preserve">Porcentaje de obras contratadas	</t>
  </si>
  <si>
    <t>Obra pública estatal programada</t>
  </si>
  <si>
    <t>Porcentaje del recurso federal ejercido</t>
  </si>
  <si>
    <t>El recurso federal continúa ejerciendo a Marzo 2021</t>
  </si>
  <si>
    <t>El monto se va ajustando conforme se va contratando</t>
  </si>
  <si>
    <t xml:space="preserve">Estudios, proyectos y obras licitadas y contratadas	</t>
  </si>
  <si>
    <t>Porcentaje de las licitaciones y contrataciones</t>
  </si>
  <si>
    <t>En los trimestres anteriores se reportó parcial. En el tercero y cuarto trimestre, el monto contratado es acumulado</t>
  </si>
  <si>
    <t>En los trimestres anteriores se reportó parcial. En el tercero y cuarto trimestre, el monto aprobado es acumulado</t>
  </si>
  <si>
    <t>Solicitudes de transparencia resueltas</t>
  </si>
  <si>
    <t>Porcentaje de solicitudes de transparencia resueltas</t>
  </si>
  <si>
    <t>Solicitud de recursos ante Finanzas para su aprobación y licitación</t>
  </si>
  <si>
    <t>Porcentaje del recurso aprobado para la ejecución de las obras</t>
  </si>
  <si>
    <t>El monto programado puede ser modificado</t>
  </si>
  <si>
    <t>Gestión de las obras para llevar a cabo la modernización y mejoramiento de los puentes internacionales, ante el Comité Técnico del Fideicomiso "Puente Internacional Nuevo Laredo III"</t>
  </si>
  <si>
    <t>Porcentaje de las obras aprobadas por el Comité Técnico del Fideicomiso Puente Internacional Nuevo Laredo III</t>
  </si>
  <si>
    <t>Se autorizó una obra más en el segundo trimestre</t>
  </si>
  <si>
    <t>Se aprobaron todas las obras y proyectos gestionados</t>
  </si>
  <si>
    <t>Proyectos ejecutivos terminados</t>
  </si>
  <si>
    <t>Porcentaje de proyectos ejecutivos terminados</t>
  </si>
  <si>
    <t>Proyectos elaborados</t>
  </si>
  <si>
    <t>Proyectos a elaborar</t>
  </si>
  <si>
    <t>Avance Real Anual</t>
  </si>
  <si>
    <t>Atención de solicitudes de transparencia</t>
  </si>
  <si>
    <t>Porcentaje de solicitudes de transparencia atendidas</t>
  </si>
  <si>
    <t>SERVICIOS DE SALUD DE TAMAULIPAS</t>
  </si>
  <si>
    <t>E081</t>
  </si>
  <si>
    <t>SERVICIOS DE SALUD</t>
  </si>
  <si>
    <t>La población sin seguridad social accede a Servicios de atención médica que les permiten incrementar la esperanza de vida.</t>
  </si>
  <si>
    <t xml:space="preserve">porcentaje de nacidos vivos de madres sin seguridad social atendidos por personal medico </t>
  </si>
  <si>
    <t>Cifras preliminares, pendiente cierre de plataforma SINAC</t>
  </si>
  <si>
    <t>Servicios de promoción y protección de la salud son otorgados a los tamaulipecos sin seguridad social con base en la estrategia línea de vida según grupos de edad y sexo, con participación de autoridades locales y la sociedad civil organizada (Comités de Salud).</t>
  </si>
  <si>
    <t>Porcentaje de comités de salud activos</t>
  </si>
  <si>
    <t>Cifras preliminare</t>
  </si>
  <si>
    <t>Acciones de prevención y protección contra enfermedades prevenibles por vacunación con el suministro de inmunógenos para que los niños de 1 año de edad sin seguridad social tengan su esquema de vacunación completo.</t>
  </si>
  <si>
    <t>Cobertura con esquema completo de vacunación de niños de 1 año sin seguridad social</t>
  </si>
  <si>
    <t>Cifras preliminares</t>
  </si>
  <si>
    <t>Atenciones de consulta de salud reproductiva en población sin seguridad social por capital humano médico de la Secretaría de Salud son proporcionadas en unidades médicas de primero y segundo nivel de atención.</t>
  </si>
  <si>
    <t>Razón de consultas prenatales por embarazada (Eje transversal para la igualdad entre hombres y mujeres)</t>
  </si>
  <si>
    <t>La población sin seguridad social del estado recibe atención médica especializada en la Red se servicios hospitalarios de segundo y tercer nivel de atención de manera oportuna, integral, accesible y con calidad.</t>
  </si>
  <si>
    <t>Camas censables por 1000 habitantes sin seguridad social.</t>
  </si>
  <si>
    <t>Utilización de la Red de servicios hospitalarios para otorgar atención médica especializada a la población sin seguridad social del Estado, de manera oportuna, integral, accesible y con calidad.</t>
  </si>
  <si>
    <t>Porcentaje de ocupación hospitalaria</t>
  </si>
  <si>
    <t>Servicios de atención primaria a la salud, a través de Unidades Médicas Móviles en las localidades que cuenten con una población menor a 2,500 habitantes, los cuales por sus condiciones geográficas y de marginación no cuentan con atención oportuna debido a la distancia en la que se encuentran las estructuras de salud.</t>
  </si>
  <si>
    <t>Porcentaje de visitas de equipos itinerantes de salud</t>
  </si>
  <si>
    <t>Contribuir a la prevención y protección de los riesgos a la salud que afectan a la población del estado, mediante acciones de verificación, dictaminación y autorización sanitaria.</t>
  </si>
  <si>
    <t>Cobertura de regulación sanitaria de establecimientos de servicios de salud.</t>
  </si>
  <si>
    <t>22,64</t>
  </si>
  <si>
    <t>Actividades de prevención, promoción y atención a la salud de recién nacidos para identificar con oportunidad enfermedades congénitas y del metabolismo a fin de establecer su tratamiento con oportunidad y evitar daños y secuelas.</t>
  </si>
  <si>
    <t>Porcentaje de recién nacidos tamizados para detección oportuna para hipotiroidismo</t>
  </si>
  <si>
    <t>Acciones de promoción, prevención y atención del embarazo en adolescentes, son otorgadas a población menor de 19 años a fin de lograr su desarrollo y contribuir a disminuir la mortalidad materna por embarazos no planeados.</t>
  </si>
  <si>
    <t>Porcentaje de nacimientos en población de 10 a 19 años de edad sin seguridad social. (Eje transversal para la igualdad entre hombres y mujeres)</t>
  </si>
  <si>
    <t>La población sin seguridad social del estado recibe de manera universal, equitativa y eficiente servicios y acciones de salud pública a la persona, familia, comunidad y su entorno, mediante su atención de consulta general y familiar en unidades médicas de primer nivel y segundo nivel</t>
  </si>
  <si>
    <t>Médicos generales y familiares por cada 1000 habitantes sin seguridad social.</t>
  </si>
  <si>
    <t>Se ajustó porcentaje de cumplimiento</t>
  </si>
  <si>
    <t>ACTIVIDAD 6</t>
  </si>
  <si>
    <t>Los Servicios de salud del Estado, contribuyen en la formación de médicos especialistas para mantener la cobertura de atención en el segundo y tercer nivel.</t>
  </si>
  <si>
    <t>Porcentaje ocupacional de becarios en Residencias Médicas</t>
  </si>
  <si>
    <t xml:space="preserve">Sin comentarios </t>
  </si>
  <si>
    <t>ACTIVIDAD 7</t>
  </si>
  <si>
    <t>Diagnosticar en etapas tempranas el Cáncer de mama en las mujeres de 40 a 69 años de la población sin seguridad social mediante servicios de prevención, promoción, protección de la salud y atención médica.</t>
  </si>
  <si>
    <t>Porcentaje de detección de Cáncer de mama en mujeres de 40 a 69 años mediante mastografía de tamizaje.</t>
  </si>
  <si>
    <t>ACTIVIDAD 8</t>
  </si>
  <si>
    <t>Diagnosticar en etapas tempranas el Cáncer de cuello uterino en las mujeres de 25 a 64 años de la población sin seguridad social mediante servicios de prevención, promoción, protección de la salud y atención médica.</t>
  </si>
  <si>
    <t>Porcentaje de detección de Cáncer de cuello uterino en mujeres de 25 a 64 años mediante citología y VH de tamizaje.</t>
  </si>
  <si>
    <t>ACTIVIDAD 9</t>
  </si>
  <si>
    <t>Contribuir al incremento de la cobertura de anticoncepción en la población de responsabilidad de la secretaria de salud en edad reproductiva.</t>
  </si>
  <si>
    <t>Porcentaje de usuarias activas de métodos anticonceptivos</t>
  </si>
  <si>
    <t>ACTIVIDAD 10</t>
  </si>
  <si>
    <t>Realizar acciones de promoción, difusión, sensibilizar al personal de salud en materia de género, no discriminación y cultura organizacional en el marco de derechos humanos asi como Promover la incorporación del principio de igualdad sustantiva</t>
  </si>
  <si>
    <t>Número de atenciones brindadas a mujeres en los Centros de Entretenimiento Infantil (CEI).</t>
  </si>
  <si>
    <t>ACTIVIDAD 11</t>
  </si>
  <si>
    <t>Capacitar a personal de salud de unidades médicas sobre género en salud, derechos humanos, cultura institucional, no discriminación, interculturalidad y diversidad sexual.</t>
  </si>
  <si>
    <t>Número de personal de salud capacitado en materia de género en salud, derechos humanos, cultura institucional, no discriminación, interculturalidad y diversidad sexual. (Eje transversal para la igua</t>
  </si>
  <si>
    <t>ACTIVIDAD 12</t>
  </si>
  <si>
    <t>Servicios de consulta externa en unidades de primer nivel de atención a población sin seguridad social son otorgados con oportunidad, calidad y accesibilidad</t>
  </si>
  <si>
    <t>Índice de consultas de medicina general a población sin seguridad social en unidades de primer nivel.</t>
  </si>
  <si>
    <t>ACTIVIDAD 13</t>
  </si>
  <si>
    <t>Servicios de promoción, prevención, detección y atención de daños a la salud son otorgados a población de 20 años o más sin seguridad social, a fin de identificar riesgos y enfermedades crónicas no transmisibles.</t>
  </si>
  <si>
    <t>Porcentaje de tamizaje de diabetes en el 33% de la población de 20 años y más sin seguridad social.</t>
  </si>
  <si>
    <t>ACTIVIDAD 14</t>
  </si>
  <si>
    <t>Medir la satisfacción de los usuarios así como la calidad percibida del trato adecuado y digno recibido en los Establecimientos de Atención Médica, favoreciendo la toma de decisiones basados en elementos sólidos y contribuir a alcanzar resultados de valor, salud en la población, acceso efectivo, organizaciones confiables y seguras, experiencia satisfactoria y costos razonables.</t>
  </si>
  <si>
    <t>Índice de satisfacción en trato adecuado y digno en consulta externa de Primer Nivel.</t>
  </si>
  <si>
    <t>ACTIVIDAD 15</t>
  </si>
  <si>
    <t>Otorgamiento de servicios de salud a la población sin seguridad social, en unidades médicas acreditadas para garantizar la cobertura y calidad del Catálogo único de servicios de salud en Tamaulipas</t>
  </si>
  <si>
    <t>Porcentaje de cobertura de unidades acreditadas para otorgar servicios incluidos en el CAUSES.</t>
  </si>
  <si>
    <t>K185</t>
  </si>
  <si>
    <t>PROYECTOS DE INFRAESTRUCTURA DE SALUD</t>
  </si>
  <si>
    <t>FID 2</t>
  </si>
  <si>
    <t>Otorgamiento de servicios de salud a la población sin seguridad social, mediante infraestructura nueva o re modelada, para garantizar la cobertura y calidad con base al Modelo de Atención Integrada de los Servicios de Salud en Tamaulipas.</t>
  </si>
  <si>
    <t>Porcentaje de avance proyectos</t>
  </si>
  <si>
    <t>SISTEMA PARA EL DESARROLLO INTEGRAL DE LA FAMILIA</t>
  </si>
  <si>
    <t>E155</t>
  </si>
  <si>
    <t>Programa de Servicios Médicos</t>
  </si>
  <si>
    <t>La población vulnerable del Estado de Tamaulipas tiene acceso a servicios de salud pública de primer nivel en la  prevención, atención emergente y detección de cáncer cervicouterino, mamario y otros problemas de salud con altos estándares de calidad.</t>
  </si>
  <si>
    <t>Porcentaje de satisfacción en la atención de servicios médicos fijos y móviles</t>
  </si>
  <si>
    <t>C1.-Servicios de salud de primer nivel brindados a la población vulnerable en los consultorios médicos fijos del Sistema DIF Tamaulipas</t>
  </si>
  <si>
    <t>Porcentaje de satisfacción en la atención de servicios médicos fijos</t>
  </si>
  <si>
    <t>C.2 Promoción de acciones de salud preventiva en la población vulnerable.</t>
  </si>
  <si>
    <t>Porcentaje de municipios con acciones de promoción de la salud</t>
  </si>
  <si>
    <t>C.3 Servicios médicos proporcionados en Brigadas Un Gobierno Cerca de Tí a la población de zonas vulnerables del Estado</t>
  </si>
  <si>
    <t>Porcentaje de satisfacción en la atención de servicios médicos móviles</t>
  </si>
  <si>
    <t>C.4 Servicios médicos de especialización otorgados en las zonas vulnerables del Estado de Tamaulipas relativas a los problemas de visión y audición.</t>
  </si>
  <si>
    <t>Razón de personas atendidas en campañas auditivas y de optometría</t>
  </si>
  <si>
    <t>Se obtuvo el 158% de la meta anual de 32 personas</t>
  </si>
  <si>
    <t>C.5 Atención integral a las personas vulnerables víctimas de desastres naturales o contingencias.</t>
  </si>
  <si>
    <t>Porcentaje de zonas con desastres o contingencias atendidas</t>
  </si>
  <si>
    <t>C1 - A1 - A.1.1 Otorgamiento de consultas médicas familiares, odontológicas, salud integral de la mujer, nutricionales y psicológicas en consultorios fijos</t>
  </si>
  <si>
    <t>Porcentaje de consultas médicas familiares, odontológicas, salud integral de la mujer, nutricionales y psicológicas otorgadas en consultorios fijos</t>
  </si>
  <si>
    <t>11 110</t>
  </si>
  <si>
    <t>No se alcanzo la meta debido a  en los primeros meses del año  estaba en construcción el edificio nuevo y el lugar donde estaban ubicados los servicios médicos era muy pequeño por lo que se vio reducida la cantidad de personas que se atendian, aunado a ello por motivos de la pandemia se mantuvo cerrado ciertas consultas por algunos meses.</t>
  </si>
  <si>
    <t>C1-A2- A.1.2 Otorgamiento gratuito de medicamentos en la consulta médica familiar, odontológica y salud integral de la mujer en consultorios fijos</t>
  </si>
  <si>
    <t>Porcentaje de medicamentos gratuitos otorgados en consultorios fijos</t>
  </si>
  <si>
    <t>C2- A3- A.2.1 Realización de campañas de sensibilización para la prevención del cáncer cervicouterino y mamario en unidades móviles</t>
  </si>
  <si>
    <t>Porcentaje de estudios para la detección del cáncer cervicouterino y mamario realizados en campañas</t>
  </si>
  <si>
    <t>No se alcanzo la meta, debido a la Pandemia COVID-19, no se realizaron brigadas de abril a septiembre .</t>
  </si>
  <si>
    <t>C2- A4- A.2.2 Realización de pruebas para la detección de cáncer de próstata en unidades móviles</t>
  </si>
  <si>
    <t>Porcentaje de pruebas para la detección de cáncer de próstata realizadas en unidades móviles</t>
  </si>
  <si>
    <t>Este indicador no tuvo movimiento, debido a que no se llevaron a cabo brigadas por pandmeia COVID-19 , por lo que no se aplicaron pruebas de detección de cancer de prostata</t>
  </si>
  <si>
    <t>ACTIVIDAD 2.3</t>
  </si>
  <si>
    <t>C2-A5-A.2.3 Realización campañas para higiene y salud bucal en zonas vulnerables del Estado, con unidades móviles</t>
  </si>
  <si>
    <t>Razón de servicios de higiene y salud otorgados en unidades móviles</t>
  </si>
  <si>
    <t>Se alcanzo el 20% de la razon de 1.01 servicios programados</t>
  </si>
  <si>
    <t>ACTIVIDAD 2.4</t>
  </si>
  <si>
    <t>C2-A6-A.2.4 Realización de campañas para la identificación de desnutrición, obesidad y sobrepeso en niñas, niños y adolescentes en zonas vulnerables del Estado, con unidades móviles</t>
  </si>
  <si>
    <t>Promedio de estudios de desnutrición, sobrepeso y obesidad en unidades móviles</t>
  </si>
  <si>
    <t>Se obtuvo el 9.4% de la meta anual  del promedio de  10 y No se alcanzo la meta debido a la Pandemia COVID-19, no se realizaron brigadas de abril en adelante</t>
  </si>
  <si>
    <t>C3-A7-A.3.1 Organización de Brigadas "Un Gobierno cerca de Ti" en comunidades marginadas</t>
  </si>
  <si>
    <t>Porcentaje de municipios atendidos en Brigadas Un Gobierno Cerca de Ti</t>
  </si>
  <si>
    <t>C3-A8- A.3.2 Otorgamiento de consultas médicas en brigadas a la población de zonas vulnerables</t>
  </si>
  <si>
    <t xml:space="preserve">Promedio de atención por médico en Brigadas Un Gobierno Cerca de Tí </t>
  </si>
  <si>
    <t>No se alcanzo la meta debido a la Pandemia COVID-19, no se realizaron brigadas de abril a septiembre .(se alcanzo el 68% de 226 )</t>
  </si>
  <si>
    <t>ACTIVIDAD 3.3</t>
  </si>
  <si>
    <t>C3-A9- A.3.3 Otorgamiento gratuito de medicamentos en las consultas médicas de brigadas</t>
  </si>
  <si>
    <t>Promedio de medicamentos otorgados por persona en Brigadas Un Gobierno Cerca de Ti</t>
  </si>
  <si>
    <t>C3- A10- A.3.4 Otorgamiento de artículos promocionales, deportivos, de higiene bucal, de vestido y de cobijo en el marco de las brigadas Un Gobierno Cerca de Ti</t>
  </si>
  <si>
    <t>Porcentaje  de artículos entregados en Brigadas Un Gobierno Cerca de Ti</t>
  </si>
  <si>
    <t>ACTIVIDAD 3.5</t>
  </si>
  <si>
    <t>C3- A11-A.3.5 Otorgamiento gratuito de lentes para vista cansada en las Brigadas "Un Gobierno cerca de Ti"</t>
  </si>
  <si>
    <t>Porcentaje de titulares de derechos de los lentes para vista cansada en las Brigadas Un Gobierno Cerca de Ti</t>
  </si>
  <si>
    <t>No se alcanzo la meta debido a la Pandemia COVID-19, no se realizaron brigadas de abril a octubre.</t>
  </si>
  <si>
    <t>ACTIVIDAD 3.6</t>
  </si>
  <si>
    <t>C3-A12-A.3.6 Valoración para la detección de presbicia a la población vulnerable en las Brigadas "Un Gobierno cerca de Ti"</t>
  </si>
  <si>
    <t>Porcentaje de municipios en los que se realiza la detección de presbicia</t>
  </si>
  <si>
    <t>C4-A13- A.4.1 Otorgamiento gratuito de aparatos auditivos a la población vulnerable susceptible</t>
  </si>
  <si>
    <t>Razón de aparatos auditivos entregados por persona</t>
  </si>
  <si>
    <t>No se alcanzo la meta debido a la Pandemia COVID-19, no se realizaron brigadas de abril a septiembre . (se alcanzo el 74% de .05)</t>
  </si>
  <si>
    <t>C4-A14-A.4.2 Otorgamiento de consultas auditivas a la población vulnerable susceptible</t>
  </si>
  <si>
    <t>Porcentaje de consultas médicas auditivas realizadas</t>
  </si>
  <si>
    <t>ACTIVIDAD 4.3</t>
  </si>
  <si>
    <t xml:space="preserve"> C4-A15-A.4.3 Otorgamiento gratuito de lentes graduados a la población vulnerable susceptible</t>
  </si>
  <si>
    <t>Porcentaje de personas identificadas con disminución visual que reciben lentes graduados</t>
  </si>
  <si>
    <t>Durante el periodo en el que se realizo el reajuste de metas se tenia contemplado no salir a municipios a realizar la entrega de lentes, sin embargo debido a que el semaforo del estado cambio , se tomo la decisión de decisión de realizar las campañas de lente, teniendo una gran demanda por parte de la población, por lo que se rebaso la meta.</t>
  </si>
  <si>
    <t>ACTIVIDAD 4.4</t>
  </si>
  <si>
    <t>C4- A16- A.4.4 Valoración visual a la población vulnerable</t>
  </si>
  <si>
    <t>Porcentaje de municipios donde se realiza la valoración visual</t>
  </si>
  <si>
    <t>C5- A17- A.5.1 Coordinación en la conformación de comités municipales en zonas reportadas con desastres o contingencias</t>
  </si>
  <si>
    <t>Porcentaje de comités conformados en municipios con desastre o contingencia</t>
  </si>
  <si>
    <t>C5- A18-A.5.2 Otorgamiento de apoyos alimentarios, de cobijo, de higiene y de salud a los damnificados por desastres o contingencias</t>
  </si>
  <si>
    <t>Razón de apoyos otorgados por zonas reportadas con desastre o contingencias</t>
  </si>
  <si>
    <t>se logro el 116% de la razón de 450, la cual tuvo un incrmento en su demanda durante las epocas de lluvia</t>
  </si>
  <si>
    <t>E157</t>
  </si>
  <si>
    <t>Programa de Atención a Personas con Discapacidad</t>
  </si>
  <si>
    <t>La población con discapacidad y/o con TEA que habita en Tamaulipas  accede a servicios médicos, paramédicos, de rehabilitación y educación</t>
  </si>
  <si>
    <t>Promedio de servicios otorgados a personas con discapacidad o con TEA o con orden de rehabilitación por persona</t>
  </si>
  <si>
    <t>se cumplio el 99% del promedio de 1</t>
  </si>
  <si>
    <t>C.1 Servicios médicos, paramédicos y de rehabilitación proporcionados en el Centro de Rehabilitación y Educación Especial (CREE) a las personas con discapacidad temporal o permanente o con TEA.</t>
  </si>
  <si>
    <t>Porcentaje de terapias otorgadas en el CREE a  personas con discapacidad temporal o permanente o con TEA</t>
  </si>
  <si>
    <t>33 753</t>
  </si>
  <si>
    <t>172 400</t>
  </si>
  <si>
    <t>Este indicador tuvo un reajuste de metas de 172400 terapias programas a 43878  y lograndose realizar 39246 terapias</t>
  </si>
  <si>
    <t>C.2 Servicios y apoyos para la integración de personas con discapacidad en Sin Límites.</t>
  </si>
  <si>
    <t>Porcentaje de servicios y productos entregados en Sin límites a personas con discapacidad</t>
  </si>
  <si>
    <t>14 000</t>
  </si>
  <si>
    <t>Este indicador  tuvo un reajuste metas de 14000 a 7000 , sin embargo en el ultimo trimestre se incrementó la demanda de expedición de tarjetones, de credenciales de la CRENAPED, documento para el refrendo vehicular 2020</t>
  </si>
  <si>
    <t>C.3 Prótesis y órtesis otorgados a la población con discapacidad</t>
  </si>
  <si>
    <t>Razón de titulares de derechos que recibieron  prótesis y órtesis</t>
  </si>
  <si>
    <t>Se obtuvo el 67% de un razon de 4 titulares de derecho</t>
  </si>
  <si>
    <t xml:space="preserve"> C1- A2- A.1.2 Mantenimiento de los equipos de rehabilitación del CREE para una óptima recuperación y reintegración del paciente.</t>
  </si>
  <si>
    <t>Porcentaje de cumplimiento del  mantenimiento a los equipos de rehabilitación del CREE</t>
  </si>
  <si>
    <t>C1- A3- A.1.3 Atención médica presencial y virtual otorgada en el CREE a personas con discapacidad temporal o permanente o con TEA.</t>
  </si>
  <si>
    <t>Porcentaje de consultas médicas especializadas otorgadas en el CREE a personas con discapacidad temporal o permanente o con TEA.</t>
  </si>
  <si>
    <t xml:space="preserve">Este indicador tuvo un rejuste de metas de 6950 a1626 consultas programadas </t>
  </si>
  <si>
    <t>ACTIVIDAD 1.4</t>
  </si>
  <si>
    <t>C1- A4- A.1.4 Atención paramédica otorgada en el CREE a personas con discapacidad temporal o permanente o con TEA.</t>
  </si>
  <si>
    <t>Porcentaje de consultas paramédicas otorgadas en el CREE a personas con discapacidad temporal o permanente o con TEA.</t>
  </si>
  <si>
    <t xml:space="preserve">Este indicador tuvo un rejuste de metas de 27500 a5869 consultas paramedicas programadas , por lo que estuvo cerca de la  nueva meta sin embargo por este reajuste el porcentaje sale bajo. </t>
  </si>
  <si>
    <t>ACTIVIDAD 1.5.</t>
  </si>
  <si>
    <t>C1- A5- A.1.5 Atención psicoeducativa en el Centro de Autismo Tamaulipas (CATAM) a niñas y niños de 3 a 8 años con TEA</t>
  </si>
  <si>
    <t>Porcentaje de niños y niñas diagnosticados con TEA atendidos en CATAM</t>
  </si>
  <si>
    <t xml:space="preserve">Este indicador no es acumulativo </t>
  </si>
  <si>
    <t>ACTIVIDAD 1.6</t>
  </si>
  <si>
    <t>C1.-A6- A.1.6 Formación de profesionales en la carrera de Terapia Física impartida en el CREE</t>
  </si>
  <si>
    <t>Porcentaje de alumnos egresados de la carrera de Terapia Física impartida en el CREE</t>
  </si>
  <si>
    <t>ACTIVIDAD 1.7</t>
  </si>
  <si>
    <t>C1- A7- A.1.7 Capacitación en materia de rehabilitación física, terapéutica y psicológica</t>
  </si>
  <si>
    <t xml:space="preserve">Porcentaje de capacitaciones en materia de rehabilitación física, terapeutica y psicológica </t>
  </si>
  <si>
    <t>No se pudieron completar todas las capacitaciones que se tenian programas en un inicio debido a la Pandemia COVID-19</t>
  </si>
  <si>
    <t>C2- A8- A.2.1 Atención de solicitudes de servicios en Sin Límites</t>
  </si>
  <si>
    <t>Porcentaje de solicitudes de servicio atendidas en Sin Límites</t>
  </si>
  <si>
    <t>Hubo un incremento en el último trimestre del documento que se expide para actualizar el refrendo vehicular 2020 ya que las personas que reciben placa en forma gratuita al no hacer este trámite, el trámite de la placa para el 2021 le saldría con costo regular así mismo la Credencial Nacional para Personas con Discapacidad tuvo un repunte importante en cuanto a su solicitud.</t>
  </si>
  <si>
    <t>C2- A9-  A.2.2 Realización de eventos de sensibilización de la población para promover el respeto y la inclusión a las personas con discapacidad</t>
  </si>
  <si>
    <t>Porcentaje de eventos de sensibilización sobre el respeto y la inclusión realizados en Sin Límites</t>
  </si>
  <si>
    <t>No se pudieron realizar los eventos de sensibilización por motivos de la Pandemia.</t>
  </si>
  <si>
    <t>C2- A10- A.2.3 Entrega de apoyos Sin Límites a personas con discapacidad</t>
  </si>
  <si>
    <t>Porcentaje de apoyos Sin Límites entregadas a titulares de derechos</t>
  </si>
  <si>
    <t>C2- A11-A.2.4 Traslado de personas con discapacidad en transporte adaptado de la Ruta Sin Límites</t>
  </si>
  <si>
    <t>Promedio de traslados de personas con discapacidad en la Ruta Sin Límites por unidad</t>
  </si>
  <si>
    <t>Se logro el 86% del promedio de 376  traslados programados ya que  el Centro de Rehabilitación Especial (CREE) permanecio cerrado durante vario tiempo.</t>
  </si>
  <si>
    <t>C3- A12-A.3.1 Entrega de prótesis y órtesis a población con discapacidad en condiciones de vulnerabilidad.</t>
  </si>
  <si>
    <t xml:space="preserve">Porcentaje de prótesis y órtesis entregados a titulares de derechos </t>
  </si>
  <si>
    <t>E158</t>
  </si>
  <si>
    <t>Programa de Fortalecimiento a Centros Asistenciales</t>
  </si>
  <si>
    <t>Las niñas, niños, adolescentes, personas con discapacidad y adultos mayores reciben una atención integral en los Centros Asistenciales del estado de Tamaulipas.</t>
  </si>
  <si>
    <t>Razón de servicios prestados por personas atendidas en centros asistenciales</t>
  </si>
  <si>
    <t>Se obtuvo el 91% de 1482 servicios</t>
  </si>
  <si>
    <t>C.1 Servicios de atención integral han fortalecido los servicios de los centros asistenciales designados para el adulto mayor.</t>
  </si>
  <si>
    <t>Porcentaje de satisfacción de los moradores de Casa Hogar del Adulto Mayor.</t>
  </si>
  <si>
    <t>C.2 Servicios de atención integral otorgados con calidad a niñas, niños y adolescentes en estado de orfandad.</t>
  </si>
  <si>
    <t>Porcentaje de la  satisfacción de los moradores de Casa Hogar del Niño</t>
  </si>
  <si>
    <t>C.3 Servicios de atención integral otorgados con calidad a las niñas, niños y jóvenes albergados en la Casa Hogar San Antonio.</t>
  </si>
  <si>
    <t>Porcentaje de satisfacción de los moradores de Casa Hogar San Antonio</t>
  </si>
  <si>
    <t>C.4 Servicios de atención otorgados con calidad a personas con debilidad visual</t>
  </si>
  <si>
    <t>Porcentaje de satisfacción de los titulares de derechos de la Escuela Camino de Luz</t>
  </si>
  <si>
    <t>C.5 Servicios funerarios brindados con calidad y calidez a población vulnerable.</t>
  </si>
  <si>
    <t>Porcentaje de satisfacción de los usuarios de los servicios del Velatorio y Crematorio San José</t>
  </si>
  <si>
    <t>C.6 Servicios de atención y vigilancia de la calidad de operación de los centros asistenciales públicos y privados del Estado.</t>
  </si>
  <si>
    <t>Porcentaje de satisfacción de los centros asistenciales públicos y privados</t>
  </si>
  <si>
    <t>C.7 Servicios de atención integral otorgados con calidad a las niñas, niños, adolescentes y jóvenes del Centro Deportivo Juvenil.</t>
  </si>
  <si>
    <t>Porcentaje de satisfacción de los moradores y titulares de derechos del Centro Deportivo Juvenil</t>
  </si>
  <si>
    <t>No se pudo aplicar la encuesta debido a que por la pandemiaCOVID-19 este centro se cerro temporalmente</t>
  </si>
  <si>
    <t>C.8 Servicios de alimentación de calidad otorgados a deportistas y usuarios de la Cafetería Winner Coffe.</t>
  </si>
  <si>
    <t>Porcentaje de satisfacción de los usuarios de Winner Coffe</t>
  </si>
  <si>
    <t>C1.A1- A1.1 Atención en la Casa del Adulto Mayor a los adultos mayores en condiciones de abandono.</t>
  </si>
  <si>
    <t>Porcentaje de adultos mayores atendidos</t>
  </si>
  <si>
    <t>C1.A2- A1.2 Atención Extraordinaria de Adultos Mayores</t>
  </si>
  <si>
    <t>Porcentaje de adultos mayores atendidos en situaciones extraordinarias</t>
  </si>
  <si>
    <t>C1.A3- A 1.3 Alimentación con calidad nutricia en la Casa del Adulto Mayor</t>
  </si>
  <si>
    <t>Porcentaje de raciones otorgadas en la Casa Hogar del Adulto Mayor y Servicio de Estancia Diurna para Adultos Mayores (SEDAM)</t>
  </si>
  <si>
    <t>115 000</t>
  </si>
  <si>
    <t>104 562</t>
  </si>
  <si>
    <t>535 680</t>
  </si>
  <si>
    <t>Debido a la pandemia COVID- 19 se redujo el número de personas mayores atendidas, por tal motivo, se reduce las raciones planeadas en un inicio</t>
  </si>
  <si>
    <t>C1.A4- A1.4  Recreación y cultura de los Adultos Mayores</t>
  </si>
  <si>
    <t>Promedio semanal de actividades recreativas y culturales en Casa Hogar del Adulto Mayor y SEDAM</t>
  </si>
  <si>
    <t>Es el 88% de 18 actividades</t>
  </si>
  <si>
    <t>C1.A5- A1.5 Organización de actividades para el desarrollo fisico</t>
  </si>
  <si>
    <t>Promedio semanal de activación física en Casa Hogar del Adulto Mayor y SEDAM</t>
  </si>
  <si>
    <t xml:space="preserve">Se obtuvo el 84% de 271 actividades </t>
  </si>
  <si>
    <t>C1.A6 - A1.6 Organización de actividades para estimular la plasticidad cerebral</t>
  </si>
  <si>
    <t>Promedio semanal de estimulación en Casa Hogar del Adulto Mayor y SEDAM</t>
  </si>
  <si>
    <t>Se alcanzo el 88% de un promedio de 2 actividades</t>
  </si>
  <si>
    <t>C1.A7- A1.7  Atención Médica a Adultos mayores de la Casa Hogar Adulto Mayor</t>
  </si>
  <si>
    <t>Razón de consultas y cuidados médicos en Casa Hogar del Adulto Mayor y SEDAM</t>
  </si>
  <si>
    <t>Se obtuvo el 78% de la razón de 24 consultas. Debido a la pandemia COVID- 19 se redujo el número de personas mayores atendidas y por ende el número de consultas contempladas en un inicio</t>
  </si>
  <si>
    <t>C1.A7 - A 1.7.1 Atención Médica a Adultos mayores de la Casa Hogar Adulto Mayor</t>
  </si>
  <si>
    <t>Razón de medicamentos otorgados</t>
  </si>
  <si>
    <t>62 006</t>
  </si>
  <si>
    <t>Se obtuvo el 53% de 2188 medicamentos . Debido a la pandemia COVID- 19 se redujo el número de personas mayores atendidas y por ende el número de medicamentos otorgados</t>
  </si>
  <si>
    <t>C1.A8 - A1.8  Atención a usuarios de Villas para Adultos Mayores con Oportunidad de Residencia (Villas AMOR)</t>
  </si>
  <si>
    <t>Porcentaje de satisfacción de los moradores de Villas AMOR</t>
  </si>
  <si>
    <t>C1.A9 - A 1.9
Otorgamiento de servicios de residencia a adultos mayores en Villas AMOR</t>
  </si>
  <si>
    <t>Porcentaje de adultos mayores residentes en Villas AMOR</t>
  </si>
  <si>
    <t>Se realizo un reajuste de metas ya que  disminuyo el número de adultos mayores atendidos  ya que  debido a la pandemia COVID-19, varios adultos mayores decidieron regresar a sus hogares</t>
  </si>
  <si>
    <t xml:space="preserve"> No es acumulativo este indicador</t>
  </si>
  <si>
    <t>C1.A10 -A 1.10
Otorgamiento de Alimentación con calidad nutricia en Villas AMOR</t>
  </si>
  <si>
    <t>Porcentaje de raciones otorgadas a residentes de Villas AMOR</t>
  </si>
  <si>
    <t>C2.A11 - A 2.1
Otorgamiento de albergue temporal a niñas, niños y adolescentes en estado de orfanda o abandono.</t>
  </si>
  <si>
    <t>Porcentaje de atención de niños en la Casa Hogar del Niño</t>
  </si>
  <si>
    <t>No es acumulativo este indicador</t>
  </si>
  <si>
    <t>C2.A12 - A 2.2
Otorgamiento de alimentación con calidad nutricia en la Casa Hogar del Niño</t>
  </si>
  <si>
    <t>Porcentaje de raciones otorgadas en la Casa Hogar del Niño</t>
  </si>
  <si>
    <t>92 460</t>
  </si>
  <si>
    <t>C2.A13 - A 2.3 Formación educativa, de valores y competitiva a las niñas, niños y adolescentes en estado de orfandad.</t>
  </si>
  <si>
    <t>Razón de niños en edad escolar de la casa hogar.</t>
  </si>
  <si>
    <t xml:space="preserve"> No es acumulativo este indicador (se obtuvo un 100% de .81)</t>
  </si>
  <si>
    <t>C2.A14 - A 2.4 Realización de eventos de recreación cultural y recreativa</t>
  </si>
  <si>
    <t>Promedio semanal de actividades recreativas, culturales y extracurriculares en la Casa Hogar del Niño</t>
  </si>
  <si>
    <t>Se obtuvo un 202% del promedio de 46 actividades y se tuvo un aumento de actividades deportivas y culturales ya que los niños en edad escolar no estan asistiendo a la escuela</t>
  </si>
  <si>
    <t>C2.A15 - A 2.5
Otorgamiento de Atención Médica</t>
  </si>
  <si>
    <t>Promedio de consultas médicas realizadas en la Casa Hogar del Niño</t>
  </si>
  <si>
    <t>Se obtuvo un  57% del promedio de 19</t>
  </si>
  <si>
    <t>ACTIVIDAD 16</t>
  </si>
  <si>
    <t>C3.A16 - A 3.1 Atención en la Casa Hogar San Antonio a niñas, niños y adolescentes en condiciones de discapacidad severa y estado de orfandad o abandono</t>
  </si>
  <si>
    <t>Porcentaje de personas atendidas en la Casa Hogar San Antonio</t>
  </si>
  <si>
    <t>ACTIVIDAD 17</t>
  </si>
  <si>
    <t>C3.A17 - A 3.2
Alimentación con calidad nutricia en la Casa Hogar San Antonio</t>
  </si>
  <si>
    <t>Porcentaje de raciones otorgadas en la Casa Hogar San Antonio</t>
  </si>
  <si>
    <t>250  200</t>
  </si>
  <si>
    <t>250 200</t>
  </si>
  <si>
    <t>ACTIVIDAD 18</t>
  </si>
  <si>
    <t>C3.A18 - A 3.3 Formación educativa, de valores y competitiva de las niñas, niños y adolescentes con discapacidad severa.</t>
  </si>
  <si>
    <t>Porcentaje de niños en edad escolar que asisten a los CAM y/o reciben educación escolar en la Casa Hogar San Antonio</t>
  </si>
  <si>
    <t>ACTIVIDAD 19</t>
  </si>
  <si>
    <t>C3.A19 - A 3.4 Realización de actividades recreativas, deportivas y culturales en la Casa Hogar San Antonio</t>
  </si>
  <si>
    <t>Promedio de actividades de recreación, deportivas y culturales realizadas en la Casa Hogar San Antonio</t>
  </si>
  <si>
    <t>ACTIVIDAD 20</t>
  </si>
  <si>
    <t>C3.A20 - A 3.5
Otorgamiento de atención médica oportuna a los moradores de Casa Hogar San Antonio</t>
  </si>
  <si>
    <t>Porcentaje de medicamentos suministrados en la Casa Hogar San Antonio</t>
  </si>
  <si>
    <t>438 360</t>
  </si>
  <si>
    <t>C3.A20 - A 3.5.1
Otorgamiento de atención médica oportuna a los moradores de Casa Hogar San Antonio</t>
  </si>
  <si>
    <t>Promedio de consultas médicas, psicológicas y de rehabilitación en la Casa Hogar San Antonio</t>
  </si>
  <si>
    <t>ACTIVIDAD 21</t>
  </si>
  <si>
    <t>C4.A21 - A.4.1.
Capacitación laboral en la Escuela Camino de Luz para la integración económica de las personas con debilidad visual</t>
  </si>
  <si>
    <t>Porcentaje de participantes de la Escuela Camino de Luz en ferias de exhibición</t>
  </si>
  <si>
    <t>Debido a la Pandemia COVID-19 no se puedieron realizar los eventos de exhibición por la cancelación de la Feria</t>
  </si>
  <si>
    <t>ACTIVIDAD 22</t>
  </si>
  <si>
    <t>C4.A22 - A.4.2. Enseñanza del lenguaje Braille y movilidad en la Escuela Camino de Luz para las personas con debilidad visual</t>
  </si>
  <si>
    <t>Porcentaje de sesiones de Braille y movilidad realizadas</t>
  </si>
  <si>
    <t xml:space="preserve">Debido a la Pandemia covid-19,   las sesiones ahora se dan en linea </t>
  </si>
  <si>
    <t>ACTIVIDAD 23</t>
  </si>
  <si>
    <t>C4.A23 -
A.4.3.Comercialización de los productos elaborados por los alumnos de la Escuela Camino de Luz</t>
  </si>
  <si>
    <t>Porcentaje de productos comercializados en la Escuela Camino de Luz</t>
  </si>
  <si>
    <t>Al no haber eventos de exhibición este año bajo el número de productos comercializados.</t>
  </si>
  <si>
    <t>ACTIVIDAD 24</t>
  </si>
  <si>
    <t>C5.A24 - A.5.1. Realización de traslados fúnebre foráneos.</t>
  </si>
  <si>
    <t>Porcentaje de traslados foráneos del Velatorio y Crematorio San José</t>
  </si>
  <si>
    <t xml:space="preserve"> Por motivo de la pandemia COVID-19 han disminuido los traslados foraneos de cuerpos y paso de 120 a 90</t>
  </si>
  <si>
    <t>ACTIVIDAD 25</t>
  </si>
  <si>
    <t>C5.A25 - A.5.2. Realización de servicios de velación en el Velatorio y Crematorio San José</t>
  </si>
  <si>
    <t>Porcentaje de los servicios de velación realizados en el Velatorio y Crematorio San José</t>
  </si>
  <si>
    <t>Por motivos de la pandemia  son pocas las velaciones que estan autorizadas a realizarse</t>
  </si>
  <si>
    <t>ACTIVIDAD 26</t>
  </si>
  <si>
    <t>C5.A26 - A.5.3. Realización de servicios de cremación en el Velatorio y Crematorio San José</t>
  </si>
  <si>
    <t>Porcentaje de cremaciones realizadas en el Velatorio y Crematorio San José</t>
  </si>
  <si>
    <t>ACTIVIDAD 27</t>
  </si>
  <si>
    <t>C5.A27 - A 5.4 Entrega de ataudes a bajo costo</t>
  </si>
  <si>
    <t>Porcentaje de ataudes subsidiados</t>
  </si>
  <si>
    <t xml:space="preserve">Se hizo un reajuste de metas a partir del 3 trimestre de 45 ataudes a 650  y se entregaron 187  </t>
  </si>
  <si>
    <t>ACTIVIDAD 28</t>
  </si>
  <si>
    <t>C6.A28 - A.6.1
Capacitación de los Centros Asistenciales</t>
  </si>
  <si>
    <t>Porcentaje de personal de centros asistenciales públicos y privados capacitados</t>
  </si>
  <si>
    <t>Se realizaron menos capacitaciones de las que se tenian planeadas por motivos de la pandemia , ya que se tenian que realizar en linea</t>
  </si>
  <si>
    <t>ACTIVIDAD 29</t>
  </si>
  <si>
    <t>C6.A29 - A.6.2. Revisión de las operaciones de los centros asistenciales públicos y privados.</t>
  </si>
  <si>
    <t>Razón de supervisiones realizadas a los Centros asistenciales públicos y privados</t>
  </si>
  <si>
    <t>Se logro el 53% de la razon de 1. Debido a la Pandemia COVID-19 no se pudieron llevar a cabo muchas supervisiones de manera presencial.</t>
  </si>
  <si>
    <t>ACTIVIDAD 30</t>
  </si>
  <si>
    <t>C6.A30 - A.6.3.
Seguimiento a las observaciones realizadas</t>
  </si>
  <si>
    <t>Porcentaje de centros asistenciales públicos y privados con observaciones solventadas</t>
  </si>
  <si>
    <t>se realizó un reajuste de metas ya que  por motivos de la pandemia a algunos centros asistenciales se les complica solventar el 100 % de sus observaciones</t>
  </si>
  <si>
    <t>Debido a la Pandemia COVID-19 no se pudieron llevar a cabo muchas supervisiones de manera presencial y por lo tanto hubo algunas observaciones que no fueron solventadas</t>
  </si>
  <si>
    <t>ACTIVIDAD 31</t>
  </si>
  <si>
    <t>C6.A31 - A 6.4
Otorgamiento de apoyos a centros asistenciales públicos y privados</t>
  </si>
  <si>
    <t>Porcentaje de centros asistenciales públicos y privados apoyados</t>
  </si>
  <si>
    <t>Por motivos de la Pandemia COIVD-19 se incremento en número de apoyos de material médico y de curación brindados a los centros asistenciales</t>
  </si>
  <si>
    <t>ACTIVIDAD 32</t>
  </si>
  <si>
    <t>C7.A32 - A.7.1. Prestación de albergue temporal en el Centro Deportivo Juvenil a niñas, niños, adolescentes y jóvenes deportistas.</t>
  </si>
  <si>
    <t>Porcentaje de titulares de derechos albergados en el Centro Deportivo Juvenil</t>
  </si>
  <si>
    <t xml:space="preserve">Debido a la Pandemia COVID-19, se cerro de manera temporal el Centro Deportivo Juvenil a partir de abril </t>
  </si>
  <si>
    <t>ACTIVIDAD 33</t>
  </si>
  <si>
    <t>C7.A33 - A.7.2.
Otorgamiento de alimentación con calidad nutricia en el Centro Deportivo Juvenil</t>
  </si>
  <si>
    <t>Porcentaje de raciones alimenticias otorgadas en el Centro Deportivo Juvenil</t>
  </si>
  <si>
    <t>ACTIVIDAD 34</t>
  </si>
  <si>
    <t>C7.A34 - A.7.3.
Otorgamiento de sesiones de entrenamiento recreativo a niños, niñas, adolescentes, jóvenes y adultos mayores de los Centros de Atención Múltiple y otros centros</t>
  </si>
  <si>
    <t>Razón de personas que asisten a las sesiones de entrenamiento recreativo</t>
  </si>
  <si>
    <t>ACTIVIDAD 35</t>
  </si>
  <si>
    <t>C7.A35 - A.7.4.
Otorgamiento de sesiones de entrenamiento deportivo de las niños, niñas y adolescentes y jóvenes de alto rendimiento.</t>
  </si>
  <si>
    <t>Porcentaje de sesiones de entrenamiento deportivo de alto rendimiento en el Centro Deportivo Juvenil</t>
  </si>
  <si>
    <t>Promedio de medallas obtenidas en competencias por deportista</t>
  </si>
  <si>
    <t xml:space="preserve">Se logro el 32% del promedio de 2.5. Debido a la Pandemia COVID-19, se cerro de manera temporal el Centro Deportivo Juvenil a partir de abril </t>
  </si>
  <si>
    <t>ACTIVIDAD 36</t>
  </si>
  <si>
    <t>C7.A36 - A.7.5
Otorgamiento de atención médica a las niñas, niños, adolescentes y jóvenes del Centro Deportivo Juvenil</t>
  </si>
  <si>
    <t>Razón de consultas médicas y de rehabilitación otorgadas a los titulares de derechos del Centro Deportivo Juvenil</t>
  </si>
  <si>
    <t>ACTIVIDAD 37</t>
  </si>
  <si>
    <t>C8.A37 - A 8.1.-
Adquisición de insumos para la Cafetería Winner Coffe</t>
  </si>
  <si>
    <t>Porcentaje de insumos adquiridos para la Cafetería Winner Coffe</t>
  </si>
  <si>
    <t>ACTIVIDAD 38</t>
  </si>
  <si>
    <t>C8.A38 - A 8.2.- Prestación de servicios de alimentación en la Cafetería Winner Coffe</t>
  </si>
  <si>
    <t>Porcentaje de servicios de alimentación otorgados en la Cafetería Winner Coffe</t>
  </si>
  <si>
    <t>ACTIVIDAD 39</t>
  </si>
  <si>
    <t>C8.A39 - A 8.3.-
Otorgamiento de apoyos a deportistas, artistas locales y organizaciones.</t>
  </si>
  <si>
    <t>Porcentaje de artistas locales apoyados</t>
  </si>
  <si>
    <t>Por motivo de la pandemia no se ha habido eventos para apoyar a los artistas. Debido a la Pandemia COVID- 19 no se se realizaron eventos artisticos</t>
  </si>
  <si>
    <t>E160</t>
  </si>
  <si>
    <t>Programa de Prevención de Violencia en los Grupos Vulnerables</t>
  </si>
  <si>
    <t>Los grupos  vulnerables que habitan en el Estado de Tamaulipas tienen acceso a servicios de cuidado, educación y formación, así como actividades lúdicas, recreativas, deportivas y culturales que contribuyen a la prevención de la violencia.</t>
  </si>
  <si>
    <t>Indice de implementación de prevención de violencia en los grupos vulnerables</t>
  </si>
  <si>
    <t>Se omite el dato de las variables dado que, este indicador es un índice que implementa distintas variables para su cálculo, es decir, el avance de determina considerando la ponderación de impacto presupuestal por Componente, con base en los proyectos que integran el Pp, una vez obtenida la ponderación se multiplica por el avance obtenido en las metas de cada componente y, finalmente, se suman todos los valores.</t>
  </si>
  <si>
    <t>C1 - C.1 Servicios de cuidado brindados en las Guarderías Infantiles DIF a niñas y niños desde 43 días hasta 3 años 11 meses.</t>
  </si>
  <si>
    <t>Razón de cobertura estratégica de cuidado y protección infantil en Guarderías Infantiles DIF</t>
  </si>
  <si>
    <t>Se obtuvo el 215% de la razon  de .77</t>
  </si>
  <si>
    <t>C2 - C.2 Servicios de cuidado y educación se han brindado en Centros de Cuidado Diario Infantil (CECUDI) a niñas y niños de 45 días a 12 años 12 meses, hijos de madres y padres trabajadores o estudiantes, que carecen de apoyo para el cuidado diario de sus hijos.</t>
  </si>
  <si>
    <t>Razón de cobertura estratégica por cuidado y protección infantil en CECUDI</t>
  </si>
  <si>
    <t>se llego a  107% de .52 (este indicador no es acumulativo)</t>
  </si>
  <si>
    <t>C3 - C.3 Servicios de cuidado se han proporcionado en Centros de Asistencia Infantil Comunitarios (CAIC) a niñas y niños de 2 a 5 años 11 meses.</t>
  </si>
  <si>
    <t>Razón de niñas y niños atendidos en los centros CAIC</t>
  </si>
  <si>
    <t>Se llego al 95% de .69 (este indicador no es acumulativo</t>
  </si>
  <si>
    <t>C4 - C.4 Servicios de formación para la independencia económica y el desarrollo integral se han ofrecido en Centros para el Desarrollo Integral de la Familia (CEDIF).</t>
  </si>
  <si>
    <t>Razón de cobertura estratégica del Centro de Desarrollo Integral de la Familia (CEDIF)</t>
  </si>
  <si>
    <t>Se obtuvo el 84% de .88 (este indicador no esacumulativo)</t>
  </si>
  <si>
    <t>C5 - C.5 Actividades lúdicas, recreativas, formativas, culturales, deportivas se han realizado para el desarrollo integral de adultos mayores activos.</t>
  </si>
  <si>
    <t>Razón de adultos mayores activos apoyados por eventos, sesiones y estimulos</t>
  </si>
  <si>
    <t>Se obtuvo el 176% de la razón de .35</t>
  </si>
  <si>
    <t>C6 - C.6 Espacios temporales ofrecidos para el fortalecimiento de la familia; para las tradiciones, y para la promoción de los Derechos de las Niñas, Niños y Adolescentes.</t>
  </si>
  <si>
    <t>Razón de niñas, niños y personas en adolescencia y juventud participantes por espacios temporales</t>
  </si>
  <si>
    <t>Se obtuvo el 64%  de razon de 300</t>
  </si>
  <si>
    <t>C1.A1 - A.1.1
Alimentación brindada a niñas y niños que asisten a las Guarderías Infantiles DIF.</t>
  </si>
  <si>
    <t>Porcentaje de alimentos entregados en Guarderías Infanitles DIF</t>
  </si>
  <si>
    <t>C1.A2 - A.1.2 Cuidado diario ofrecido en las Guarderías Infantiles DIF a niñas y niños titulares de derechos</t>
  </si>
  <si>
    <t>Porcentaje de niñas y niños que asisten a las Guarderías Infantiles DIF</t>
  </si>
  <si>
    <t>C1.A3 - A.1.3.-
Realización de eventos lúdicos y recreativos en las Guarderías Infantiles DIF para conmemorar días festivos.</t>
  </si>
  <si>
    <t>Porcentaje de conmemoración de días festivos en Guarderías Infantiles DIF</t>
  </si>
  <si>
    <t>Debido a la pandemia COVID-19 , las Guarderias Infantiles se cerraron a partir de abril y las clases se llevan en línea.</t>
  </si>
  <si>
    <t>C2.A4 - A.2.1.
Alimentación brindada a niñas y niños que asisten a los Centros de Cuidado Diario Infantil</t>
  </si>
  <si>
    <t>Porcentaje de alimentos entregados en CECUDI.</t>
  </si>
  <si>
    <t>500 000</t>
  </si>
  <si>
    <t>Debido a la pandemia COVID-19 , los CECUDI se cerraron a partir de abril y las clases se llevan en línea.</t>
  </si>
  <si>
    <t>C2.A5 - A.2.2.
Realización de campamentos para niñas y niños que asisten a los centrgos CECUDI</t>
  </si>
  <si>
    <t>Porcentaje de campamentos realizados en los centros CECUDI.</t>
  </si>
  <si>
    <t>Debido a la pandemia COVID-19, no se pudieron realizar los campamentos que se tenian programados.</t>
  </si>
  <si>
    <t>C2.A6 - A.2.3.
Atención a niñas y niños titulares de derechos de los Centros de Cuidado Diario Infantil.</t>
  </si>
  <si>
    <t>Porcentaje de niñas y niños que asisten a los centros CECUDI</t>
  </si>
  <si>
    <t>C2.A7 - A.2.4.
Realización de eventos lúdicos y recreativos en los centros CECUDI para conmemorar días festivos</t>
  </si>
  <si>
    <t>Porcentaje de conmemoración de días festivos en CECUDI.</t>
  </si>
  <si>
    <t>C3.A8 - A.3.1.
Atención a niñas y niños titulares de derechos de los Centros de Asistencia Infatil Comunitarios (CAIC)</t>
  </si>
  <si>
    <t>Porcentaje de niñas y niños que asisten a los centros CAIC</t>
  </si>
  <si>
    <t>95%</t>
  </si>
  <si>
    <t>Este indicador no es acumulativo</t>
  </si>
  <si>
    <t>C3.A9 - A. 3.2. Egresos de niñas y niños de los centros CAIC</t>
  </si>
  <si>
    <t>Porcentaje de niñas y niños egresados de los centros CAIC.</t>
  </si>
  <si>
    <t>C4.A10 - A.4.1.
Realización de talleres formativos y ocupacionales para las familias tamaulipecas.</t>
  </si>
  <si>
    <t>Promedio de personas asistentes a talleres formativos y ocupacionales</t>
  </si>
  <si>
    <t>se llego al 262% del promedio de 17 (este indicador no es acumulativo)</t>
  </si>
  <si>
    <t>C4.A11 - A.4.2.
Egresos de titulares de derechos del Cedif Clarita Nava</t>
  </si>
  <si>
    <t>Porcentaje de egresados del CEDIF Clarita Nava</t>
  </si>
  <si>
    <t>C5.A12 - A.5.1.
Realización de eventos lúdicos y recreativos en las Casas Club para Adultos Mayores para conmemorar días festivos.</t>
  </si>
  <si>
    <t>Porcentaje de conmemoración de festividades en las Casas Club para Adultos Mayores</t>
  </si>
  <si>
    <t>Se realizaron más eventos lúdicos en línea</t>
  </si>
  <si>
    <t>C5.A13 - A.5.2.
Realización de talleres de capacitación para titulares de derechos de las Casas Club para Adultos Mayores</t>
  </si>
  <si>
    <t>Porcentaje de sesiones de talleres de capacitación realizadas</t>
  </si>
  <si>
    <t>C5.A14 - A 5.3.
Entrega de estímulos  a titulares de derechos de Adultos en Acción</t>
  </si>
  <si>
    <t>Porcentaje de estimulos entregados a adultos mayores de Adultos en Acción</t>
  </si>
  <si>
    <t>C5.A15 - A.5.4.
Entrega de estímulos para adultos activos de la Cafetería Dulces Recuerdos</t>
  </si>
  <si>
    <t>Porcentaje de estímulos entregados a adultos mayores de la Cafetería Dulces Recuerdos</t>
  </si>
  <si>
    <t>C6.A16 - A.6.1.
Realización de eventos para el fortalecimiento y difusión de las tradiciones.</t>
  </si>
  <si>
    <t>Porcentaje de eventos realizados para el fortalecimiento y difusión de las tradiciones</t>
  </si>
  <si>
    <t>Por motivos de la Pandemia COVID-19, no se realizaron los eventos de difusión de tradiciones</t>
  </si>
  <si>
    <t>C6.A17 - A.6.2.
Realización de eventos para el fortalecimiento y difusión de los Derechos de las Niñas, Niños y Adolescentes.</t>
  </si>
  <si>
    <t>Porcentaje de eventos realizados para el fortalecimiento y difusión de los Derechos de las Niñas, Niños y Adolescentes</t>
  </si>
  <si>
    <t>Por motivos de la Pandemia COVID-19, no se realizaron  los eventos de difusión de tradiciones</t>
  </si>
  <si>
    <t>C6.A18 - A.6.3.
Realización de eventos formativos, lúdicos, deportivos y culturales para la prevención del embarazo, adicciones y acoso escolar brindados a adolescentes y jóvenes.</t>
  </si>
  <si>
    <t>Promedio de participantes que asisten a eventos formativos, lúdicos, deportivos y culturales para la prevención de embarazos y adicciones</t>
  </si>
  <si>
    <t>Se obtuvo el 62% del promedio meta de 9000</t>
  </si>
  <si>
    <t>C6.A18 - A.6.3.1
Realización de eventos formativos, lúdicos, deportivos y culturales para la prevención del embarazo, adicciones y acoso escolar brindados a adolescentes y jóvenes.</t>
  </si>
  <si>
    <t>Promedio de participantes a las platicas y circuitos para la prevención de embarazo.</t>
  </si>
  <si>
    <t>Se obtuvo el 72% del promedio de 113 participantes</t>
  </si>
  <si>
    <t>C6.A19 - A.6.4.
Realización de eventos para la entrega de estímulos educativos a los niñas, niños y adolescentes en riesgo y trabajo infantil.</t>
  </si>
  <si>
    <t>Porcentaje de niñas, niños y adolescentes que recibieron estímulos educativos</t>
  </si>
  <si>
    <t xml:space="preserve">Por motivos de recortes presupuestales no se entregaron los estimulos educativos </t>
  </si>
  <si>
    <t>E162</t>
  </si>
  <si>
    <t xml:space="preserve"> Programa de Asistencia Social Alimentaria</t>
  </si>
  <si>
    <t>La población vulnerable de Tamaulipas, tiene acceso a apoyos alimentarios otorgados por el Sistema DIF Tamaulipas.</t>
  </si>
  <si>
    <t>Razón de apoyos alimentarios entregados a titulares de derecho</t>
  </si>
  <si>
    <t>108 200</t>
  </si>
  <si>
    <t>137 500</t>
  </si>
  <si>
    <t>Se obtuvo el 213% de la meta de .46 apoyos por titulares de derecho. Por motivos de la pandemia se entregaron más apoyos alimentarios</t>
  </si>
  <si>
    <t>C1 - C.1 Dotaciones alimentarias son entregadas a población vulnerable.</t>
  </si>
  <si>
    <t>Razón de titulares de derecho que reciben dotaciones alimentarias por municipio</t>
  </si>
  <si>
    <t>Se obtuvo el 103% de la meta de 654 titulares por municipio. Por motivo de la pandemia se entregaron más dotaciones alimentarias.</t>
  </si>
  <si>
    <t>C2 - C.2 Raciones alimentarias otorgadas a familiares de pacientes internados en hospitales públicos del Estado.</t>
  </si>
  <si>
    <t>Razón de raciones alimentarias otorgadas a familiares de pacientes internados en los hospitales públicos del Estado</t>
  </si>
  <si>
    <t>Se obtuvo el 84 % de la meta de 9697. Debido a la pandemia se restringio el número de familiares de pacientes , por lo que se entregaron menos raciones</t>
  </si>
  <si>
    <t>C3 - C.3 Alimentos nutritivos son entregados a niñas y niños de 0 a 3 años 11 meses y mujeres embarazadas y en periodo de lactancia inscritos en el Programa de Educación Inicial</t>
  </si>
  <si>
    <t>Razón de dotaciones alimentarias entregadas a los titulares de derecho del programa Educación Inicial</t>
  </si>
  <si>
    <t>Se obtuvo el 99% de la meta de 4 dotaciones por titulares de derecho en el año</t>
  </si>
  <si>
    <t>C1.A1 - A.1.1
Adquisición de dotaciones alimentarias</t>
  </si>
  <si>
    <t>Porcentaje de la adquisición de dotaciones alimentarias para población vulnerable</t>
  </si>
  <si>
    <t>C1.A2 - A.1.2 Entrega de dotaciones alimentarias (PED)</t>
  </si>
  <si>
    <t>Porcentaje de dotaciones alimentarias entregadas a titulares de derecho</t>
  </si>
  <si>
    <t>C2.A3 - A.2.1 Entrega de insumos alimentarios para la preparación de comida en el proyecto "Comedores Moviles"</t>
  </si>
  <si>
    <t>Porcentaje de insumos alimentarios entregados a los comités voluntarios</t>
  </si>
  <si>
    <t xml:space="preserve"> debido a la Pandemia COVID- 19 , se complico la entrega de raciones a los familiares de los pacientes que se encuentran hospitalizados</t>
  </si>
  <si>
    <t>C3.A4 - A.3.1
Adquisición de dotaciones alimentarias para el programa Educación Inicial</t>
  </si>
  <si>
    <t>Porcentaje de adquisición de dotaciones alimentarias para el programa Educación Inicial</t>
  </si>
  <si>
    <t>C3.A5 - A.3.2 Entrega de dotaciones alimentarias para el programa Educación Inicial</t>
  </si>
  <si>
    <t>Porcentaje de entrega de dotaciones alimentarias para el programa Educación Inicial</t>
  </si>
  <si>
    <t>E163</t>
  </si>
  <si>
    <t>Programa de Recaudación de Fondos y Acciones Sociales</t>
  </si>
  <si>
    <t>La Población Vulnerable del Estado de Tamaulipas accede a programas, proyectos y actividades, vinculados con grupos voluntarios, organizaciones civiles y grupos altruistas</t>
  </si>
  <si>
    <t>Razón de apoyos entregados por Voluntarios, Personas físicas, Personas Morales y OSC participantes</t>
  </si>
  <si>
    <t>Se obtuvo el 127% de la razon de 166 apoyos por voluntarios. Por motivo de la pandemia se entrearon má apoyos a la población vulnerable</t>
  </si>
  <si>
    <t>C1 - C.1. Viviendas de familias en estado de alta y muy alta marginación son rehabilitadas y apoyadas.</t>
  </si>
  <si>
    <t>Razón de titulares de derechos beneficiados con viviendas rehabilitadas y apoyadas</t>
  </si>
  <si>
    <t>Se obtuvo el 101% de la meta de 5 titulares por vivienda. Se benefició a más personas  en sus viviendas</t>
  </si>
  <si>
    <t>C2 - C.2. Los
ciudadanos Tamaulipecos altruistas donan a la población vulnerable</t>
  </si>
  <si>
    <t>Porcentaje de recaudación en las colectas</t>
  </si>
  <si>
    <t>7 917 359</t>
  </si>
  <si>
    <t>Aumento la cantidad monetaria de las donaciones debido a la pandemia, además se hizo un reajuste de metas en la meta programada inicialmente</t>
  </si>
  <si>
    <t>C3 - C.3. Tiempo dedicado para mejorar el bienestar de la población vulnerable, otorgado por voluntarios Tamaulipecos coordinados por el SEDIF</t>
  </si>
  <si>
    <t>Promedio de horas dedicadas por voluntario</t>
  </si>
  <si>
    <t>Se obtuvo el 127% de la meta de 5 horas por voluntario participante. Se dedicaron más horas debido al apoyo que se brindo en la pandemia y tambien hubo un reajuste de metas en los voluntarios participantes.</t>
  </si>
  <si>
    <t>C1.A1 - A.1.1.
Rehabilitación de viviendas</t>
  </si>
  <si>
    <t>Razón de viviendas rehabilitadas y apoyadas</t>
  </si>
  <si>
    <t xml:space="preserve">Se obtuvo el 175% de la meta de .19 de viviendas rehabilitadas por diagnostico </t>
  </si>
  <si>
    <t>C1.A2 - A.1.2 Entrega de paquetes de material de rehabilitación de vivienda</t>
  </si>
  <si>
    <t>Porcentaje de viviendas beneficiadas con paquetes de rehabilitación y/o mobiliario</t>
  </si>
  <si>
    <t>C2.A4 - A.2.2
Coordinación de la la Colecta Teletón.</t>
  </si>
  <si>
    <t>Porcentaje de recaudación de la Colecta para el Teletón</t>
  </si>
  <si>
    <t>Se recaudo más dinero de lo planeado</t>
  </si>
  <si>
    <t>C2.A6 - A.2.4
Recepción de Donaciones</t>
  </si>
  <si>
    <t>Porcentaje del valor de las donaciones recibidas</t>
  </si>
  <si>
    <t>5 000 000</t>
  </si>
  <si>
    <t>9 000 000</t>
  </si>
  <si>
    <t>Aumento la cantidad monetaria de las donaciones de las que se tenian planeadas debido a la pandemia, además que hubo un reajuste en la meta de las donaciones planeadas</t>
  </si>
  <si>
    <t>Porcentaje de donaciones recibidas</t>
  </si>
  <si>
    <t>C3.A7 - A.3.1
Realización de eventos del voluntariado</t>
  </si>
  <si>
    <t>Porcentaje de titulares de derechos en eventos del voluntariado por voluntarios participantes</t>
  </si>
  <si>
    <t>Se reajusto la meta de titulares de derechos en eventos del voluntariado, ya que no ha habido muchos eventos por motivos de la pandemia</t>
  </si>
  <si>
    <t>C3.A8 - A.3.2
Organización de actividades en Centros Asistenciales, hospitales y eventos</t>
  </si>
  <si>
    <t>Promedio de actividades realizadas por voluntarios participantes</t>
  </si>
  <si>
    <t>Se obtuvo el 127% de la meta de 2.5 actividades por voluntario participante. Debido a la Pandemia COIVD-19 se incrementaron el número de actividades para brindar ayuda en los hospitales y además se hizo un reajuste en la meta inicial de de voluntarios participantes</t>
  </si>
  <si>
    <t>E165</t>
  </si>
  <si>
    <t>Programa de Protección y Atención a Víctimas de Violencia</t>
  </si>
  <si>
    <t>Las víctimas de violencia y las personas en riesgo de violencia en Tamaulipas, cuentan con mecanismos de protección y atención.</t>
  </si>
  <si>
    <t>Razón de niñas, niños y adolescentes víctimas de violencia o en riesgo de serlo atendidos por municipio</t>
  </si>
  <si>
    <t>Se obtiene un 138% de la meta de 22 niñas y niños por municipio</t>
  </si>
  <si>
    <t>C1 - Protección y atención brindada a menores fronterizos y menores migrantes en los Centros de Atención a Menores Fronterizos (CAMEF)y el Centro de Atención a Menores Migrantes (CAMEM).</t>
  </si>
  <si>
    <t>Porcentaje de niñas, niños y adolescentes reintegrados al núcleo familiar.</t>
  </si>
  <si>
    <t>C2 - Protección y atención brindada a niñas, niños y adolescentes de Tamaulipas, víctimas de violencia o en riesgo de serlo</t>
  </si>
  <si>
    <t>Porcentaje de protección y atención a niñas, niños y adolescentes víctimas de violencia o en riesgo de serlo.</t>
  </si>
  <si>
    <t xml:space="preserve">Se reajusto la meta del número de niñas y niños victimas de violencia atendidos  , porque debido a la pandemia disminuyo el número de personas que acuden a presentar sus denuncias a esta Institución </t>
  </si>
  <si>
    <t>C3 - Protección y atención brindada a mujeres víctimas de violencia o en riesgo de serlo.</t>
  </si>
  <si>
    <t>Porcentaje de mujeres víctimas de violencia o en riesgo de serlo atendidas</t>
  </si>
  <si>
    <t xml:space="preserve">Durante la cuarentena que hubo por motivos de la pandemia disminuyo el número de mujeres que acudieron </t>
  </si>
  <si>
    <t>C4 - Servicios de protección y restitución de los derechos brindados a adultos mayores</t>
  </si>
  <si>
    <t>Porcentaje de adultos mayores atendidos con servicios de protección y restitución de derechos</t>
  </si>
  <si>
    <t>C1.A1 - A1.1
Alojamiento brindado a niñas, niños y adolescentes en los CAMEF Y CAMEM.</t>
  </si>
  <si>
    <t>Porcentaje de niñas, niños y adolescentes alojados en los centros CAMEF y CAMEM.</t>
  </si>
  <si>
    <t>C1.A2 - A 1.2
Alimentación brindada a niñas, niños y adolescentes en los CAMEF Y CAMEM.</t>
  </si>
  <si>
    <t>Porcentaje de niñas, niños y adolescentes que reciben atención alimentaria en los centros CAMEF y CAMEM</t>
  </si>
  <si>
    <t>C1.A3 - A 1.3
Atención médica y psicológica brindada a niñas, niños y adolescentes en los centros CAMEF y CAMEM</t>
  </si>
  <si>
    <t>Porcentaje de niñas, niños y adolescentes que reciben atención médica y atención psicológica en los centros CAMEF y CAMEM</t>
  </si>
  <si>
    <t>C1.A4 - A 1.4
Acompañamiento jurídica para niñas, niños y adolescentes en los CAMEF Y CAMEM.</t>
  </si>
  <si>
    <t>Porcentaje de niñas, niños y adolescentes acompañados jurídicamente</t>
  </si>
  <si>
    <t>No se ha brindó mucho acompañamiento juridico ya que durante la cuarentena debido a la pandemia , permanecieron cerrados juzgados y algunos no quisieron acompañamiento juridico</t>
  </si>
  <si>
    <t>C1.A5 - A 1.5
Traslados a sus lugares de origen de niñas, niños y adolescentes de los centros CAMEF y CAMEM</t>
  </si>
  <si>
    <t>Porcentaje de niñas, niños y adolescentes apoyados con traslados</t>
  </si>
  <si>
    <t>C2.A6 - A. 2.1.
Servicios jurídicos atendidos brindados a niñas, niños y adolescentes víctimas de violencia y en riesgo de serlo.</t>
  </si>
  <si>
    <t>Porcentaje de solicitudes juridicas atendidas</t>
  </si>
  <si>
    <t>C2.A7 - A.2.2.
Atención psicológica a niñas, niños y adolescentes víctimas de violencia o en riesgo de serlo</t>
  </si>
  <si>
    <t>Razón de niñas, niños y adolescentes atendidos psicológicamente</t>
  </si>
  <si>
    <t>El 115% de la meta de 233 niñas, niños y adolescentes por psicologo</t>
  </si>
  <si>
    <t>C2.A8 - A.2.3
Valoración social de niñas, niños y adolescentes víctimas de violencia o en riesgo de serlo</t>
  </si>
  <si>
    <t>Razón de intervenciones realizadas por valoración</t>
  </si>
  <si>
    <t xml:space="preserve">Se obtuvo un 190% de la meta de 1 intervencion por valoración </t>
  </si>
  <si>
    <t>C2.A9 - A.2.4.
Impartición de cursos para fortalecer la adopción de niñas, niños y adolescentes residentes de la Casa Hogar del Niño</t>
  </si>
  <si>
    <t>Porcentaje de personas que asisten al curso y adoptan</t>
  </si>
  <si>
    <t>Debido a la Pandemia COVID-19 ya no se pudieron realizar con frecuencia los cursos</t>
  </si>
  <si>
    <t>C2.A10 - A.2.5.
Promoción del registro de nacimiento de las niñas y niños tamaulipecos</t>
  </si>
  <si>
    <t>Razón de material promocional distribuido</t>
  </si>
  <si>
    <t>C2.A11 -
A.2.6.Supervisión de módulos de registro Hazme Valer, Regístrame al Nacer</t>
  </si>
  <si>
    <t>Porcentaje de superviciones realizadas a los módulos</t>
  </si>
  <si>
    <t>C2.A12 - A.2.7.
Reintegración de niñas, niños y adolescentes sin cuidado parental residentes de centros asistenciales a su lugar de origen</t>
  </si>
  <si>
    <t>Porcentaje de niñas, niños y adolescentes reintegrados a su lugar de origen</t>
  </si>
  <si>
    <t>C2.A13 - A.2.8.
Supervisión de centros asistenciales que brindan atención a niñas, niños, adolescentes y jóvenes víctimas de violencia.</t>
  </si>
  <si>
    <t>Razón de supervisión de centros asistenciales.</t>
  </si>
  <si>
    <t>Se obtuvo el 39% de la meta de 2 supervisiones por centro. Debido a la Pandemia COVID-19 no se pudieron realizar muchas supervisiones físicas</t>
  </si>
  <si>
    <t>C2.A14 - A.2.9.
Profesionalización para la prevención, detección y actuación en casos de abuso sexual infantil</t>
  </si>
  <si>
    <t>Promedio de personas capacitadas por municipio</t>
  </si>
  <si>
    <t>Se obtuvo el .80 % de la meta de 40.7 personas capacitadas por municipio. Debido a la Pandemia COVID-19 no se llevaron a cabo estas capacitaciones</t>
  </si>
  <si>
    <t>C3.A15 - A.3.1
Asesoría y acompañamiento jurídico para mujeres víctimas de violencia.</t>
  </si>
  <si>
    <t>Porcentaje de asesoría y acompañamiento jurídico a mujeres</t>
  </si>
  <si>
    <t>C3.A16 - A.3.2.
Atención psicológica para mujeres, hombres y sus familias víctimas de violencia.</t>
  </si>
  <si>
    <t>Razón de servicios de atención psicológica a mujeres, hombres y familiares</t>
  </si>
  <si>
    <t>Se obtuvo el 68% de l ameta de 1 servicio por victimas de violencia</t>
  </si>
  <si>
    <t>C3.A17 - A.3.3.
Creación de proyectos de vida para mujeres víctimas de violencia familiar o en riesgo de serlo.</t>
  </si>
  <si>
    <t>Porcentaje de mujeres víctimas de violencia que acuden a grupos y talleres para generar proyectos de vida</t>
  </si>
  <si>
    <t>C3.A18 - A.3.4.
Refugio temporal para mujeres víctimas de violencia y sus hijos.</t>
  </si>
  <si>
    <t>Promedio de estancia por persona</t>
  </si>
  <si>
    <t>Se obtuvo el 75% de la meta de  8 dias de estancia por mujeres</t>
  </si>
  <si>
    <t>C4.A19 - A.4.1
Atención jurídica para la protección y restitución de los derechos de los adultos mayores</t>
  </si>
  <si>
    <t>Razón de servicios juridicos brindados por adulto mayor atendido</t>
  </si>
  <si>
    <t>Se obtuvo el 193% de la meta de .44 servicios juridicos por adulto mayor</t>
  </si>
  <si>
    <t>C4.A20 - A.4.2.
Servicios psicológicos para la protección y restitución de los derechos de los adultos mayores</t>
  </si>
  <si>
    <t>Razón de servicios psicológicos brindados por adulto mayor atendido</t>
  </si>
  <si>
    <t>Se obtuvo el 39% de la meta de .25 servicios entre adultos mayores atendidos</t>
  </si>
  <si>
    <t>C4.A21 - A.4.3
Valoración social para la protección y restitución de los derechos de los adultos mayores</t>
  </si>
  <si>
    <t>Razón de intervenciones sociales realizadas por expediente</t>
  </si>
  <si>
    <t>Se obtuvo el 239% de la meta de 1 intervención por expediente</t>
  </si>
  <si>
    <t>C4.A22 - A.4.4.
Registro de adultos mayores a Alerta Plateada</t>
  </si>
  <si>
    <t>Porcentaje de adultos mayores registrados en Alerta Plateada</t>
  </si>
  <si>
    <t>Debido a la Pandemia COVID-19  y a que los adultos mayores son población de riesgo , no se pudo realizar  el registro en multitud</t>
  </si>
  <si>
    <t>C4.A23 - A.4.5.
Entrega de pulseras de identificación en Alerta Plateada</t>
  </si>
  <si>
    <t>Razón de pulseras entregadas a adultos mayores registrados en Alerta Plateada.</t>
  </si>
  <si>
    <t>Se obtuvo el 4.12% de la meta de 1.04 pulseras por adulto mayor regitrado. Debido a la Pandemia COVID-19  y a que los adultos mayores son población de riesgo , no se pudo realizar  el registro en multitud</t>
  </si>
  <si>
    <t>P088</t>
  </si>
  <si>
    <t>Conducción de la Política de Asistencia Social</t>
  </si>
  <si>
    <t>La población vulnerable beneficiada por las políticas publicas instrumentadas por el Sistema DIF Tamaulipas reciben una atención de calidad con la mejora de los procesos administrativos, la formación del capital intelectual y la rendición de cuentas.</t>
  </si>
  <si>
    <t>Índice de implementación de la Política Pública de Asistencia Social.</t>
  </si>
  <si>
    <t>Se omite el dato de las variables dado que, este indicador es un índice que implementa distintas variables para su cálculo, es decir, el avance de determina considerando la ponderación de impacto presupuestal por Componente, con base en los proyectos que integran el Pp, una vez obtenida la ponderación se multiplica por el avance obtenido en las metas de cada componente y, finalmente, se suman todos los valores.</t>
  </si>
  <si>
    <t>C1 - C.1. Servidores Públicos profesionalizados en materia de  perspectiva de género, Pbr, Ética, Control Interno y Administración de Riesgos</t>
  </si>
  <si>
    <t>Porcentaje de servidores públicos profesionalizados</t>
  </si>
  <si>
    <t>Debido a la pandemia no se pudieron realizar las capacitaciones</t>
  </si>
  <si>
    <t>C2 - C.2. Servicios proporcionados por el Sistema DIF Tamaulipas con medidas preventivas, correctivas y de seguridad.</t>
  </si>
  <si>
    <t>Porcentaje de áreas con medidas preventivas, correctivas y de seguridad</t>
  </si>
  <si>
    <t>C3 - C.3. Procesos de Transparencia y rendición de cuentas operando para garantizar el acceso a la ciudadanía</t>
  </si>
  <si>
    <t>Porcentaje de Formatos de Transparencia revisados</t>
  </si>
  <si>
    <t>C4 - C.4.Atención y apoyos brindados a grupos vulnerables</t>
  </si>
  <si>
    <t>Porcentaje de eventos y espacios habilitados</t>
  </si>
  <si>
    <t>Debido a la pandemia  no s epudieron realizar muchas giras</t>
  </si>
  <si>
    <t>C1.A1 - A 1.1
Profesionalización en Perspectiva de Género.</t>
  </si>
  <si>
    <t>Porcentaje de servidores públicos capacitado en perspectiva de género</t>
  </si>
  <si>
    <t>Debido al pandemia COVID-19 no se pudieron realizar las capacitaciones programadas</t>
  </si>
  <si>
    <t>C1.A2 - A 1.2
Profesionalización en PBR</t>
  </si>
  <si>
    <t>Porcentaje de servidores públicos capacitados en PbR</t>
  </si>
  <si>
    <t>C1.A3 - A 1.3
Profesionalización sobre el Código de Ética y Conducta</t>
  </si>
  <si>
    <t>Porcentaje de servidores públicos capacitados en ética</t>
  </si>
  <si>
    <t>C1.A4 - A 1.4
Profesionalización en Control Interno, Administración de Riesgos</t>
  </si>
  <si>
    <t>Porcentaje de servidores públicos capacitados en control interno y administración de riesgos</t>
  </si>
  <si>
    <t>Debido a la pandemia no se han podido realizar las capacitaciones</t>
  </si>
  <si>
    <t>C1.A5 - A 1. 5
Profesionalización en mejora continua de trámites y procesos</t>
  </si>
  <si>
    <t>Porcentaje de servidores públicos capacitados en mejora continua</t>
  </si>
  <si>
    <t>C1.A6 - A 1.6
Capacitación y asistencia para el Desarrollo Emocional y Fortalecimiento de los Servidores Públicos del DIF Tamaulipas</t>
  </si>
  <si>
    <t>Porcentaje de los servidores públicos capacitados en desarrollo emocional</t>
  </si>
  <si>
    <t>C2.A7 - A 2.1
Mantenimiento preventivo y correctivo del Sistema DIF Tamaulipas</t>
  </si>
  <si>
    <t>Porcentaje de áreas con mantenimiento preventivo y correctivo</t>
  </si>
  <si>
    <t>C2.A8 - A 2.2
Programas de Protección Civil</t>
  </si>
  <si>
    <t>Porcentaje de centros que cuentan con programas de protección civil</t>
  </si>
  <si>
    <t>C3.A9 - A 3.1
Capacitación a los funcionarios en materia de archivos</t>
  </si>
  <si>
    <t>Porcentaje de funcionarios capacitados en materia de archivos</t>
  </si>
  <si>
    <t>C3.A10 - A 3.2 Avisos
de Privacidad integrales elaborados</t>
  </si>
  <si>
    <t>Porcentaje de avisos de privacidad integrales elaborados</t>
  </si>
  <si>
    <t>C4.A11 - A 4.1
Atención brindada a la población vulnerable en materia de asistencia social</t>
  </si>
  <si>
    <t>Porcentaje de giras realizadas</t>
  </si>
  <si>
    <t>Debido a la pandemia COVID-19 no se pudieron llevar acabo muchas giras</t>
  </si>
  <si>
    <t>C4.A12 - A.4.2.-
Comercialización de productos en espacios de la Tienda Tam</t>
  </si>
  <si>
    <t>Promedio de productos comercializados por productor y artesano</t>
  </si>
  <si>
    <t xml:space="preserve">Se obtuvo el 34% de la meta de 69 productos comercializados en Tienda TAM. Debido a la pandemia COVID-19 la tienda estuvo cerrado algunos meses </t>
  </si>
  <si>
    <t>S161</t>
  </si>
  <si>
    <t>Programa de Desayunos Escolares</t>
  </si>
  <si>
    <t>Mujeres y hombres en estado de vulnerabilidad en Tamaulipas tienen acceso a desayunos calientes, comidas preparadas; espacios dignos con herramientas necesarias para preparar, almacenar y consumir los alimentos; y acciones de orientación alimentaria</t>
  </si>
  <si>
    <t>Tasa de variación de los titulares de derecho del programa Desayunos Escolares.</t>
  </si>
  <si>
    <t>C1 - C.1 Desayunos calientes proporcionados a niñas, niños y adolescentes del sector educativo de Tamaulipas.</t>
  </si>
  <si>
    <t>Razón de raciones de desayunos calientes otorgados por titular de derecho del programa Desayunos Escolares</t>
  </si>
  <si>
    <t>103 500</t>
  </si>
  <si>
    <t>Se obtuvo el 100% de la meta de 220 raciones por titulares de derecho</t>
  </si>
  <si>
    <t>C2 - C.2 Raciones de comida entregadas a titulares de derecho de los Espacios de Alimentación, Encuentro y Desarrollo.</t>
  </si>
  <si>
    <t>Porcentaje de raciones de comida otorgadas a los titulares de derecho de los Espacios de Alimentación, Encuentro y Desarrollo</t>
  </si>
  <si>
    <t>1 584 900</t>
  </si>
  <si>
    <t>1 367 095</t>
  </si>
  <si>
    <t>C3 - C3.- Dotaciones alimentarias entregadas a población vulnerable</t>
  </si>
  <si>
    <t>79 500</t>
  </si>
  <si>
    <t>79 444</t>
  </si>
  <si>
    <t>Se obtuvo el 96% de la meta de 4 dotaciones por titulares de derecho. Se realizó un reajuste de metas en el número de las dotaciones a entregar  ya que debido a la pandemia se van a reducir en una cantidad minima las dotaciones a entregar.</t>
  </si>
  <si>
    <t>C4 - C.4. Equipo y mobiliario otorgado a desayunadores educativos inscritos en Desayunos Escolares y  comedores inscritos en Espacios de Alimentación, Encuentro y Desarrollo</t>
  </si>
  <si>
    <t>Porcentaje de desayunadores educativos y espacios de alimentación equipados</t>
  </si>
  <si>
    <t xml:space="preserve">Se realizo un reajuste en el número de desayunadores y espacios a equipar, ya que debido a la pandemia se encuentran cerrados los desayunadores </t>
  </si>
  <si>
    <t>Debido a la Pandemia COVID-19, las escuelas permanecen cerradas por los que los desayunadores y espacios se encuentran cerrados por lo que no se pudo equipar.</t>
  </si>
  <si>
    <t>C5 - C.5.
Capacitaciones en materia de orientación alimentaria, prácticas saludables y prevención de accidentes en la cocina impartidas, para promover hábitos nutricionales con perspectiva de género a la población vulnerable</t>
  </si>
  <si>
    <t>Razón de titulares de derecho por capacitaciones impartidas</t>
  </si>
  <si>
    <t>Se obtuvo el porcentaje de 1305% de  la meta de 24 titualres de derecho por capacitación. Se rebaso mucho la meta debido a que las capacitaciones se dieron en linea y fue posible llegar a mucha más población.</t>
  </si>
  <si>
    <t>Se realizo un reajuste a la meta de los titulares de derecho  de orientación alimentaria , ya que debido a la pandemia van a reducir el número de capacitaciones a realizar</t>
  </si>
  <si>
    <t>C1.A1 - A.1.1
Actualización del padrón de beneficiarios del programa Desayunos Escolares</t>
  </si>
  <si>
    <t>Tasa de variación del padrón de beneficiarios del programa Desayunos Escolares</t>
  </si>
  <si>
    <t>103 299</t>
  </si>
  <si>
    <t>102 620</t>
  </si>
  <si>
    <t>102 145</t>
  </si>
  <si>
    <t>C1.A2 - A.1.2
Adquisición de insumos para la preparación de desayunos en planteles educativos</t>
  </si>
  <si>
    <t>Porcentaje de la adquisición de insumos alimentarios para planteles educativos</t>
  </si>
  <si>
    <t>se realizo un reajuste en la meta de los insumos planeados a adquirir para los planteles educativos, ya que debido a la pandemia estan cerrados.</t>
  </si>
  <si>
    <t>C1.A3 - A.1.3
Preparación de desayunos calientes por los comités de padres y madres de familia</t>
  </si>
  <si>
    <t>Porcentaje de titulares de derecho de los desayunos calientes otorgados en el sector educativo</t>
  </si>
  <si>
    <t>314 674</t>
  </si>
  <si>
    <t>C1.A4 - A.1.4.
Preparación de raciones alimentarias en Comedores dedicados al cuidado de niñas y niños menores de cinco años</t>
  </si>
  <si>
    <t>Promedio de titulares de derecho de las raciones alimentarias por Comedor atendido</t>
  </si>
  <si>
    <t>Se obtuvo el 110 de la meta de 25 titulares de derecho por comedor</t>
  </si>
  <si>
    <t>C2.A5 - A.2.1.
Actualización del padrón de beneficiarios del programa Espacios de Alimentación, Encuentro y Desarrollo</t>
  </si>
  <si>
    <t>Tasa de variación del padron de beneficiarios</t>
  </si>
  <si>
    <t>C2.A6 - A.2.2. Entrega de despensas a los Espacios de Alimentación, Encuentro y Desarrollo para la preparación de comidas</t>
  </si>
  <si>
    <t>Porcentaje de entrega de despensas a los Espacios de Alimentación, Encuentro y Desarrollo</t>
  </si>
  <si>
    <t>87 825</t>
  </si>
  <si>
    <t>C3.A7 - A.3.1. Entrega de dotaciones alimentarias</t>
  </si>
  <si>
    <t>312 623</t>
  </si>
  <si>
    <t>C4.A8 - A.4.1. Entrega de equipamiento a los desayunadores educativos y a los Espacios de Alimentación, Encuentro y Desarrollo</t>
  </si>
  <si>
    <t>Porcentaje de cumplimiento de desayunadores educativos y espacios equipados</t>
  </si>
  <si>
    <t>No se pudo equipar los desayunadores y espacios debido a que permanecen cerrados por la pandemia.</t>
  </si>
  <si>
    <t>C5.A9 - A.5.1.
Impartición de capacitaciones en materia de orientación alimentaria, prácticas saludables y prevención de accidentes en la cocina</t>
  </si>
  <si>
    <t>Porcentaje de capacitaciones realizadas en materia de orientación alimentaria</t>
  </si>
  <si>
    <t>Se sobrepaso mucho la meta debido a que las capacitaciones se llevaron a cabo en linea y se pudo llegar a un número mayor de personas.</t>
  </si>
  <si>
    <t>U050</t>
  </si>
  <si>
    <t>Juntos por Tamaulipas</t>
  </si>
  <si>
    <t>La población del Estado de Tamaulipas ejercita su derecho a petición, y resuelve sus demandas sociales apremiantes gestionando su incorporacion a programas o proyectos que resuelvan su problemática, o el otorgamiento del beneficio.</t>
  </si>
  <si>
    <t>Razón de apoyos entregados por persona</t>
  </si>
  <si>
    <t>Se alcanzo el 175% de la meta de 1.48 apoyos entregados</t>
  </si>
  <si>
    <t>C1 - Beneficios sociales otorgados dan solución a las demandas sociales pertinentes interpuestas.</t>
  </si>
  <si>
    <t>Porcentaje de beneficios entregados</t>
  </si>
  <si>
    <t>15 975</t>
  </si>
  <si>
    <t>Se realizó un reajuste de metas y se disminuyo la cantidad de apoyos entregados por reajustes presupuestales</t>
  </si>
  <si>
    <t>C2 - Coordinación realizada con Organizaciones Civiles e Instituciones gubernamentales para la solución de problematicas de la población vulnerable</t>
  </si>
  <si>
    <t>Porcentaje de Coordinación con OSC e Instituciones Gubernamentales</t>
  </si>
  <si>
    <t>Debido a la Pandemia COVID ,los recursos destinados a las OSC , se destinaron mejor en la entrega de apoyos a la población</t>
  </si>
  <si>
    <t>C3 - Capacidades productivas, laborales y apoyos para el autoempleo  brindados a las mujeres y sus familias</t>
  </si>
  <si>
    <t>Razón de Mujeres apoyadas</t>
  </si>
  <si>
    <t>Por motivos de la Pandemia COVID-19, no fue posible  llevar la elaboración de piñatas ya que este recurso se destino en la entrega de otros apoyos</t>
  </si>
  <si>
    <t>C1.A1 - A1.1.
Otorgamiento de apoyos terrestres</t>
  </si>
  <si>
    <t>Porcentaje de apoyos terrestres entregados</t>
  </si>
  <si>
    <t>Se modifico la meta del número de apoyos terrestres por reajustes presupuestales de 8000 a 3000</t>
  </si>
  <si>
    <t>C1.A2 - A 1.2 Entrega de kits para autoempleo</t>
  </si>
  <si>
    <t>Porcentaje de kits de empleo entregados</t>
  </si>
  <si>
    <t>C1.A3 - A 1.3
Otorgamiento de bicicletas para el rezago educativo</t>
  </si>
  <si>
    <t>Porcentaje de bicicletas entregadas</t>
  </si>
  <si>
    <t>Se redujo la cantidad de bicicletas a entregar por reajustes presupuestales realizados al programa. De 400 a 200</t>
  </si>
  <si>
    <t>C1.A4 - A 1.4 Entrega de otros apoyos</t>
  </si>
  <si>
    <t>Porcentaje de otros apoyos entregados</t>
  </si>
  <si>
    <t>C1.A5 - A 1.5 Apoyos monetarios y no monetarios para la ejecución de Proyectos Sociales</t>
  </si>
  <si>
    <t>Porcentaje de apoyos monetarios y no monetarios entregados a la ejecución de proyectos sociales</t>
  </si>
  <si>
    <t>Se redujo la cantidad de apoyos monetarios y no monetarios   que se brindaran, debido a reajustes presupuestales del programa.</t>
  </si>
  <si>
    <t>C2.A6 - A 2.1.-
Capacitaciones de Organizaciones Civiles</t>
  </si>
  <si>
    <t>Razón de Organizaciones Civiles por evento de capacitación</t>
  </si>
  <si>
    <t>Por motivos de la pandemia se realizó un reajuste presupuestal y este recurso se destino a la entrega de apoyos</t>
  </si>
  <si>
    <t>C2.A7 - A 2.2
Vinculaciones con OSC e Instituciones Gubernamentales</t>
  </si>
  <si>
    <t>Porcentaje de OSC e Instituciones Gubernamentales Vinculados</t>
  </si>
  <si>
    <t>C3.A8 - A 3.1 Entrega de beneficios sociales para el autoempleo</t>
  </si>
  <si>
    <t>Porcentaje de artículos elaborados por las mujeres</t>
  </si>
  <si>
    <t>Por motivos de la Pandemia no ha sido posible la elaboración de piñats para apoyo de las mujeres.</t>
  </si>
  <si>
    <t>U164</t>
  </si>
  <si>
    <t>Programa de Desarrollo Comunitario</t>
  </si>
  <si>
    <t>Las familias que habitan en localidades marginadas en Tamaulipas, acceden a cursos y talleres productivos y actividades de promoción agrícola, forestal, cultural y turística</t>
  </si>
  <si>
    <t>Promedio de personas que acceden a capacitaciones, foros y actividades de promoción.</t>
  </si>
  <si>
    <t>Se realizo un cambio de meta en el número de personas a capacitar y en el número de capacitaciones , por motivos de la pandemia , se tuvo que reducir el número de capacitaciones y el número de personas</t>
  </si>
  <si>
    <t>Se obtuvo el 100% de la meta de 81 personas por capacitaciones</t>
  </si>
  <si>
    <t>C1 - Capacitaciones y foros impartidas a los Grupos de Desarrollo Comunitario de localidades marginadas</t>
  </si>
  <si>
    <t>Porcentaje grupos de desarrollo capacitados</t>
  </si>
  <si>
    <t>C2 - Equipos, herramientas, insumos, materiales y utensilios otorgados a Grupos de Desarrollo Comunitarios de localidades del Estado.</t>
  </si>
  <si>
    <t>Porcentaje de municipios en los que se entrega insumos, materiales y utensilios</t>
  </si>
  <si>
    <t>C1.A1 - A 1.1 Creación de Grupos de Desarrollo Comunitario</t>
  </si>
  <si>
    <t>Razón de grupos de desarrollo comunitario por localidades atendidas</t>
  </si>
  <si>
    <t>C2.A2 - A.2.1. Entrega de paquetes de semillas, plantulas y árboles</t>
  </si>
  <si>
    <t>Razón de paquetes de semillas, plantulas y árboles entregados</t>
  </si>
  <si>
    <t>Se realizo un reajuste a la meta  del número de paques de semillas, plantulas y árboles debido a que por motivos de la pandemia, se dificulta realizar la entrega en las escuelas por permaner cerradas</t>
  </si>
  <si>
    <t>C2.A3 - A.2.2.
Establecimiento de huertos de hortaliza</t>
  </si>
  <si>
    <t>Porcentaje de huertos de hortaliza instalados</t>
  </si>
  <si>
    <t>C2.A4 - A.2.3. Entrega de kits herramientas de labranza y de insumos para la instalación del sistema de riego</t>
  </si>
  <si>
    <t>Porcentaje de kits herramientas de labranza y de insumos para la instalación del sistema de riego</t>
  </si>
  <si>
    <t>S224</t>
  </si>
  <si>
    <t>Programa Nuestros Niños, Nuestro Futuro</t>
  </si>
  <si>
    <t>Niñas, niños, adolescentes y jóvenes hasta los 25 años de edad, huérfanos por delitos de alto impacto, son protegidos y reincorporados a la sociedad mediante un esquema multidisciplinario.</t>
  </si>
  <si>
    <t>Porcentaje de niñas, niños, adolescentes y jóvenes activos en el programa NNNF</t>
  </si>
  <si>
    <t>C1 - Protección y atención brindada a niñas, niños, adolescentes y jóvenes de Tamaulipas, huérfanos  por delitos de alto impacto.</t>
  </si>
  <si>
    <t>Tasa de variación de la protección y atención a titulares de derecho del programa NNNF</t>
  </si>
  <si>
    <t>C2 - Apoyos entregados a niñas, niños, adolescentes y jóvenes hasta los 25 años de edad, huérfanos por delitos de alto impacto activos en el programa NNNF.</t>
  </si>
  <si>
    <t>Razón de apoyos entregados por titular de derecho del programa NNNF</t>
  </si>
  <si>
    <t>Se  obtuvo el 77% de  la meta de 5 apoyos por niñas y niños</t>
  </si>
  <si>
    <t>C3 - Dotaciones alimentarias proporcionadas a niñas, niños, adolescentes y jóvenes activos en el programa Nuestros Niños, Nuestro Futuro, NNNF</t>
  </si>
  <si>
    <t>Porcentaje de atención alimentaria a titulares de derecho del programa NNNF</t>
  </si>
  <si>
    <t>C1.A1 - A1.1 Atención jurídica brindada a niñas, niños, adolescentes y jóvenes, víctimas de violencia y/o a sus tutores.</t>
  </si>
  <si>
    <t>Porcentaje de atención jurídica brindada a titulares de derecho del programa NNNF</t>
  </si>
  <si>
    <t>C1.A2 - A 1.2 Atención psicológica brindada a niñas, niños, adolescentes y jóvenes, víctimas de violencia y/o a sus tutores.</t>
  </si>
  <si>
    <t>Porcentaje de atención psicológica a titulares de derecho del programa NNNF</t>
  </si>
  <si>
    <t>C1.A3 - A.1.3. Realización de sesiones de meditación, psicología tradicional y técnicas holísticas, en Escuelas de Reconciliación y Paz</t>
  </si>
  <si>
    <t>Porcentaje de asistencia a las Escuelas de Reconciliación y Paz</t>
  </si>
  <si>
    <t xml:space="preserve">se realizo un reajuste de metas en la cantidad de niños de la escuela de reconciliación y paz debido a que por razones de la pandemia </t>
  </si>
  <si>
    <t>C2.A4 - A.2.1.-
Organización del evento Copa Tam Golf con Causa 2020 en beneficio del programa Nuestros Niños, Nuestro Futuro</t>
  </si>
  <si>
    <t>Promedio de recaudación por participante</t>
  </si>
  <si>
    <t>Se obtuvo el 14 % de la meta de 48000 or participante</t>
  </si>
  <si>
    <t>C2.A5 - A.2.2. Entrega de apoyos de manutención a titulares de derecho del programa NNNF.</t>
  </si>
  <si>
    <t>Razón de apoyos de manutención entregados a titulares de derecho del programa NNNF.</t>
  </si>
  <si>
    <t>Se obtuvo el 23% de la meta de 4 apoyos por niñas y niño de BBF</t>
  </si>
  <si>
    <t>C2.A6 - A.2.3. Entrega de apoyos para útiles escolares a niñas, niños, adolescentes y jóvenes beneficiarios del programa NNNF.</t>
  </si>
  <si>
    <t>Razón de útiles escolares entregados a titulares de derecho del programa NNNF.</t>
  </si>
  <si>
    <t>Se obtuvo el 98% de la meta de .91 apoyos por niñas y niños</t>
  </si>
  <si>
    <t>C2.A7 - A.2.4. Entrega de apoyos para uniformes escolares a titulares de derecho del programa NNNF.</t>
  </si>
  <si>
    <t>Razón de uniformes escolares entregados a titulares de derecho del programa NNNF.</t>
  </si>
  <si>
    <t>Debido a que los alumnos no regresaron a las escuelas, no se entregó el apoyo de uniformes.</t>
  </si>
  <si>
    <t>C2.A8 - A.2.5. Gestión de becas educativas para niñas, niños, adolescentes y jóvenes beneficiarios del programa NNNF.</t>
  </si>
  <si>
    <t>Porcentajes de becas educativas otorgadas a niñas, niños, adolescentes y jóvenes del programa NNNF.</t>
  </si>
  <si>
    <t xml:space="preserve">ITABEC  no otorgo becas este año </t>
  </si>
  <si>
    <t>C3.A9 - A.3.1. Adquisición de dotaciones alimentarias para el programa NNNF</t>
  </si>
  <si>
    <t>Porcentaje de adquisición de dotaciones alimentarias para el programa NNNF</t>
  </si>
  <si>
    <t>C3.A10 - A.3.2. Entrega de dotaciones alimentarias a titulares de derecho del programa NNNF</t>
  </si>
  <si>
    <t>Porcentaje de entrega de dotaciones alimentarias en el programa NNNF</t>
  </si>
  <si>
    <t>Secretaría de Educaión</t>
  </si>
  <si>
    <t>E078</t>
  </si>
  <si>
    <t>Educación Media Superior y Superior</t>
  </si>
  <si>
    <t>Muestra el comportamiento de la variación de la matrícula para identificar el incremento de cobertura y la atención brindada en las comunidades, para facilitar el acceso al nivel medio superior (ITACE, COBAT, CONALEP, Preparatorias Federalizadas, Telebachilleratos Comunitarios, Colegio San Juan Siglo XXI y las Instituciones Particulares de Educación Media Superior (IEMS) con RVOE Estatal).</t>
  </si>
  <si>
    <t>Porcentaje de variación de la matrícula de educación media superior con perspectiva de género del ciclo escolar 2019-2020.</t>
  </si>
  <si>
    <t>La meta establecida es anual</t>
  </si>
  <si>
    <t xml:space="preserve"> Identifica la cantidad del alumnado que accede a la educación media superior y que concluyen en tiempo y forma con sus estudios. Ello permite el análisis de información para la toma de decisiones y mejorar este indicador en los OPD e instituciones dependientes de la SEMSyS (ITACE, COBAT, CONALEP, Preparatorias Federalizadas, Telebachilleratos Comunitarios, Colegio San Juan Siglo XXI y las Instituciones Particulares de Educación Media Superior con RVOE Estatal).</t>
  </si>
  <si>
    <t>Porcentaje de Eficiencia Terminal con perspectiva de género en Educación Media Superior del ciclo escolar 2019-2020</t>
  </si>
  <si>
    <t>Identifica la cantidad del alumnado que acceden a la Educación Superior y que concluyen en tiempo y forma . Ello permite el análisis de información para la toma de decisiones y mejorar este indicador en los OPD e instituciones dependientes de la SEMSyS (Universidades Tecnológicas y Politécnicas, Instituciones Formadoras de Docentes Públicas y Particulares, Instituto Tecnológico Superior de El Mante, el Colegio San Juan Siglo XXI y las Instituciones Particulares de Educación Superior con RVOE Estatal)</t>
  </si>
  <si>
    <t>Porcentaje de Eficiencia Terminal con perspectiva de género en Educación Superior del ciclo escolar 2019-2020.</t>
  </si>
  <si>
    <t>LA META SE CUMPLIÓ EN EL TERCER TRIMESTRE</t>
  </si>
  <si>
    <t xml:space="preserve"> La supervisión de escuelas particulares que solicitan RVOE estatal, mejorando la evaluación del servicio educativo.</t>
  </si>
  <si>
    <t>2.1 Porcentaje de escuelas particulares que solicitan RVOE de Educación Superior inspeccionadas.</t>
  </si>
  <si>
    <t>Las supervisiones ordinarias a instituciones particulares de educación superior con RVOE Estatal.</t>
  </si>
  <si>
    <t>C2-A2 Porcentaje de supervisiones ordinarias a escuelas particulares de Educación Superior con RVOE Estatal.</t>
  </si>
  <si>
    <t>Impulsar la proporción de las y los alumnos que se titulan de Educación Superior en las Universidades Politécnicas (UP), Universidades Tecnológicas (UT), Instituto Tecnológico Superior de El Mante y Col. San Juan XXI de los Organismos Públicos Descentralizados de Educación Superior de Tamaulipas</t>
  </si>
  <si>
    <t>C2-A3 Porcentaje de titulación de las y los alumnos de los Organismos Públicos Descentralizados de Educación Superior</t>
  </si>
  <si>
    <t>Este indicador se mide anualmente, aunque hubo avances, éstos se vieron afectados por la pandemia COVID-19</t>
  </si>
  <si>
    <t>ACTIVIDAD 1.5</t>
  </si>
  <si>
    <t>Contribuir a elevar la proporción de eficiencia terminal de las y los alumnos de los Organismos Públicos Descentralizados de Educación Media Superior (ITACE, COBAT, CONALEP, Col. San Juan Siglo XXI)</t>
  </si>
  <si>
    <t>C1-A5  Porcentaje de Eficiencia Terminal de las y los alumnos de los Organismos Públicos Descentralizados de Educación Media Superior en el ciclo escolar 2019 - 2020</t>
  </si>
  <si>
    <t>ACTIVIDAD 2.7</t>
  </si>
  <si>
    <t>Dictámenes de Equivalencia y Revalidación de Estudios emitidos a las y los estudiantes de las Instituciones de Educación Superior, aplicando los procedimientos, instrumentos y normatividad que regulan los procesos de Equivalencias y Revalidación de Estudios de Nivel Superior, para que continúen su trayecto educativo y evitar la deserción escolar.</t>
  </si>
  <si>
    <t>C2-A7Porcentaje de emisión de resoluciones de Equivalencias y Revalidación de estudios de nivel superior solicitadas en el año 2020.</t>
  </si>
  <si>
    <t>ACTIVIDAD 2.8</t>
  </si>
  <si>
    <t>El Departamento de Educación Normal, incrementa sus visitas de acompañamiento a las instituciones públicas del nivel.</t>
  </si>
  <si>
    <t>C2-A8Porcentaje de visitas de acompañamiento y seguimiento efectuadas a las Escuelas Normales</t>
  </si>
  <si>
    <t>ACTIVIDAD 2.9</t>
  </si>
  <si>
    <t>Títulos Electrónicos a las alumnas y los alumnos de las Instituciones de Educación Superior con RVOE Estatal, para completar el proceso de expedición de Cédula Profesional Digital.</t>
  </si>
  <si>
    <t>C2-A9 Porcentaje de Títulos Electrónicos emitidos de las Instituciones de Educación Superior con RVOE Estatal, en el ciclo escolar 2019 - 2020.</t>
  </si>
  <si>
    <t>La frencuencia del reporte es semestral de enero a junio</t>
  </si>
  <si>
    <t>ACTIVIDAD 1.10</t>
  </si>
  <si>
    <t>Los particulares que solicitan RVOE de educación media superior, presentan ante la SEMSyS sus propuestas de planes y programas de estudio para su revisión.</t>
  </si>
  <si>
    <t xml:space="preserve">C1-A10 Porcentaje de planes y programas de estudio de Educación Media Superior  revisados. </t>
  </si>
  <si>
    <t>ACTIVIDAD 2.11</t>
  </si>
  <si>
    <t>Contribuir a que las Instituciones Privadas de Educación Superior, reporten en tiempo y forma a Estadística 911 la matrícula actual de alumnas y alumnos inscritos cursando un ciclo escolar determinado, lo anterior, permitirá ampliar la cobertura de la educación en respuesta a la necesidad del nivel superior en la población. Brindar reportes estadísticos en tiempo oportuno para toma de decisiones.</t>
  </si>
  <si>
    <t>C2-A11 Porcentaje de matrícula de alumnas y alumnos de IES con RVOE estatal que registran su Estadística en 911.</t>
  </si>
  <si>
    <t>ACTIVIDAD 2.12</t>
  </si>
  <si>
    <t>Contribuir a Impulsar la profesionalización del personal docente, directivo y de apoyo administrativo, para asegurar la instrumentación de los programas educativos y mejorar los resultados de aprendizaje, mediante las supervisiones académicas a las instituciones particulares de educación normal.</t>
  </si>
  <si>
    <t>C2 A12 Porcentaje de supervisiones a las y los docentes de escuelas normales particulares en el estado de Tamaulipas</t>
  </si>
  <si>
    <t>ACTIVIDAD 2.13</t>
  </si>
  <si>
    <t xml:space="preserve"> Las alumnos de las instituciones de formación inicial públicas concluyen sus estudios en el tiempo normativo o ideal establecido.</t>
  </si>
  <si>
    <t xml:space="preserve">C2-A13 Porcentaje de eficiencia terminal de las y los alumnos de las Escuelas Normales Públicas de Tamaulipas. </t>
  </si>
  <si>
    <t>98.5%</t>
  </si>
  <si>
    <t>ACTIVIDAD 1.14</t>
  </si>
  <si>
    <t>Contribuir a elevar el porcentaje de eficiencia terminal de los Telebachilleratos Comunitarios, que favorezca la inserción laboral de las y los estudiantes o bien favorezca el desarrollo continuar su trayecto formativo</t>
  </si>
  <si>
    <t>C1-A14 Porcentaje de Eficiencia Terminal con perspectiva de género en los TBC en el ciclo escolar 2019-2020</t>
  </si>
  <si>
    <t>ACTIVIDAD 1.30</t>
  </si>
  <si>
    <t>Que el 100% de las Instituciones Educativas de Nivel Medio Superior (IEMS) que atiende la DEMS actualicen y validen sus mapas curriculares y así brinden un servicio con planes de estudio acorde a las necesidades de la sociedad.</t>
  </si>
  <si>
    <t>C1-A30 Porcentaje de IEMS que atiende la DEMS con mapas curriculares validados y actualizados</t>
  </si>
  <si>
    <t xml:space="preserve"> La inactividad de funciones administrativas en las instituciones educativas, y la tolerancia en la recepción dedocumentos por parte de las instituciones de nivel medio superior (decreto del 05 de junio del 2020) postergó el envió de trámites por parte de todas las IEMS.</t>
  </si>
  <si>
    <t>ACTIVIDAD 1.31</t>
  </si>
  <si>
    <t>Favorecer la calidad educativa con la creación de los Consejos Técnicos Escolares para contribuir al máximo logro del aprendizaje de los educandos, el desarrollo de su pensamiento crítico y el fortalecimiento de los lazos entre escuela y comunidad.</t>
  </si>
  <si>
    <t>C1-A31  Porcentaje de Instituciones de EMS atendidas por la DEMS con el funcionamiento de los Consejos Técnicos Escolares</t>
  </si>
  <si>
    <t>No se cuenta con la normatividad reglamentaria para su integración, no obstante se está generando un mecanismo para avanzar en la integración de un consejo técnico escolar que atienda las actividades.</t>
  </si>
  <si>
    <t>ACTIVIDAD 1.16</t>
  </si>
  <si>
    <t>Revalidaciones de estudios así como la Equivalencias de estudios correspondientes al nivel medio superior realizados dentro del Sistema Educativo Nacional (SEN) dictaminados y entregados en tiempo y forma.</t>
  </si>
  <si>
    <t>C1-A16 Porcentaje de Dictámenes de Revalidación y de Equivalencias de estudios de nivel medio superior del SEN realizados en tiempo y forma que ingresan a la DEMS.</t>
  </si>
  <si>
    <t>La inactividad de funciones administrativas en las instituciones educativas, y la tolerancia en la recepción de certificados por parte de las instituciones de nivel medio superior (decreto del 05 de junio del 2020) postergó el envió de certificación  por parte de todas las IEMS en los ciclos de certificación de cuatrimestre (abril y agosto), y la semestral (julio), se proyecta una recuperación de las cifras en el último trimestre.</t>
  </si>
  <si>
    <t>47,43%</t>
  </si>
  <si>
    <t>65,58%</t>
  </si>
  <si>
    <t>ACTIVIDAD 1.32</t>
  </si>
  <si>
    <t>Certificados de estudio validados y entregados a las Instituciones de Educación Media Superior Privadas con RVOE Estatal, Escuelas Preparatorias Federalizadas, Escuelas Preparatorias Municipales, Telebachilleratos Comunitarios y Bachillerato Militarizado (IEMS).</t>
  </si>
  <si>
    <t xml:space="preserve">C1-A32  Porcentaje de certificados de estudio validados y entregados de las IEMS que atiende la DEMS </t>
  </si>
  <si>
    <t>118,65%</t>
  </si>
  <si>
    <t>83,88%</t>
  </si>
  <si>
    <t>ACTIVIDAD 1..17</t>
  </si>
  <si>
    <t>Atender las peticiones de apoyo de los distintos Organismos Gubernamentales (OG) en sus distintos niveles y Organismos no Gubernamentales (ONG) para contribuir mediante mecanismos de vinculación establecidos para el cumplimiento de sus objetivos, en virtud de favorecer a las y los estudiantes y docentes de educación media superior (EMS) en su participación.</t>
  </si>
  <si>
    <t>C1-A17 Porcentaje de las y los participantes en  actividades derivadas del apoyo brindado OG y ONG.</t>
  </si>
  <si>
    <t>Se elaborará planeación para actividades virtuales para realizar el próximo semestre.</t>
  </si>
  <si>
    <t>META</t>
  </si>
  <si>
    <t>ACTIVIDAD 1.8</t>
  </si>
  <si>
    <t>Realizar actividades que difundan y promuevan el conocimiento de las y los estudiantes de educación media superior (EMS) en las áreas de cultura, civismo, valores y medio ambiente con la finalidad de contribuir al fortalecimiento de sus formación integral.</t>
  </si>
  <si>
    <t xml:space="preserve">C1-A18 Porcentaje de las y los  estudiantes atendidos en actividades  de fortalecimiento a la cultura, civismo, valores y medio ambiente. </t>
  </si>
  <si>
    <t>ACTIVIDAD 1.19</t>
  </si>
  <si>
    <t>Coadyuvar en la gestión de espacios para el fortalecimiento de la formación profesional de las y los estudiantes de media superior.</t>
  </si>
  <si>
    <t>C1-A19 Porcentaje de espacios de fortalecimiento técnico-académico gestionados ante Organismos Empresariales y Gubernamentales.</t>
  </si>
  <si>
    <t>ACTIVIDAD 1.20</t>
  </si>
  <si>
    <t>Establecer mecanismos de vinculación que coadyuven en la atención y desarrollo de las capacidades personales y empresariales de las y los estudiantes de educación media superior que faciliten su inserción en el mercado laboral y empresarial.</t>
  </si>
  <si>
    <t>C1-A20  Porcentaje de las y los estudiantes atendidos, con actividades para el desarrollo de las capacidades personales, empresariales y de expresión.</t>
  </si>
  <si>
    <t>ACTIVIDAD 2.27</t>
  </si>
  <si>
    <t>El alumnado de las instituciones formadoras de docentes públicas, han participado en al menos 2 estrategias de formación integral.</t>
  </si>
  <si>
    <t>C2- A27  Porcentaje de las y los alumnos de las instituciones formadoras de docentes  que han participado en al menos 2 estrategias de formación integral.</t>
  </si>
  <si>
    <t>5.86%</t>
  </si>
  <si>
    <t>20.18%</t>
  </si>
  <si>
    <t>4,6%</t>
  </si>
  <si>
    <t>31,51%</t>
  </si>
  <si>
    <t>ACTIVIDAD 2.28</t>
  </si>
  <si>
    <t>Debido a la contingencia no se pudieron realizar las supervisiones progrmadas en marzo</t>
  </si>
  <si>
    <t>8.33%</t>
  </si>
  <si>
    <t>ACTIVIDAD 1.29</t>
  </si>
  <si>
    <t>Servicios de acompañamiento, verificación, supervisión e inspección a instituciones atendidas por la SEMSyS</t>
  </si>
  <si>
    <t>C1- A29 Porcentaje de Escuelas Particulares con dictamen favorable de la CEPPEMS que solicitan el RVOE Estatal en EMS verificadas.</t>
  </si>
  <si>
    <t>ACTIVIDAD 1.33</t>
  </si>
  <si>
    <t>C1-A33 Porcentaje de Escuelas Particulares de EMS con RVOE Estatal inspeccionadas</t>
  </si>
  <si>
    <t>ACTIVIDAD 2.15</t>
  </si>
  <si>
    <t>Las y los Docentes de las instituciones de Formación inicial han fortalecido su Perfil Académico a través de las actividades de Actualización, Habilitación, Certificación y Movilidad.</t>
  </si>
  <si>
    <t>C2.A15 Porcentaje total de maestras y/o maestros  de  las instituciones formadoras de docentes de carácter público con perfil  académico fortalecido con estrategias de Actualización, habilitación, Cer</t>
  </si>
  <si>
    <t>11.30%</t>
  </si>
  <si>
    <t>46.05</t>
  </si>
  <si>
    <t>80,79%</t>
  </si>
  <si>
    <t>ACTIVIDAD 1.21</t>
  </si>
  <si>
    <t>Difundir la oferta educativa, las acciones y programas especiales de las instituciones de educación media superior pública, para promover las relaciones e interacción entre instituciones y las y los estudiantes.</t>
  </si>
  <si>
    <t>C1-A21 Porcentaje de comunicados de difusión realizados para las Instituciones de Educación Media Superior y la SEMSyS.</t>
  </si>
  <si>
    <t>ACTIVIDAD 2.22</t>
  </si>
  <si>
    <t>Atender las peticiones de apoyo de los distintos Organismos Gubernamentales en sus distintos niveles (OG) y Organismos no Gubernamentales (ONG) para contribuir mediante mecanismos de vinculación establecidos para el cumplimiento de sus objetivos, en virtud de favorecer a las y los estudiantes y docentes de Educación Superior (ES) en su participación.</t>
  </si>
  <si>
    <t>C2-A22 Porcentaje de las y los participantes en  actividades derivadas del apoyo brindado OG y ONG.</t>
  </si>
  <si>
    <t>ACTIVIDAD 2.23</t>
  </si>
  <si>
    <t>Realizar actividades que difundan y promuevan el conocimiento de las y los estudiantes de Educación Superior (ES) en las áreas de cultura, civismo, valores y medio ambiente con la finalidad de contribuir al fortalecimiento de su formación integral.</t>
  </si>
  <si>
    <t xml:space="preserve">C2-A23 Porcentaje de las y los  estudiantes atendidos en actividades  de fortalecimiento a la cultura, civismo, valores y medio ambiente. </t>
  </si>
  <si>
    <t>ACTIVIDAD 2.24</t>
  </si>
  <si>
    <t>Coadyuvar en la gestión de espacios para el fortalecimiento de la formación profesional de las y los estudiantes de educación superior.</t>
  </si>
  <si>
    <t>C2-A24 Porcentaje de espacios de fortalecimiento técnico-académico, gestionados ante Organismos Empresariales y Gubernamentales.</t>
  </si>
  <si>
    <t>ACTIVIDAD 2.25</t>
  </si>
  <si>
    <t>Establecer mecanismos de vinculación que coadyuven en la atención y desarrollo de las capacidades personales y empresariales de las y los estudiantes de educación superior que faciliten su inserción en el mercado laboral y empresarial.</t>
  </si>
  <si>
    <t>C2-A25 Porcentaje de las y los estudiantes atendidos, con actividades para el desarrollo de las capacidades personales, empresariales y de expresión.</t>
  </si>
  <si>
    <t>ACTIVIDAD 2.26</t>
  </si>
  <si>
    <t>Difundir la oferta educativa, acciones y programas especiales de las instituciones de educación superior públicas para promover las relaciones e interacción entre instituciones y las y los estudiantes</t>
  </si>
  <si>
    <t>C2-A26 Porcentaje de comunicados de difusión realizados para las Instituciones de Educación Superior y la SEMSyS.</t>
  </si>
  <si>
    <t>ACTIVIDAD 2.6</t>
  </si>
  <si>
    <t>Los particulares que solicitan RVOE de educación superior, presentan ante la SEMSyS sus propuestas de planes y programas de estudio para su revisión.</t>
  </si>
  <si>
    <t>C2-A6 Porcentaje de planes y programas de estudio revisados  de Educación Superior 2020</t>
  </si>
  <si>
    <t>100%%</t>
  </si>
  <si>
    <t xml:space="preserve">Secretaría de Educación </t>
  </si>
  <si>
    <t>K187</t>
  </si>
  <si>
    <t>Proyectos de Infraestructura del Sector Educativo</t>
  </si>
  <si>
    <t>FID</t>
  </si>
  <si>
    <t>C1.A1. Proyectos de Infraestructura de Educación Básica autorizados</t>
  </si>
  <si>
    <t>Porcentaje de propuestas de infraestructura de educación básica autorizados (Total de propuestas  de infraestructura de educación básica autorizados / total de propuestas de infraestructura de educaci</t>
  </si>
  <si>
    <t>Las obras se atendieron en el transcurso del año 2020, dando un total anual de 183 inmuebles atendidos.</t>
  </si>
  <si>
    <t>P052</t>
  </si>
  <si>
    <t>Conducción de la Política Educativa</t>
  </si>
  <si>
    <t>Los alumnos de educación básica y de media superior presentan alto logro educativo en las evaluaciones externas, producto de la formación académica de calidad y del desarrollo de capacidades de educación integral.</t>
  </si>
  <si>
    <t xml:space="preserve">Porcentaje de estudiantes en nivel III y IV de desempeño  </t>
  </si>
  <si>
    <t>En el segundo trimestre se modificó el calendario de la evaluación docente debido a suspensión de labores por contingencia de salud nacional. Modificación de calendario de la evaluación PLANEA debido a suspensión de labores por contingencia de salud nacional.</t>
  </si>
  <si>
    <t>C1 Plantillas de personal de los centros de trabajo integradas</t>
  </si>
  <si>
    <t xml:space="preserve">Plantillas del Personal integradas </t>
  </si>
  <si>
    <t>En el 3er. Trimestre se clausuraron centros de trabajo.</t>
  </si>
  <si>
    <t>C2. Procesos de evaluación de servicios educativos realizados</t>
  </si>
  <si>
    <t xml:space="preserve">Porcentaje de evaluaciones realizadas </t>
  </si>
  <si>
    <t>Modificación de calendario de la evaluación Planea en Educación Media Superior debido a suspención de labores por contingencia de salud nacional. En el segundo trimestre la modificación de calendario de la evaluación docente debido a suspensión de labores por contingencia de salud nacional.</t>
  </si>
  <si>
    <t>C3. Procesos de planeación educativa realizados</t>
  </si>
  <si>
    <t xml:space="preserve">Porcentaje de procesos atendidos   </t>
  </si>
  <si>
    <t>C4 Servicios en reingeniería, diseño y desarrollo de sistemas implementados</t>
  </si>
  <si>
    <t>Porcentaje de solicitudes de servicio terminadas.</t>
  </si>
  <si>
    <t>Solicitudes recibidas en 1er. Trimestre, se concluyen en el 2do.; solicitudes recibidas en el 3o. Se concluyen en el 4.</t>
  </si>
  <si>
    <t>C5 Procesos de control escolar de educación básica y normal efectuados (Difusión de normas, capacitaciones, emisión oportuna de documentos de certificación).</t>
  </si>
  <si>
    <t xml:space="preserve">Porcentaje de procesos de control escolar efectuados. </t>
  </si>
  <si>
    <t>De 6 actividades solamente 2 contemplan movimiento para reportar en este trimestre por la naturaleza de los procesos efectuados.En el segundo trimestre, de 6 actividades solamente 5 reportan movimiento por la naturaleza de su proceso (no se contempla la emisión de títulos de educación normal).De 2 actividades programadas para este 4° trimestre, 2 tuvieron avance.</t>
  </si>
  <si>
    <t xml:space="preserve"> C6.- Servicios de responsabilidad social promovidos.</t>
  </si>
  <si>
    <t xml:space="preserve">Porcentaje de Servicios de responsabilidad social realizados. </t>
  </si>
  <si>
    <t>C7 Servicios de comunicación y coordinación institucional e interinstitucional realizados</t>
  </si>
  <si>
    <t>Porcentaje de servicios otorgados</t>
  </si>
  <si>
    <t>El valor 782 es el universo de trámites y/o solicitudes recibidas en el primer trimestre del año, el valor de solicitudes atendidas es de 599 porque existen ocasiones que con un solo oficio se atienden varias solicitudes recibidas.Para este cuarto trimestre del año 2020, la cantidad alcanzada es de 21,428 que se considera el universo de trámites y servicios realizados, de los cuales se toman 913 que fue la meta programada para este trimestre (4°) Cabe señalar que la meta se sobrepaso porque a través de la dirección y los CREDE en el estado en el mes de diciembre se entregó: Bono de Jubilados de Educación Básica, Bono de Jubilados Homologados y ]Bono de Homologados Centralizados, permitiendo así que en cada CREDE se coordinara la entrega y por lo tanto que en cada región recibieran el beneficio con las medidas sanitarias pertinentes otorgadas por la Secretaría de Salud.</t>
  </si>
  <si>
    <t>C8 Servicios de tecnología educativa realizados</t>
  </si>
  <si>
    <t xml:space="preserve">Porcentaje de servicios otorgados </t>
  </si>
  <si>
    <t>Implementación de estrategias de capacitación en línea, a causa de la pandemia COVID-19</t>
  </si>
  <si>
    <t>Generación de reportes en base a los diferentes períodos de captura de las plantillas (inicio, intermedio, medio y fin) del personal de la Secretaría de Educación de Tamaulipas.</t>
  </si>
  <si>
    <t>C1.A1. Reportes emitidos de plantillas del personal (Reportes emitidos/Reportes programados)*100 Frecuencia trimestral</t>
  </si>
  <si>
    <t>En el 3er. Trimestre clausuraron centros de trabajo.</t>
  </si>
  <si>
    <t>Realización de la evaluación docente a docentes, asesores y directivos</t>
  </si>
  <si>
    <t>C2.A1.Proporción de personal docente, asesores y directivos evaluados</t>
  </si>
  <si>
    <t>En 3er. Trimestre no se programó actividad. En el 4° trimestre no se programó actividad.</t>
  </si>
  <si>
    <t>Realización de la evaluación a alumnos</t>
  </si>
  <si>
    <t>C2.A2.Proporción de alumnos evaluados</t>
  </si>
  <si>
    <t xml:space="preserve">Modificación de calendario de la evaluación Planea en Educación Media Superior debido a suspensión de labores por contingencia de salud nacional. En el segundo trimestre no se programaron actividades. </t>
  </si>
  <si>
    <t xml:space="preserve"> Elaboración de los instrumentos de evaluación a alumnos</t>
  </si>
  <si>
    <t>C2.A3. Proporción de Instrumentos de evaluación a alumnos elaborados</t>
  </si>
  <si>
    <t>En 3er. Trimestre  se elaboró y aplicó el Examen General de Conocimientos.</t>
  </si>
  <si>
    <t>Realización de reuniones y capacitaciones</t>
  </si>
  <si>
    <t>C2.A4. Proporción de reuniones y capacitación realizadas</t>
  </si>
  <si>
    <t>En 3er. Trimestre, se realizaron reuniones para la logística de la aplicación del Exámen General de Conocimientos.</t>
  </si>
  <si>
    <t>Implementación de estrategias para fortalecimiento y mejora de la calidad educativa.</t>
  </si>
  <si>
    <t>C2.A7."Porcentaje de estrategias implementadas por programa (Estrategias implementadas por programa/Estrategias programadas)*100"</t>
  </si>
  <si>
    <t>Distribución de póster de inscripciones definitivas y calendario escolar</t>
  </si>
  <si>
    <t>C3.A1. Porcentaje de documentos distribuidos (Total de Poster y calendarios distribuidos  /  Total de Poster y Calendarios programados)*100 Frecuencia Trimestral</t>
  </si>
  <si>
    <t xml:space="preserve">En el concepto poster de inscripciones definitivas se elaboró un documento enviado virtualmente a 5,239 objetivos. En el concepto de calendario se realizó entrega virtual de 51,950 mas 550 en físico. No se cumplió con la meta por la situación de la Contingencia sanitaria. La entrega de los ejemplares estan programados para julio-agosto.  En el segundo trimestre en el concepto de poster de inscripciones definitivas se elaboró un documento enviado virtualmente a 5239 objetivos.Una vez programada la elaboración y distribución de calendarios quedará concluído el período aumentando el resultado acumulado al 100%. Durante el período octubre-diciembre 2020 no se realizan actividades de distribución de poster de inscripciones y calendarios. </t>
  </si>
  <si>
    <t>Recopilación de la información e integración de la base de datos del cuestionario estadístico 911</t>
  </si>
  <si>
    <t>C3.A2. Porcentaje de centros de trabajo activos (Total de centros de trabajo escolares activos / Centros de trabajo escolares programados) * 100  Frecuencia Anual</t>
  </si>
  <si>
    <t>Se atienden 455 menos escuelas que dejaron de funcionar.En el segundo trimestre el reporte del formato se realiza en el periodo de octubre-noviembre de cada año, y se refleja en el primer trimestre de cada ejercicio.Actualmente se encuentra en proceso de validación los datos con as SEP Federal los correspondientes al ciclo escolar 2020-2021, mismos que se verán reflejados en el primer trimestre del 2021.</t>
  </si>
  <si>
    <t>Dictaminación de clausuras y nuevas creaciones de claves de centros de trabajo de los niveles de educación básica</t>
  </si>
  <si>
    <t>C3.A3. Porcentaje de resolutivos emitidos (Total de solicitudes dictaminadas/ Total de solicitudes recibidas) * 100 Frecuencia trimestral</t>
  </si>
  <si>
    <t>En el segundo trimestre, por período de contingencia de COVID, no se finiquitó solicitud en este trimestre.</t>
  </si>
  <si>
    <t>Dictaminación de vacancias de personal de los centros de trabajo de los niveles de educación básica</t>
  </si>
  <si>
    <t>C3.A4. Porcentaje de resolutivos emitidos (Total de solicitudes dictaminadas/ Total de solicitudes recibidas) * 100 Frecuencia Trimestral</t>
  </si>
  <si>
    <t>El indicador se situó arriba del 100%, dado que las vacancias dictaminadas superaron a las recibidas por el acumulado que no se logró atender en diciembre 2019, correspondiente a las últimas fechas antes del periodo vacacional y que corresponden al ciclo escolar 2019-2020. En el período de abril-junio  se recibieron 812 validaciones, de las cuales se han respondido 199 quedando en análisis el resto de solicitudes, el indicador acumulado baja por la causa anterior al 77%.En el período de octubre-diciembre se recibieron  1,107 validaciones, de las cuales se respondieron en un 100%, adicional se atendieron mesas de trabajo con el nivel de secundarias de las modalidas general y técnica, dando con ello una atención de 2,098 validaciones dictaminadas en este período que equivalen al 190%.</t>
  </si>
  <si>
    <t>Recopilación de la información de la base de datos de la cédula de infraestructura física educativa.</t>
  </si>
  <si>
    <t>C3.A5. Porcentaje de centros de trabajo apoyados (Total de centros de trabajo escolares activos / Centros de trabajo escolares programados) * 100  Frecuencia Anual</t>
  </si>
  <si>
    <t>El programa está conformado por 178 inmuebles de un total de 2,937 que requisitaron la totalidad de la CIE . No se refleja avance debido a que la frecuencia del indicador fue definido como anual. En el segundo trimestre, no se refleja avance debido a que la frecuencia del indicador fue definido como anual..Las obras se atendieron en el transcurso del año 2020, dando un total anual de 183 inmuebles atendidos.</t>
  </si>
  <si>
    <t>Ejecución de reingeniería de procesos</t>
  </si>
  <si>
    <t>C4.A1. Porcentaje de manuales vigentes y actualizados (Número de manuales vigentes y actualizados / Número de procesos y manuales del sistema de gestión de calidad programados)*100 Frecuencia semestra</t>
  </si>
  <si>
    <t>Implementación del desarrollo de sistemas</t>
  </si>
  <si>
    <t>C4.A2. Porcentaje de manuales vigentes y actualizados (Número de manuales vigentes y actualizados / Número de procesos y manuales del sistema de gestion de calidad programados) * 100 Frecuencia Semest</t>
  </si>
  <si>
    <t>En este período se estan desarrollando 2 sistemas</t>
  </si>
  <si>
    <t>Operación del Sistema Integral de Informacion Educativa (SIIE)</t>
  </si>
  <si>
    <t>C4.A3. Porcentaje de Módulos digitales implementados (Módulos digitales terminados / Solicitudes recibidas de módulos digitales) * 100 Frecuencia Semestral</t>
  </si>
  <si>
    <t>En operación el Sistema Integral de Información Educativa</t>
  </si>
  <si>
    <t xml:space="preserve"> Emisión de reportes de evaluación de educación básica</t>
  </si>
  <si>
    <t>C5.A1. Porcentaje de reportes de evaluación de educación básica (Reportes de evaluación emitidos/(Total de documentos de evaluación  programados)*100 Frecuencia Anual</t>
  </si>
  <si>
    <t>NA</t>
  </si>
  <si>
    <t>N/A</t>
  </si>
  <si>
    <t>Esta actividad reflejará avance al finalizar el ciclo escolar vigente. En el segundo trimestre, La variación entre la emisión de documentos y los alumnos que concluyeron satisfactoriamente el ciclo escolar en el nivel básico corresponde a factores administrativos y de tiempo en el que los planteles educativos descargan del Módulo de Control Escolar las boletas para su posterior entrega. Fue reportado el avance anual en el segundo trimestre.</t>
  </si>
  <si>
    <t>Emisión de certificados de educación básica</t>
  </si>
  <si>
    <t>C5.A2. Porcentaje de certificados electrónicos de educación básica (Certificados electrónicos emitidos/Certificados electrónicos programados)*100 Frecuencia anual</t>
  </si>
  <si>
    <t>Esta actividad reflejará avance al finalizar el ciclo escolar vigente.En el segundo trimestre, La variación entre la emisión de documentos y los alumnos que concluyeron un nivel educativo de nivel básico corresponde a factores administrativos y de tiempo en el que los planteles educativos descargan del Módulo de Control Escolar los certificados para su posterior entrega.  Fue reportado el avance anual  en el 2do. trimestre.</t>
  </si>
  <si>
    <t>ACTIVIDAD 5.3</t>
  </si>
  <si>
    <t>Emisión de títulos profesionales de escuelas de educación normal</t>
  </si>
  <si>
    <t>C5.A3. Porcentaje de títulos profesionales de educación normal (Títulos profesionales emitidos/títulos profesionales programados)*100 Frecuencia Anual</t>
  </si>
  <si>
    <t>ND</t>
  </si>
  <si>
    <t>N/D</t>
  </si>
  <si>
    <t>La falta de cumplimiento en esta Actividad se debe a que aún están atendiendo observaciones en la plataforma de expedición del título electrónico por parte de la Dirección General de Profesiones de la SEP. Se reportará avances en el 4o trimestre.</t>
  </si>
  <si>
    <t>ACTIVIDAD 5.4</t>
  </si>
  <si>
    <t>Capacitación de aplicación de normas federales en materia de control escolar en educación básica y normal</t>
  </si>
  <si>
    <t>C5.A4. Porcentaje de reuniones realizadas  (Reuniones de capacitación efectuadas/Reuniones de capacitación programadas)*100 Frecuencia anual</t>
  </si>
  <si>
    <t>Debido a la situación de emergencia sanitaria, todas las actividades de este tipo se cancelaron. Así mismo, la normatividad en materia de control escolar no ha sufrido cambios, por lo que cualquier modificación o información al respecto se ha hecho  a través de medios digitales. Sin actividad este 4° trimestre.</t>
  </si>
  <si>
    <t>ACTIVIDAD 5.5</t>
  </si>
  <si>
    <t>Certificación electrónica de educación básica de ciclos escolares anteriores al vigente</t>
  </si>
  <si>
    <t>C5.A5. Porcentaje de certificaciones electrónicas emitidas (Número de certificaciones electrónicas emitidas/Número de solicitudes recibidas)*100 Frecuencia anual</t>
  </si>
  <si>
    <t>La variación de la meta y la expedición de documentos se encuentra sujeta a la cantidad de solicitudes de trámites por los usuarios, así mismo en el cumplimiento de lo recibido vs atendido se ve contemplan los trámites rechazados por documentación incompleta, falta de pago, etc. En el 4° trimestre se atendieron 1,132 solicitudes de certificaciones electrónicas.</t>
  </si>
  <si>
    <t>Constitución de asociaciones de padres de familia</t>
  </si>
  <si>
    <t>C6.A1. "Porcentaje de asociaciones de padres de familia constituidos (Número de asociaciones de padres de familia consituidos/Total de asociaciones programadas en base  a los planteles de educación bá</t>
  </si>
  <si>
    <t>Se hace mención que las mesas directivas deberán iniciar sus creaciones 15 días posteriores al inicio del ciclo escolar como lo marca el reglamento de asociaciones de padres de familia, siendo 700 el total de actas constitutivas con la opción de continuidad en el inicio del tercer trimestre del año fiscal ciclo escolar 2020-2021. De igual manera se informa que las actas se encuentran en cada Centro de Trabajo teniendo sus captura posterior en el sistema una vez habilitado el mismo.</t>
  </si>
  <si>
    <t>Constitución de consejos de participación</t>
  </si>
  <si>
    <t>C6.A2. "Porcentaje de consejos de participación constituidos (Número de consejos de participación constituídos/ Total de consejos de participación programados en base a los planteles de educación bási</t>
  </si>
  <si>
    <t>Los procesos que se llevan a cabo en el Departamento de Consejos de Participación Social, se rigen por lineamientos que establece el Consejo Nacional de Participción Escolar (CONAPAE), por lo tanto y de acuerdo al Calendario de Sesiones se informa por ciclo escolar, por ende se tienen que hacer reprogramaciones de metas.</t>
  </si>
  <si>
    <t>ACTIVIDAD 6.3</t>
  </si>
  <si>
    <t>Constitución de comités de Contraloría Social de escuelas de educación básica</t>
  </si>
  <si>
    <t>C6.A3 "Porcentajes de comités de contraloría social constituídos (Número de comités de contraloría social constituídos/Total de comités de contraloría social programados)*100 Frecuencia trimestral"</t>
  </si>
  <si>
    <t xml:space="preserve">Con base a los Lineamientos de Promocion y Operación de la Contraloría Social, se constituyen Comités de Contraloría Social en Escuelas Publicas de Educación Basica beneficiadas con Programas Federales de Desarrollo Social.
NOTA: En cuanto a la estadistica 5.1.1 Ejercicio Fiscal 2020-2021, estamos en espera de que los Programas Federales de Desarrollo Social nos envien el padrón de escuelas validadas las cuales, seran vigiladas por la Secretaría de la Función Publica; el resto de escuelas beneficiadas por Programas Federales corresponde al numero que se encuentra en la celda 5.1.2 mas sin embargo puede haber modificación al ser escuelas dadas de baja. </t>
  </si>
  <si>
    <t>ACTIVIDAD 6.4</t>
  </si>
  <si>
    <t>Atención de alumnos con enlace del sistema DIF (Desarrollo Integral de la Familia)</t>
  </si>
  <si>
    <t>C6.A4. Actores educativos en los programas, proyectos y eventos promovidos por el Sistema DIF Estatal convocados</t>
  </si>
  <si>
    <t xml:space="preserve">Se implementaron estrategias de acercamiento virtual en dos vertientes: difundiendo la agenda semanal del Sistema DIF Tamaulipas a través de grupos de trabajo de redes sociales con los 22 Centros Regionales de Desarrollo Educativo en el Estado y a través de la página oficial de la Unidad Ejecutiva. Y se iniciaron pláticas de manejo de emociones y resiliencia en escuelas secundarias del municipio de Matamoros a través de la plataforma Zoom. </t>
  </si>
  <si>
    <t>ACTIVIDAD 6.5</t>
  </si>
  <si>
    <t>Promoción cultural y educativa (mundo musical, himnos escolares, música y danza, artes)</t>
  </si>
  <si>
    <t>C6.A5."Porcentaje de beneficiarios (Número de beneficiarios apoyados/total de beneficarios programados)*100 Trimestral"</t>
  </si>
  <si>
    <t>Se realiza ajuste de la meta del alcance debido a la situación de emergencia sanitaria por COVID-19, y el llamado de las autoridades federales y estales a mantener cerrados los centros de trabajo, continuando el sistema educativo bajo la modalidad “Aprende en Casa” ya que los proyectos eran desarrollados de manera presencial. Se hizo la adecuación para llevar las estrategias de manera virtual, en espera de autorización del material digital por parte del área encargada, debido a que incluye logos, tipografía e información oficial en los videos que se distribuirán para su reproducción. Del mismo modo la evidencia de verificación será por medio de archivos en formato jpg de las reuniones virtuales realizadas. Las metas anuales serán cumplidas con el replanteamiento de las estrategias en el cuarto trimestre.</t>
  </si>
  <si>
    <t>ACTIVIDAD 6.6</t>
  </si>
  <si>
    <t>Promoción de la educación ambiental (Reforestación, huertos escolares, ahorro de energía, reciclaje y cuidado del agua)</t>
  </si>
  <si>
    <t>C6.A6. "Tasa de variación de planteles educativos beneficiados ((Número de planteles apoyados año t /Número de planteles apoyados año t - 1 ) -1)*100 Trimestral"</t>
  </si>
  <si>
    <t>EN EL 3er.TRIMESTRE SE TOMO INFORMACIÓN DE LO REPORTADO EN LA F.T. "PORCENTAJE DE PARTICIPANTES EN DERECHOS HUMANOS Y PERSPECTIVA DE GENERO", DEBIENDO SER V1. 5000 Y V2 5100
Se rebasó la meta programada, por actividades de (difusión, sensibilización y capacitación)  realizado en las plataformas digitales (facebook, google meet)Necesitamos escuelas que se comprometan con su entorno social y natural , promoviendo y generando campañas de cuidad y preservación de nuestro capital natural, liderando acciones de reciclaje, de recolección y uso sustentable de desechos a partir de mejores practicas en la convivencia de los alumnos, en la vida familiar, escolar y comunitaria. Así lo exige la integridad de la educación de nuestra generaciones.</t>
  </si>
  <si>
    <t>ACTIVIDAD 6.7</t>
  </si>
  <si>
    <t xml:space="preserve"> Capacitación en derechos humanos y perspectiva de género</t>
  </si>
  <si>
    <t>C6.A7. "Tasa de variación de personal capacitado ((Número de personal capacitado año t /Número de personal capacitado año t - 1 ) -1)*100 Trimestral"</t>
  </si>
  <si>
    <t xml:space="preserve">EN EL 3er. TRIMESTRE SE TOMO INFORMACIÓN DE LO REPORTADO EN LA F.T. "PORCENTAJE DE ACTORES EDUCATIVOS EN LOS PROYECTOS AMBIENTAL EN EL ENTORNO EN CAPACITACIONES CONVOCADOS". DEBIENDO SER V1 450 Y V2 100
Necesitamos escuelas que se comprometan con su entorno social y natural, promoviendo y generando campañas de cuidado y preservacion de nuestro capital natural, liderando acciones de reciclaje, de recolección y uso sustentable de desechos a partir de mejores practicas en la convivencia de los alumnos, en la vida familiar, escolar y comunitaria. Asi lo exige la integridad de la educacion de nuestras generaciones. </t>
  </si>
  <si>
    <t>ACTIVIDAD 6.8</t>
  </si>
  <si>
    <t>C6.A8."Porcentaje de proyectos finalizados (Número de proyectos finalizados/Total de proyectos inscritos)*100 Semestral"</t>
  </si>
  <si>
    <t>Esta actividad desaparece en 2020.</t>
  </si>
  <si>
    <t>ACTIVIDAD 6.9</t>
  </si>
  <si>
    <t>Concertación de comités de vinculación</t>
  </si>
  <si>
    <t>C6.A9. Porcentaje de reuniones realizadas (número de reuniones realizadas/número de reuniones programadas)*100 Frecuencia cuatrimestral</t>
  </si>
  <si>
    <t>ACTIVIDAD 6.10</t>
  </si>
  <si>
    <t>Seguimiento de las operaciones de los comités de vinculación</t>
  </si>
  <si>
    <t>C6.A10. Porcentaje de acuerdos cumplidos ( número de acuerdos cumplidos/número de acuerdos tomados en las reuniones de trabajo)*100 Frecuencia semestral</t>
  </si>
  <si>
    <t>Porcentaje de Dirección y/o Centros en operación</t>
  </si>
  <si>
    <t>C7.A1. Porcentaje de servicio, programa y/o proceso atendido</t>
  </si>
  <si>
    <t>Derivado de la contingencia sanitaria COVID-19 en Dirección y Centros Regionales se establecieron guardias para seguir atendiendo a la estructura educativa, sin embargo ya se encuentra en proceso el regreso del personal administrativo de manera escalonada continuando ininterrumpidamente con la atención a los trámites y servicios.</t>
  </si>
  <si>
    <t>|00%</t>
  </si>
  <si>
    <t>ACTIVIDAD 7.42</t>
  </si>
  <si>
    <t>Porcentaje de Consejos Técnicos Regionales conformados</t>
  </si>
  <si>
    <t>C7.A2. Porcentaje de Consejos Técnicos Regionales conformados</t>
  </si>
  <si>
    <t>De los 22 Centros Regionales en el Estado, se reprogramó la asistencia del Director y los Subdirectores a la fase regional de consejo técnico escolar, sin embargo derivado de la contingencia sanitaria COVID-19 esto no fue posible, aunado a lo anterior los CTE se realizaron de manera virtual directamente hacia la estructura educativa.</t>
  </si>
  <si>
    <t>ACTIVIDAD 7.3</t>
  </si>
  <si>
    <t>Porcentaje de servicio, programa y/o proceso atendido</t>
  </si>
  <si>
    <t>C7.A3. Porcentaje de servicio, programa y/o proceso atendido</t>
  </si>
  <si>
    <t>En el segundo trimestre de los 22 Centros Regionales en el Estado, se reprogramó la asistencia del Director y los Subdirectores a la fase regional de Consejo Técnico escolar, sin embargo derivado de la contingencia sanitaria COVID-19 esto no fue posible, por lo tanto los titulares de los CREDE en el  estado estuvieron participando por medio de reuniones virtuales en los consejos que se realizaron. La atención que se brinda a las áreas y programas educativos depende de la carga administrativa en el año, plan anual y presupuesto.</t>
  </si>
  <si>
    <t>Mantenimiento preventivo y correctivo</t>
  </si>
  <si>
    <t>C8.A1. Porcentaje de órdenes realizadas (número de órdenes atendidas/número de órdenes de servicio)*100 Frecuencia trimestral</t>
  </si>
  <si>
    <t>Asesoramiento en línea a causa de la Pnademia COVID-19</t>
  </si>
  <si>
    <t>Capacitación a docentes en uso de las tecnologías</t>
  </si>
  <si>
    <t>C8.A2. Porcentaje de docentes beneficiados (número de docentes que conluyen la capacitación/número de docentes programados para capacitación)*100 Frecuencia trimestral</t>
  </si>
  <si>
    <t>Implementación de estrategias de capacitación en línea, a causa de la pandemia COVID-19
Quedaron pendientes de capacitar del 4o. Trimestre 2019 y se les apoyo en este.</t>
  </si>
  <si>
    <t xml:space="preserve"> Monitoreo de la gestión e impacto de los programas educativos (Unidad Ejecutiva)</t>
  </si>
  <si>
    <t>C2.A6. Porcentaje de metas alcanzadas por programa educativo (Total de metas alcanzadas/Total de metas programadas)*100 Semestral"</t>
  </si>
  <si>
    <t>ACTIVIDAD 5.6</t>
  </si>
  <si>
    <t>Emisión de revalidaciones de educación básica</t>
  </si>
  <si>
    <t>En el segundo trimestre la variación de las metas y la expedición de documentos se encuentra sujeta a la cantidad de solicitudes de trámites por los usuarios, asi mIsmo en el cumplimiento de lo recibido vs. Atendido se ve, contemplan los trámites rechazados por documentación incompleta, falta de pago, etc. En el 4° trimestre se atendieron 33 solicitudes de revalidación de estudios.</t>
  </si>
  <si>
    <t>SECRETARÍA DE EDICACIÓN</t>
  </si>
  <si>
    <t>S127</t>
  </si>
  <si>
    <t>Programa de apoyo a la educación básica en zonas de alta y muy alta marginación</t>
  </si>
  <si>
    <t>Las áreas urbanas, semiurbanas y rurales con alta y muy alta marginación presentan alto nivel educativo y cultural.</t>
  </si>
  <si>
    <t>Porcentaje de población escolar atendida por el programa.</t>
  </si>
  <si>
    <t>C1. Servicios del Programa Arraigo del Maestro en el Medio Rural realizados</t>
  </si>
  <si>
    <t>Porcentaje de alumnos atendidos por el Programa Arraigo del Maestro en el Medio Rural.</t>
  </si>
  <si>
    <t>La meta programada del indicador "Porcentaje de alumnos atendidos por el Programa Arraigo del Maestro en el Medio Rural" no se alcanzó al 100%, derivado de la baja docentes en el Programa y la no incorporación de estos al mismo, consecuentemente se presenta la disminución del número de alumnos atendidos.</t>
  </si>
  <si>
    <t>C2. Servicios asistenciales y de apoyo a alumnos de educación básica de comunidades dispersas brindados</t>
  </si>
  <si>
    <t>Porcentaje de alumnos atendidos en albergues escolares.</t>
  </si>
  <si>
    <t>Debido a varios factores y la migración de las familias de los alumnos inscritos en los trece albergues escolares, el padrón de beneficiarios se ve afectado por la baja de la matricula atendida.</t>
  </si>
  <si>
    <t>C3. Servicios de educación extraescolar otorgados</t>
  </si>
  <si>
    <t>Porcentaje de alumnos atendidos en educación extraescolar.</t>
  </si>
  <si>
    <t>La meta reprogramada del periodo octubre-diciembre del indicador "Porcentaje de alumnos atendidos en educación extraescolar" (500), corresponde a la programación inicial establecida en el trimestre abril-junio.
Se quedó por debajo de la meta el 8% en el 4° trimestre derivado por la situación de la contingencia del COVID 19 o SARS COV 2, la cual se vive actualmente en el Estado y es más aguda en las zonas rurales, de donde es justamente la población objetivo del Programa.</t>
  </si>
  <si>
    <t>C1. A1. Atención a alumnos con bajo rendimiento escolar, en horario extraclase.</t>
  </si>
  <si>
    <t>Porcentaje de alumnos que mejoran aprovechamiento escolar.</t>
  </si>
  <si>
    <t xml:space="preserve">En la meta programada del indicador "Porcentaje de alumnos que mejoran aprovechamiento escolar" no se alcanzó al 100%, por la baja y no incorporación de docentes en el Programa, lo que trajo consigo la reducción del número de alumnos que recibieron atención por el profesorado para mejorar su aprovechamiento escolar.
En el punto 6 Estadìstica, en especifico en la columna de logro o valor, no se registra  porcentaje anual 2019 alcanzado de la presente actividad, ya que en las actividades no se solicitaban avances de metas trimestrales, ni logro anual, solo se reportaba el avance  trimestral del componente.
</t>
  </si>
  <si>
    <t>C1. A2. Realización del evento del encuentro anual con docentes del Programa y visita de espacios naturales para fortalecer su formación educativa.</t>
  </si>
  <si>
    <t xml:space="preserve">Porcentaje de docentes que cumplieron con el desarrollo de actividades programadas para el evento. </t>
  </si>
  <si>
    <t>En el cuarto trimestre se llevó a cabo la actividad del Evento del Encuentro anual con docentes del Programa y visitas de espacios naturales para fortalecer su formación educativa, inicialmente estaba programada para el periodo abril-junio. 
La meta programada en el cuarto trimestre para este indicador no se logró alcanzar al 100%, ya que a la fecha se presentaron bajas de docentes en el Programa, causando la disminución del número de profesorado participantes en las actividades del evento del encuentro anual con docentes del Programa y visita  de espacios naturales para fortalecer su formación educativa.
En el punto 6 Estadìstica, en especifico en la columna de logro o valor, no se registra  porcentaje anual 2019 alcanzado de la presente actividad, ya que en las actividades no se solicitaban avances de metas trimestrales, ni logro anual, solo se reportaba el avance  trimestral del componente.</t>
  </si>
  <si>
    <t>C1. A3. Promoción de muestras pedagógicas, clubes escolares y comunitarios.</t>
  </si>
  <si>
    <t>Porcentaje de muestras pedagógicas, culturales y deportivas realizadas.</t>
  </si>
  <si>
    <t>En el punto 6 Estadìstica, en especifico en la columna de logro o valor, no se registra  porcentaje anual 2019 alcanzado de la presente actividad, ya que en las actividades no se solicitaban avances de metas trimestrales, ni logro anual, solo se reportaba el avance  trimestral del componente.</t>
  </si>
  <si>
    <t>C1 A4- Alumnos embajadores de la Tortuga Lora.</t>
  </si>
  <si>
    <t>Porcentaje de alumnos que asisten al evento.</t>
  </si>
  <si>
    <t>En el cuarto trimestre se realizó la actividad Alumnos embajadores de la Tortuga Lora, que inicialmente estaba programada para el periodo abril-junio.
La meta programada en el cuarto trimestre para este indicador no se logró alcanzar al 100%, ya que se han presentado bajas de docentes del Programa, y por cada maestro asiste un alumno a la actividad Alumnos embajadores de la Tortuga Lora.
En el punto 6 Estadìstica, en especifico en la columna de logro o valor, no se registra  porcentaje anual 2019 alcanzado de la presente actividad, ya que en las actividades no se solicitaban avances de metas trimestrales, ni logro anual, solo se reportaba el avance  trimestral del componente.</t>
  </si>
  <si>
    <t>C1 A5- Visitas de apoyo y acompañamiento a escuelas, que cuentan con maestros inscritos en el Programa Arraigo del Maestro en el Medio Rural.</t>
  </si>
  <si>
    <t>Porcentaje de escuelas visitadas que cuentan con maestros inscritos en el Programa Arraigo del Maestro en el Medio Rural.</t>
  </si>
  <si>
    <t>C2.A1. Asesoramiento escolar y actividades extraescolares a alumnos inscritos en el Programa Albergues Escolares.</t>
  </si>
  <si>
    <t>Porcentaje de alumnos asesorados que mejoran su aprovechamiento escolar.</t>
  </si>
  <si>
    <t>Debido a varios factores y la migración de las familias de los alumnos inscritos en los trece albergues escolares, el padrón de beneficiarios se ve afectado por la baja de la matricula atendida.
En el punto 6 Estadìstica, en especifico en la columna de logro o valor, no se registra  porcentaje anual 2019 alcanzado de la presente actividad, ya que en las actividades no se solicitaban avances de metas trimestrales, ni logro anual, solo se reportaba el avance  trimestral del componente.</t>
  </si>
  <si>
    <t>Porcentaje de docentes capacitados.</t>
  </si>
  <si>
    <t>C2. A3. Verificación a albergues escolares mediante visitas de seguimiento realizadas por equipo técnico para constatar las condiciones físicas e higiénicas de cada uno de los albergues escolares</t>
  </si>
  <si>
    <t>Porcentaje de visitas de verificación realizadas a los albergues escolares</t>
  </si>
  <si>
    <t>C3. A1. Certificación en educación básica a población mayor de 15 años.</t>
  </si>
  <si>
    <t>Porcentaje de alumnos mayores de 15 años certificados en educación primaria y secundaria.</t>
  </si>
  <si>
    <t>La meta reprogramada de 200 del periodo octubre-diciembre del indicador "Alumnos certificados en educación primaria y secundaria", corresponde a la programación inicial del trimestre abril-junio.No se logró la meta del 100% en el cuarto periodo a causa de la contingencia del COVID 19 o SARS COV 2, la cual se vive actualmente en el Estado y es más aguda en las zonas rurales, de donde es justamente la población objetivo del Programa.
En el punto 6 Estadìstica, en especifico en la columna de logro o valor, no se registra  porcentaje anual 2019 alcanzado de la presente actividad, ya que en las actividades no se solicitaban avances de metas trimestrales, ni logro anual, solo se reportaba el avance  trimestral del componente.</t>
  </si>
  <si>
    <t>C3. A2. Capacitación en especialidades para el empleo a alumnos mayores de 15 años.</t>
  </si>
  <si>
    <t>Porcentaje de alumnos capacitados en diferentes especialidades.</t>
  </si>
  <si>
    <t>La meta reprogramada del periodo octubre-diciembre del indicador "Porcentaje de alumnos capacitados en diferentes especialidades" (300), corresponde a la programación inicial establecida en el trimestre abril-junio.
En el punto 6 Estadìstica, en especifico en la columna de logro o valor, no se registra  porcentaje anual 2019 alcanzado de la presente actividad, ya que en las actividades no se solicitaban avances de metas trimestrales, ni logro anual, solo se reportaba el avance  trimestral del componente.</t>
  </si>
  <si>
    <t xml:space="preserve"> C3. A3. Capacitación a docentes en Educación Extraescolar.</t>
  </si>
  <si>
    <t>Porcentaje de actualizaciones realizadas a docentes.</t>
  </si>
  <si>
    <t>La meta reprograma de octubre diciembre del indicador "Porcentaje de actualizaciones realizadas a docentes" (4), corresponde a la suma de la meta pendiente del periodo abril-junio (1) y lo programado inicialmente en octubre-diciembre (3).
En el punto 6 Estadìstica, en especifico en la columna de logro o valor, no se registra  porcentaje anual 2019 alcanzado de la presente actividad, ya que en las actividades no se solicitaban avances de metas trimestrales, ni logro anual, solo se reportaba el avance  trimestral del componente.</t>
  </si>
  <si>
    <t>C3. A4.Visitas de Seguimiento.</t>
  </si>
  <si>
    <t>Porcentaje de visitas de seguimiento realizadas.</t>
  </si>
  <si>
    <t>En el punto 4, "cálculo del indicador", en el trimestre 3 (julio-septiembre) se tuvo un valor periodo del 200%, la razón por la cual este trimestre alcanza este valor es por la  reprogramaciòn de la meta del periodo abril- junio mas la meta del periodo julio-septiembre.
En el punto 6 Estadìstica, en especifico en la columna de logro o valor, no se registra  porcentaje anual 2019 alcanzado de la presente actividad, ya que en las actividades no se solicitaban avances de metas trimestrales, ni logro anual, solo se reportaba el avance  trimestral del componente.</t>
  </si>
  <si>
    <t>C3. A5.Eventos Estatales.</t>
  </si>
  <si>
    <t>Porcentaje de eventos estatales realizados</t>
  </si>
  <si>
    <t>La meta reprograma de octubre diciembre del indicador "Porcentaje de eventos estatales realizados" (3), corresponde a la suma de la meta pendiente de los periodos enero-marzo (1) y abril-junio (1), mas lo programado inicialmente en octubre-diciembre (1).
En el punto 6 Estadìstica, en especifico en la columna de logro o valor, no se registra  porcentaje anual 2019 alcanzado de la presente actividad, ya que en las actividades no se solicitaban avances de metas trimestrales, ni logro anual, solo se reportaba el avance  trimestral del componente.</t>
  </si>
  <si>
    <t>S128</t>
  </si>
  <si>
    <t>PROGRAMA DE BECAS DEL SECTOR EDUCATIVO</t>
  </si>
  <si>
    <t>Promover, estimular y coadyuvar la permanencia y conclusión de estudios de los alumnos inscritos en el sistema educativo estatal que tengan promedios superiores a 9.5, alumnos con capacidad diferente o enfermedad crónica degenerativa, en situación socioeconómica adversa y estudiantes de grupos poblacionales con alto grado de marginación según se determine por la instancia estatal correspondiente.</t>
  </si>
  <si>
    <t>Porcentaje de alumnos beneficiados por el programa Becas Tam con respecto a la población objetivo.</t>
  </si>
  <si>
    <t>LOS DATOS REFLEJADOS EN ESTE TRIMESTE SON ACTIVIDADES QUE SE REALIZARON EN EL CICLO ESCOLAR 2019-2020, CON PRESUPUESTO 2020.
 PARA EL CICLO ESCOLAR 2020-2021 NO SE TIENE PRESUPUESTO ASIGNADO PARA INICIAR LAS ACTIVIDADES DEL PROGRAMA.
EL PROGRAMA BECAS TAM INICIA CON ESTE NOMBRE A PARTIR DEL CICLO ESCOLAR 2019-2020</t>
  </si>
  <si>
    <t>VALOR V3</t>
  </si>
  <si>
    <t>C1. Otorgar apoyo económico a través del pago de becas a población objetivo de acuerdo a Reglas de Operación y sujeto a restricción presupuestal.</t>
  </si>
  <si>
    <t>Porcentaje de cobertura del programa Becas Tam del sector educativo estatal.</t>
  </si>
  <si>
    <t>LOS DATOS REFLEJADOS EN ESTE TRIMESTE SON ACTIVIDADES QUE SE REALIZARON EN EL CICLO ESCOLAR 2019-2020, CON PRESUPUESTO 2020; PARA EL CICLO ESCOLAR 2020-2021 NO SE TIENE PRESUPUESTO ASIGNADO PARA INICIAR LAS ACTIVIDADES DEL PROGRAMA.
EL PROGRAMA BECAS TAM INICIA CON ESTE NOMBRE A PARTIR DEL CICLO ESCOLAR 2019-2020</t>
  </si>
  <si>
    <t xml:space="preserve"> C1.A1. Difundir de la convocatoria del Programa</t>
  </si>
  <si>
    <t xml:space="preserve">Porcentaje de Solicitudes  validadas </t>
  </si>
  <si>
    <t>C1.A2. Integrar el padrón de beneficiarios.</t>
  </si>
  <si>
    <t>Porcentaje de alumnos beneficiados vs población objetivo</t>
  </si>
  <si>
    <t>C1.A3. Entregar los cheques a los beneficiarios y que estos sean cobrados.</t>
  </si>
  <si>
    <t>Porcentaje de entrega y cobro de cheques a beneficiarios</t>
  </si>
  <si>
    <t>LOS DATOS REFLEJADOS EN ESTE TRIMESTE SON ACTIVIDADES QUE SE REALIZARON EN EL CICLO ESCOLAR 2019-2020, CON PRESUPUESTO 2020; PARA EL CICLO ESCOLAR 2020-2021 NO SE TIENE PRESUPUESTO ASIGNADO PARA INICIAR LAS ACTIVIDADES DEL PROGRAMA.
LAS NOMINAS SE ENCUENTRAN BAJO RESGUARDO DEL ITABEC.
EL PROGRAMA BECAS TAM INICIA CON ESTE NOMBRE A PARTIR DEL CICLO ESCOLAR 2019-2020</t>
  </si>
  <si>
    <t xml:space="preserve"> C1.A4. Cancelar los cheques devueltos y disminuir el volumen de estos.</t>
  </si>
  <si>
    <t>Porcentaje de cheques cancelados por devolución.</t>
  </si>
  <si>
    <t>SECRETARÍA DE EDUCACIÓN</t>
  </si>
  <si>
    <t>S197</t>
  </si>
  <si>
    <t>Programa de Escuelas de Tiempo Completo</t>
  </si>
  <si>
    <t>Escuelas de tiempo completo operan eficientemente la jornada ampliada en actividades que contribuyen al logro educativo.</t>
  </si>
  <si>
    <t>Proporción de escuelas con jornada efectiva</t>
  </si>
  <si>
    <t>EN EL TERCER TRIMESTRE AL MOMENTO DEL REPORTE DE ESTE INDICADOR, SOLO SE CONTABA CON LA PAPELERIA DE 774 ESCUELAS PARA PAGO DE NOMINA POR LA JORNADA AMPLIADA, PERO ESTE TRIMESTRE INMEDIATO ANTERIOR SE LOGRO DISPERSAR EL APOYO ECONOMICO A LAS 849 ESCUELAS DE ACUERDO A LA SUFICIENCIA PRESUPUESTAL DEL PROGRAMA</t>
  </si>
  <si>
    <t>C1 Servicio de alimentación proporcionado en planteles autorizados.</t>
  </si>
  <si>
    <t>Proporción de planteles con servicio de alimentación.</t>
  </si>
  <si>
    <t>SE ANEXAN EVIDENCIAS DE LA ENTREGA DEL APOYO A ESCUELAS QUE ENTREGARON CUANTA MANCOMUNADA PARA EL DEPOSITO DEL RECURSO Y  DE LA ENTREGA DE  PAQUETES ALIMENTARIOS A LAS ESCUELAS QUE NO PUDIERON ABRIR LA CUENTA MANCOMUNADA</t>
  </si>
  <si>
    <t>C2 Capacitación otorgada a supervisores.</t>
  </si>
  <si>
    <t>Proporción de supervisores capacitados</t>
  </si>
  <si>
    <t>LAS CAPACITACIONES PROGRAMADAS EN EL 2DO TRIMESTRE DEL AÑO QUE NO SE HICIERON POR CAUSA DE LA PANDEMIA ANTE EL COVID 19, SE LLEVARON ACABO DE MANERA VIRTUAL EN EL TERCER TRIMESTRE DEL AÑO</t>
  </si>
  <si>
    <t>C3 Apoyos otorgados para el Fortalecimiento de la Equidad y la inclusión.</t>
  </si>
  <si>
    <t>Proporción de escuelas beneficiadas.</t>
  </si>
  <si>
    <t>LOS APOYOS OTORGADOS PARA EL RECURSO DE FORTALECIMIENTO DE LA EQUIDAD Y LA INCLUSIÓN SE ENTREGAN EL TERCER TRIMESTRE DEL AÑO (INICIO DEL CICLO ESCOLAR) NO SE RECIBIO POR PARTE DE LA FEDERACIÓN LA ADENDA AL CONVENIO MARCO QUE HABIAN ESTABLECIDO, POR LO QUE ESTE RECURSO NO SE OTORGO A LAS ESCUELAS</t>
  </si>
  <si>
    <t>C1.A1 Diseño y distribución de normas y materiales para la prestación del servicio de alimentación</t>
  </si>
  <si>
    <t>Porcentaje de escuelas que reciben material</t>
  </si>
  <si>
    <t>LOS MATERIALES FUERON DISTRIBUIDOS DE MANERA VIRTUAL POR MEDIO DE CORREO ELECTRONICO A CADA UNA DE LAS 849 ESCUELAS, ESTO COMO PROTOCOLO A CAUSA DE LA PANDEMIA POR COVID 19, ESTO DURANTE EL TERCER TRIMESTRE DEL AÑO</t>
  </si>
  <si>
    <t>C1.A2 Asesoramiento a los comités del servicio de alimentación</t>
  </si>
  <si>
    <t>Porcentaje de comités asesorados</t>
  </si>
  <si>
    <t xml:space="preserve">DURANTE EL 4TO TRIMESTRE SE REALIZO UNA REUNION VIRTUAL DE CAPACITACION SOBRE LA UTLIZACION DE LOS PAQUETES ALIMENTARIOS ENTREGADOS A LAS ESCUELAS, DONDE LOS ENLACES DE CADA ESCUELA ESTUVIERON PRESENTES PARA DESPUES ELLOS BAJAR LA INFORMACIÓN A LOS COMITES DEL SERVICIO DE ALIMENTACION DE TODAS LAS ESCUELAS INCLUYENDO LAS 55 DE CRUZADA CONTRA EL HAMBRE </t>
  </si>
  <si>
    <t>C2.A1 Realización de talleres dirigidos a supervisores para la medición del tiempo en el aula.</t>
  </si>
  <si>
    <t>Porcentaje de talleres realizados</t>
  </si>
  <si>
    <t>EL TALLER DE ESTE CICLO ESCOLAR SE REALIZO DE MANERA VIRUAL, COMO UNO DE LOS PROTOCOLOS LLEVADOS POR ESTE PROGRAMA A CAUSA DE LA PANDEMIA POR COVID 19, ESTO FUE EN EL TERCER TRIMESTRE DEL AÑO</t>
  </si>
  <si>
    <t xml:space="preserve">C2.A2 Diseño y distribución de instrumentos para la medición del aprovechamiento del tiempo en el aula 
</t>
  </si>
  <si>
    <t>Porcentaje de supervisiones que reciben los instrumentos</t>
  </si>
  <si>
    <t>LOS MATERIALES FUERON DISTRIBUIDOS DE MANERA VIRTUAL POR MEDIO DE CORREO ELECTRONICO A CADA SUPERVISOR, ESTO COMO PROTOCOLO A CAUSA DE LA PANDEMIA POR COVID 19, ESTO SE LLEVO ACABO EN EL TERCER TRIMESTRE DEL AÑO</t>
  </si>
  <si>
    <t xml:space="preserve"> C3.A1 Seguimiento a los objetivos y metas para la operatividad del programa</t>
  </si>
  <si>
    <t>Porcentaje de visitas de seguimiento</t>
  </si>
  <si>
    <t>A CAUSA DE LA PANDEMIDA NO SE HABIAN REALIZADO VISITAS DE SEGUIMIENTO DE MANERA PRESENCIAL, PERO EN ESTE CUARTO TRIMESTRE SE REALIZARON DICHAS VISITAS PARA LA VERIFICACIÓN DE LOS PAQUETES ALIMENTARIOS ENTRAGADOS A LAS ESCUELAS, SE ANEXAN EVIDENCIAS FOTOGRAFICAS COMO MEDIO DE VERIFICACIÓN</t>
  </si>
  <si>
    <t>Secretaría de Educación</t>
  </si>
  <si>
    <t>E130</t>
  </si>
  <si>
    <t>Enseñanza Básica</t>
  </si>
  <si>
    <t xml:space="preserve">PROPÓSITO </t>
  </si>
  <si>
    <t>El alumnado de educación básica presentan alto logro educativo en las evaluaciones externas, producto de la formación académica de calidad y del desarrollo de capacidades de educación integral con perspectiva de género.</t>
  </si>
  <si>
    <t>Porcentaje del alumnado de educación básica en los niveles III y IV de la prueba Planea.</t>
  </si>
  <si>
    <t>La prueba PLANEA es un instrumento aplicado por el Gobierno Federal. Es necesario redoblar esfuerzos y mejorar las estrategias en Educación Básica  para alcanzar y superar la meta anual.</t>
  </si>
  <si>
    <t>C1. Servicios educativos transversales para elevar la calidad de los aprendizajes otorgados.</t>
  </si>
  <si>
    <t xml:space="preserve">Porcentaje de estrategias transversales para la mejora de los aprendizajes otorgadas. </t>
  </si>
  <si>
    <t>No se logró la meta anual debido a la pandemia de la COVID-19.</t>
  </si>
  <si>
    <t>C2. Servicios de asesoría, formación y profesionalización en educación básica implementados.</t>
  </si>
  <si>
    <t xml:space="preserve">Porcentaje de estrategias de asesoría, formación y profesionalización en educación básica implementadas. </t>
  </si>
  <si>
    <t xml:space="preserve">C3. Servicios educativos de calidad en escuelas de educación básica proporcionados. </t>
  </si>
  <si>
    <t>Porcentaje escuelas de educación básica con mejoras en su infraestructura y equipamiento  para la mejora de servicios educativos de calidad.</t>
  </si>
  <si>
    <t>C1. A1.  Capacitación a figuras educativas sobre la inclusión y equidad en la educación.</t>
  </si>
  <si>
    <t>Porcentaje de figuras educativas capacitadas con estrategias de atención con enfoque de inclusión y equidad.</t>
  </si>
  <si>
    <t>C1. A2.  Capacitación a figuras educativas en estrategias  sobre ambientes seguros y significativos en la educación.</t>
  </si>
  <si>
    <t>Porcentaje de figuras educativas capacitadas con estrategias de atención para generar ambientes significativos y seguros.</t>
  </si>
  <si>
    <t>C1. A3. Capacitación a figuras educativas en el idioma inglés.</t>
  </si>
  <si>
    <t>Porcentaje de figuras educativas capacitadas en competencias de inglés.</t>
  </si>
  <si>
    <t>ACTIVIDAD 2. 1</t>
  </si>
  <si>
    <t>C2. A1. Capacitación a figuras educativas para la mejora de su práctica educativa.</t>
  </si>
  <si>
    <t>Porcentaje  de figuras educativas atendidas con capacitación para la mejora de su práctica educativa.</t>
  </si>
  <si>
    <t>C2. A2. Realización de visitas de asesoría y acompañamiento a figuras educativas para mejorar su práctica docente.</t>
  </si>
  <si>
    <t xml:space="preserve">Porcentaje de figuras educativas atendidas con visitas de asesoría y acompañamiento, para la mejora de su práctica docente. </t>
  </si>
  <si>
    <t>C2. A3. Participación de figuras educativas en encuentros académicos.</t>
  </si>
  <si>
    <t>Porcentaje de figuras educativas participantes en encuentros académicos.</t>
  </si>
  <si>
    <t xml:space="preserve">Porcentaje de figuras educativas atendidas con visitas de asesoría y acompañamiento, para la mejora de su práctica docente. 
</t>
  </si>
  <si>
    <t xml:space="preserve">
C2. A3. Participación de figuras educativas en encuentros académicos.</t>
  </si>
  <si>
    <t xml:space="preserve">C3. A1. Los alumnos del estado de Tamaulipas cuentan con la infraestructura que permite atender sus demandas educativas.
</t>
  </si>
  <si>
    <t xml:space="preserve">Porcentaje de proyectos de infraestructura y equipamiento del sector educativo autorizados. </t>
  </si>
  <si>
    <t>Dato solicitado no fue reportado por el área.</t>
  </si>
  <si>
    <t xml:space="preserve">C3. A1. Construcción de infraestructura  básica que garantice un ambiente seguro en las escuelas de educación básica.
</t>
  </si>
  <si>
    <t>Porcentaje de escuelas con infraestructura que garantice las condiciones básicas para crear ambientes seguros en los servicios educativos de educación básica.</t>
  </si>
  <si>
    <t xml:space="preserve">C3. A2. Rehabilitación de espacios  en escuelas  de la primera infancia para garantizar condiciones seguras.
</t>
  </si>
  <si>
    <t>Porcentaje de escuelas con rehabilitación de espacios  que garantice las condiciones en el alumnado de la primera infancia.</t>
  </si>
  <si>
    <t>C3. A3. Asignación de recursos y material de apoyo  a escuelas para ofrecer servicios educativos de educación  básica.</t>
  </si>
  <si>
    <t>Porcentaje de escuelas con recursos y material de apoyo para ofrecer servicios educativos de educación básica.</t>
  </si>
  <si>
    <t>Situaciónes inherentes a la pandemia de la COVID-19, no permitieron lograr la meta anual programada.</t>
  </si>
  <si>
    <t>S131</t>
  </si>
  <si>
    <t>Programa con mis útiles a la escuela</t>
  </si>
  <si>
    <t>Que el alumnado del nivel básico (especial, preescolar, primaria y secundaria) que se encuentran en municipios y poligonos prioritarios permanezcan, es decir que no abandonen el Sistema Educativo Público Estatal.</t>
  </si>
  <si>
    <t>Tasa de Variación de abandono escolar en Educación Básica (especial, preescolar, primaria y secundaria)</t>
  </si>
  <si>
    <t>La información que se refleja es la correspondiente al cuarto trimestre, en el entendido que la meta del indicador es la misma para todo el año.</t>
  </si>
  <si>
    <t>VALOR V4</t>
  </si>
  <si>
    <t xml:space="preserve">Paquetes de útiles escolares </t>
  </si>
  <si>
    <t>Porcentaje de cobertura de paquetes de útiles escolares.</t>
  </si>
  <si>
    <t>Este componente se refleja en cero debido a que no se ha autorizado el Programna Presupuestario para el ejercicio 2020.</t>
  </si>
  <si>
    <t xml:space="preserve">Paquetes de uniformes escolares </t>
  </si>
  <si>
    <t>Porcentaje de cobertura uniformes escolares</t>
  </si>
  <si>
    <t xml:space="preserve"> Adquisición de paquetes de útiles escolares</t>
  </si>
  <si>
    <t>Tasa de variación de útiles escolares adquiridos</t>
  </si>
  <si>
    <t>Esta actividad se refleja en cero debido a que el Programa Presupuestario no ha sido autorizado para el ejercicio 2020.</t>
  </si>
  <si>
    <t>Distribución de paquetes de útiles escolares</t>
  </si>
  <si>
    <t>Porcentaje de avance de entrega de paquetes de útiles escolares</t>
  </si>
  <si>
    <t>Adquisición de paquetes de uniformes escolares</t>
  </si>
  <si>
    <t xml:space="preserve">Tasa de variación de paquetes de uniformes escolares adquiridos
</t>
  </si>
  <si>
    <t>Distribución de paquetes de uniformes escolares</t>
  </si>
  <si>
    <t>Porcentaje de avance de distribución de paquetes de uniformes escolares</t>
  </si>
  <si>
    <t xml:space="preserve"> Instituto Tamaulipeco de Becas, Estímulos y Créditos Educativos</t>
  </si>
  <si>
    <t>E076</t>
  </si>
  <si>
    <t>Servicio de Asignación de Becas y Estímulos E</t>
  </si>
  <si>
    <t>Contribuir a disminuir las desigualdades sociales en los niveles educativos , mediante la procuración de la permanencia de estudiantes del sistema educativo.</t>
  </si>
  <si>
    <t>Porcentaje de alumnos beneficiados que concluyeron el ciclo escolar</t>
  </si>
  <si>
    <t>No se tiene avance de este indicador, aun no se tiene informacion del total de alumnos que concluyeron el ciclo 2019-2020, esta informacion es tomada del anuario estadistico de SET correspondiente al fin de ciclo escolar y que es proporcionada por medio del anuario estadistico en su portal ""https://www.tamaulipas.gob.mx/educacion/planeacion/"
No se cumplio con el 100% de la meta anual en el año 2020, pero se llego al 100% con respecto al ciclo 2019-2020 de acuerdo al primer semestre del 2020.</t>
  </si>
  <si>
    <t>Becas asignadas</t>
  </si>
  <si>
    <t>Porcentaje de becas asignadas</t>
  </si>
  <si>
    <t>Se tiene un avance del 88% de acuerdo a las becas pagadas durante el ciclo 2019-2020 y que son parte del 4 trimestre del 2020
No se cumple con el 100% de la meta solo se cumplio con el 28% de la meta total para el ciclo 2019-2020</t>
  </si>
  <si>
    <t>Créditos otorgados</t>
  </si>
  <si>
    <t>Porcentaje de creditos otorgados</t>
  </si>
  <si>
    <t>Se obtuvo un avance del 81% de creditos otorgados de acuerdo al total de solicitudes recibidas durante el ciclo 2020-2021 y que son parte del 4 trimestre del 2020.
No se cumple con el 100% de la meta solo se cumplio con el 20% de la meta total para el ciclo 2019-2020.</t>
  </si>
  <si>
    <t xml:space="preserve"> Difusión de convocatoria del programa</t>
  </si>
  <si>
    <t>Sin información</t>
  </si>
  <si>
    <t>NO REPORTARON INFORMACIÓN</t>
  </si>
  <si>
    <t>Integración del padrón de beneficiarios</t>
  </si>
  <si>
    <t>Administración del recurso</t>
  </si>
  <si>
    <t>Difusión de convocatoria del programa</t>
  </si>
  <si>
    <t xml:space="preserve"> Integración del padrón de beneficiarios</t>
  </si>
  <si>
    <t>Instituto Tamaulipeco de Becas, Estímulos y Créditos Educativos</t>
  </si>
  <si>
    <t>S151</t>
  </si>
  <si>
    <t>Becas Escolares</t>
  </si>
  <si>
    <t>Estudiantes inscritos en el sistema estatal en situación de vulnerabilidad permanecen en los centros educativos.</t>
  </si>
  <si>
    <t>Porcentaje de alumnos becados que concluyen  el ciclo escolar</t>
  </si>
  <si>
    <t>Se concluyo con el 0% de avance para este indicador ,ya que aun no se conoce el total de alumnos que terminar el ciclo escolar 2019-2020, esta informacion es tomada del anuario estadistico de SET correspondiente al fin de ciclo escolar y que es proporcionada por medio del anuario estadistico en su portal ""https://www.tamaulipas.gob.mx/educacion/planeacion/"
No se cumplio con la meta al 100%, por falta de informacion del anuario estadisitco de fin de cursos del ciclo 2019-2020.</t>
  </si>
  <si>
    <t>Becas entregadas con perspectiva de genero</t>
  </si>
  <si>
    <t>Porcentaje de cobertura del programada becas de atención a víctimas</t>
  </si>
  <si>
    <t>No se tuvo avance de este indicador para este 4 trimestre del año 2020 para el ciclo escolar 2019-2020, ya que no se genero ninguna nomina de pago durante este periodo.
Se concluyo con el 100% respecto al ciclo escolar 2019-2020 durante el primer semestre del 2020.</t>
  </si>
  <si>
    <t>Tasa de variación de entrega de becas por año de casa hogar seguir aprendiendo</t>
  </si>
  <si>
    <t>No se tuvo avance de este indicador para este 4 trimestre del año 2020 para el ciclo escolar 2019-2020, ya que no se genero ninguna nomina de pago durante este periodo.
Se concluyo con el 97% respecto al ciclo escolar 2019-2020 durante el primer semestre del 2020.</t>
  </si>
  <si>
    <t>Tasa de variación de entrega de becas por año nuestros niños, nuestro futuro</t>
  </si>
  <si>
    <t>No se tuvo avance de este indicador para este 4 trimestre del año 2020 para el ciclo escolar 2019-2020, ya que no se genero ninguna nomina de pago durante este periodo.
Se concluyo con el 98% respecto al ciclo escolar 2019-2020 durante el primer semestre del 2020.</t>
  </si>
  <si>
    <t>Tasa de variación de entrega de becas por año de sin límites</t>
  </si>
  <si>
    <t>Se concluyo con el 100% de tasa de variacion para el ciclo 2019-2020.
Se concluyo con el 97% respecto al ciclo escolar 2019-2020 durante el primer semestre del 2020.</t>
  </si>
  <si>
    <t>Tasa de variación de entrega de becas a hijos de policías</t>
  </si>
  <si>
    <t>Razón de genero de alumnado del programa "Atención a victimas del delito"</t>
  </si>
  <si>
    <t>No se tuvo avance de este indicador para este 4 trimestre del año 2020 para el ciclo escolar 2019-2020 , ya que ninguna nomina para los benefiados.
Se concluyo con el 100% respecto al ciclo escolar 2019-2020 durante el primer semestre del 2020.</t>
  </si>
  <si>
    <t>Razón de genero de alumnos del programa "Casa Hogar seguir aprendiendo"</t>
  </si>
  <si>
    <t>No se tuvo avance de este indicador para este 4 trimestre del año 2020 para el ciclo escolar 2019-2020 , ya que no se genero ninguna nomina de pago durante este periodo.
Se concluyo con el 100% respecto al ciclo escolar 2019-2020 durante el primer semestre del 2020.</t>
  </si>
  <si>
    <t>Razón de genero de alumnado del programa "Nuestros Niños Nuestro Futuro"</t>
  </si>
  <si>
    <t>No se tuvo avance de este indicador para este 4 trimestre del año 2020 para el ciclo escolar 2019-2020 , ya que no se genero ninguna nomina de pago durante este periodo.
Se concluyo con el 0% con respecto al año 2020, ya que el pago de las becas se realizo en el 2 semestre del 2019.</t>
  </si>
  <si>
    <t>Razón de genero de alumnado del programa"Sin Limites"</t>
  </si>
  <si>
    <t>No se tiene avance de este indicador, aun no se tiene informacion del total de alumnos que concluyeron el ciclo 2019-2020, esta informacion es tomada del anuario estadistico de SET correspondiente al fin de ciclo escolar y que es proporcionada por medio del anuario estadistico en su portal ""https://www.tamaulipas.gob.mx/educacion/planeacion/".
Se concluyo con el 0% con respecto al año 2020, ya que el pago de las becas se realizo en el 2 semestre del 2019.</t>
  </si>
  <si>
    <t>Razón de genero de alumnado del programa "Hijos de Policías"</t>
  </si>
  <si>
    <t>Tasa de variación de la cobertura del programa de becas "PANNARTI".</t>
  </si>
  <si>
    <t>Se concluyo con el 88% de tasa de variacion para el ciclo 2020-2021.
Se concluyo con el 100% para el cico 2020-2021 de acuerdo al cicnlo escolar , ya que esta beca se paga una sola vez durante un ciclo escolar</t>
  </si>
  <si>
    <t>Razon de genero de alumnado becado del programa "PANNARTI"</t>
  </si>
  <si>
    <t>Se concluyo con el 100% de tasa de variacion para el ciclo 2019-2020, ya que este estimulo se paga una sola vez cuando el estudiante ha concluido el ciclo escolar.
Se concluyo con el 100% para el ciclo escolar 2020-2021</t>
  </si>
  <si>
    <t xml:space="preserve">Administración del recurso 
</t>
  </si>
  <si>
    <t>S154</t>
  </si>
  <si>
    <t>Programa de Becas para Educación Superior Manutención</t>
  </si>
  <si>
    <t>Estudiantes de educación superior no  interrumpen sus estudios, por lo cual  se logra la permanencia y el egreso de a población estudiantil</t>
  </si>
  <si>
    <t>Porcentaje de cobertura del programa en educacion superior</t>
  </si>
  <si>
    <t>Se obtuvo un avance del 0% ya que durante el ciclo 2019-2020 no se genero ningun nomina de beneficiados</t>
  </si>
  <si>
    <t>Becas entregadas</t>
  </si>
  <si>
    <t>Tasa de variación de entrega de becas por año</t>
  </si>
  <si>
    <t>No se obtivo avance de este indicador para este 4 trimestre 2020, ya que no se genero ninguna nomina de benefiados durante el ciclo 2019-2020;para la apertura para el nuevo ciclo 2020-2021 no se genero niguna nomina que se valla a reportar.
Se obtuvo un avance del 0% ya que durante el ciclo 2019-2020 no se genero ningun nomina de beneficiados</t>
  </si>
  <si>
    <t xml:space="preserve"> Difusion de convocatoria del programa</t>
  </si>
  <si>
    <t>Integracion del padron de beneficiarios</t>
  </si>
  <si>
    <t xml:space="preserve"> Administración del recurso</t>
  </si>
  <si>
    <t xml:space="preserve"> Instituto Tamaulipeco de Educación Para Adultos</t>
  </si>
  <si>
    <t>E080</t>
  </si>
  <si>
    <t>EDUCACIÓN PARA ADULTOS</t>
  </si>
  <si>
    <t>PERSONAS DE 15 AÑOS O MAS CUENTAN CON ALFABETIZACIÓN Y EDUCACIÓN BÁSICA</t>
  </si>
  <si>
    <t>PORCENTAJE DE COBERTURA TOTAL DEL PROGRAMA</t>
  </si>
  <si>
    <t>A partir del 20 de marzo de 2020 quedaron suspendidos los servicios educativos que proporcionan las figuras solidarias a consecuencia de la pandemia ocasionada por el virus SARS-CoV2 (COVID-19).</t>
  </si>
  <si>
    <t>SERVICIOS EDUCATIVOS BRINDADOS</t>
  </si>
  <si>
    <t>PORCENTAJE DE COBERTURA EN ALFABETIZACIÓN</t>
  </si>
  <si>
    <t>PORCENTAJE DE COBERTURA EN PRIMARIA</t>
  </si>
  <si>
    <t>PORCENTAJE DE COBERTURA EN SECUNDARIA</t>
  </si>
  <si>
    <t>PROMOCIÓN Y DIFUSIÓN DEL PROGRAMA DE EDUCACIÓN PARA ADULTOS</t>
  </si>
  <si>
    <t>C1 A1 Porcentaje de expedientes nuevos respecto al total de matricula vigente</t>
  </si>
  <si>
    <t xml:space="preserve"> INTEGRACIÓN DE MATRICULA</t>
  </si>
  <si>
    <t>C1 A2 Tasa de variación de la matricula respecto al trimestre anterior</t>
  </si>
  <si>
    <t>ASESORAMIENTO DE MATRICULA</t>
  </si>
  <si>
    <t>C1 A3 Tasa de variación de asesores</t>
  </si>
  <si>
    <t>ACREDITACIÓN DE EXÁMENES</t>
  </si>
  <si>
    <t>C1 A4 Porcentaje de exámenes acreditados del Modelo de Educación para la Vida y el Trabajo (MEVyT)</t>
  </si>
  <si>
    <t>Centro Regional de Formación Docente</t>
  </si>
  <si>
    <t>E039</t>
  </si>
  <si>
    <t>Formación docente</t>
  </si>
  <si>
    <t>ersonal docente eleva sus competencias con la formación continua, programas de posgrado e investigación educativa.</t>
  </si>
  <si>
    <t>Tasa de variación de docentes formados en el posgrado</t>
  </si>
  <si>
    <t>Se cumplió la meta establecida debido a la apertura de programas académicos en lo municipios de Matamoros, Nuevo Laredo, Mante y González Tamaulipas</t>
  </si>
  <si>
    <t>C1.-Servicios educativos de posgrado otorgado al docente</t>
  </si>
  <si>
    <t>Porcentaje de eficiencia terminal</t>
  </si>
  <si>
    <t>C2.-Asesorías Académicas Impartidas</t>
  </si>
  <si>
    <t>Alumnos por docente</t>
  </si>
  <si>
    <t>C3.-Proyectos de investigación concluidos</t>
  </si>
  <si>
    <t>Porcentaje de titulación</t>
  </si>
  <si>
    <t>No se cumplió la meta debido a que existe un rezago por parte de los alumnos en sus proyectos de investigación</t>
  </si>
  <si>
    <t>C4.-Cursos de capacitación impartidos</t>
  </si>
  <si>
    <t>Porcentaje de cursos de formación continua</t>
  </si>
  <si>
    <t>Se cumplió la meta debido a que el curso programado fue impartido en línea</t>
  </si>
  <si>
    <t>C5.-Servicio de difusión y promoción realizados</t>
  </si>
  <si>
    <t>Porcentaje de estrategias de difusión</t>
  </si>
  <si>
    <t>No hubo estrategias debido a la contingencia sanitaria derivada por el COVID-19</t>
  </si>
  <si>
    <t>C6.-Transmisión e intercambio de conocimiento adquirido</t>
  </si>
  <si>
    <t>Porcentaje de asistencia al Congreso</t>
  </si>
  <si>
    <t>No hay información para este periodo, debido a falta de presupuesto para realizar el Congreso</t>
  </si>
  <si>
    <t>C7.-Programas Académicos validados</t>
  </si>
  <si>
    <t>Porcentaje de programas académicos dictaminados</t>
  </si>
  <si>
    <t>No hay información para este periodo, debido a que no hubo nuevos programas académicos</t>
  </si>
  <si>
    <t>C1.A1.-Emisión y difusión de convocatorias de los programas académicos</t>
  </si>
  <si>
    <t>Tasa de variación de los aspirantes</t>
  </si>
  <si>
    <t>No hay información para este periodo, debido al cierre temporal de programas académicos</t>
  </si>
  <si>
    <t>C1.A2.-Selección de Aspirantes</t>
  </si>
  <si>
    <t>Porcentaje de aspirantes</t>
  </si>
  <si>
    <t>No hay información para este periodo,  debido al cierre temporal de programas académicos</t>
  </si>
  <si>
    <t>C1.A3.-Selección de Docentes</t>
  </si>
  <si>
    <t>Porcentaje de docentes</t>
  </si>
  <si>
    <t>Se superó la meta debido a que los docentes postulados en su totalidad fueron contratados</t>
  </si>
  <si>
    <t>C1.A4.-Inscripción del alumno</t>
  </si>
  <si>
    <t>Porcentaje de ingreso</t>
  </si>
  <si>
    <t>C2.A1.-Dirección de asesorías académicas impartidas</t>
  </si>
  <si>
    <t>Porcentaje de asesorías</t>
  </si>
  <si>
    <t>No se llegó al cumplimiento de la meta por las asesorías debido a que existen pocos asesores de tesis</t>
  </si>
  <si>
    <t>C3.A1.-Evaluación del protocolo de investigación</t>
  </si>
  <si>
    <t>Porcentaje de pertinencia</t>
  </si>
  <si>
    <t>Se supero la meta debido a que los protocolos presentados fueron en su totalidad aprobados</t>
  </si>
  <si>
    <t>C4.A1.-Formalización de convenios de colaboración</t>
  </si>
  <si>
    <t>Porcentaje de convenios establecidos</t>
  </si>
  <si>
    <t>Se pero la meta debido a que los convenios propuestos fueron formalizados</t>
  </si>
  <si>
    <t xml:space="preserve"> C4.A2.-Calendarización de cursos</t>
  </si>
  <si>
    <t>Porcentaje de cursos impartidos</t>
  </si>
  <si>
    <t>Se supero la meta debido a que los cursos programados fueron impartidos</t>
  </si>
  <si>
    <t>C4.A3.-Capacitación digital de los instructores</t>
  </si>
  <si>
    <t>Porcentaje de instructores capacitados</t>
  </si>
  <si>
    <t>Se supero la meta debido a que los instructores capacitados, fueron contratados</t>
  </si>
  <si>
    <t>C4.A4.-Evaluación de los cursos</t>
  </si>
  <si>
    <t>Porcentaje de satisfacción</t>
  </si>
  <si>
    <t>No se cumplió la meta debido aue no todos los alumnos contestan la encuesta</t>
  </si>
  <si>
    <t>C5.A1.-Promoción Institucional de la oferta educativa en toda la región noreste</t>
  </si>
  <si>
    <t>Porcentaje de estrategia de difusión por Estado de la Región Noreste</t>
  </si>
  <si>
    <t>No se cumplió la meta debido a que no se realizaron estategias regionales por contingencia sanitaria</t>
  </si>
  <si>
    <t>C5.A2.-Prestación de instalaciones a Dependencias y Entidades</t>
  </si>
  <si>
    <t>Prestación de instancia a Dependencias y Entidades de Gobierno del Estado</t>
  </si>
  <si>
    <t>Se cumplio la meta ya que fueron atendidas en su totalidad las solicitudes recibidas</t>
  </si>
  <si>
    <t>C6.A1.-Realización del Congreso anual de investigación educativa</t>
  </si>
  <si>
    <t>Tasa de variación de ponencias</t>
  </si>
  <si>
    <t>No se cumplió la meta debido a que no se realizó Congreso</t>
  </si>
  <si>
    <t>C6.A2.-Coordinación, elaboración y difusión de revista de investigación</t>
  </si>
  <si>
    <t>Tasa de variación de artículos</t>
  </si>
  <si>
    <t>Se superó la meta debido a que se publicaron artículos en la Revista EDUCRETAM</t>
  </si>
  <si>
    <t>C7.A1.-Revisión y emisión de dictámenes de programas académicos</t>
  </si>
  <si>
    <t>Porcentaje de validación de programas académicos</t>
  </si>
  <si>
    <t>No se superó la meta debido a que no hubo programas académicos dictaminados</t>
  </si>
  <si>
    <t>Consejo Tamaulipeco de Ciencia y Tecnología</t>
  </si>
  <si>
    <t>P077</t>
  </si>
  <si>
    <t>Conducción de la Politica de Ciencia Y Tecnología</t>
  </si>
  <si>
    <t>El sistema de ciencia y tecnología desarrolla las capacidades de investigación científicas y tecnológicas con la formación del capital humano, el impulso a la investigación y desarrollo tecnológico en los sectores productivos.</t>
  </si>
  <si>
    <t xml:space="preserve">Porcentaje de proyectos de innovacion y base tecnológica apoyados </t>
  </si>
  <si>
    <t>El Encuentro en el 2019 se tuvo un registro de 617 ponencias con una participación de 800 jóvenes. A la fecha se informa que se cancela el encuentro de jovenes investigadores el valor que se informa son los proyectos registrados en la convocatoria del 22 CECIT .</t>
  </si>
  <si>
    <t>C1. Capital humano tamaulipeco formado en ciencia y tecnología (CyT)</t>
  </si>
  <si>
    <t>C1 Tasa de variación anual en beneficiarios de las acciones de promoción CyT en Tamaulipas</t>
  </si>
  <si>
    <t>Beneficiarios en el 2019 de Encuentro 800; Jornadas CyT 1,770 y Veranos de la Investigación 85 para dar un total de 2,655 beneficiarios en el 2019</t>
  </si>
  <si>
    <t>C2. Servicios de difusión, promoción y tecnología de la ciencia realizados</t>
  </si>
  <si>
    <t>C2 Tasa de variación de usuarios atendidos</t>
  </si>
  <si>
    <t>C3. Servicios a la investigación proporcionados, consultas sobre propiedad intelectual</t>
  </si>
  <si>
    <t xml:space="preserve"> C3 Porcentajes de asesorías </t>
  </si>
  <si>
    <t>se incrementa el valor de la variable uno porque se suman la asesoria de cada uno de los proyectos en el llenado de los formularios de registro de proyecto e igualmente se asesora a los jurados para llebar a cabo la evaluacion de proyectos.</t>
  </si>
  <si>
    <t>C1.A1 Promoción y organización del sistema estatal de investigadores</t>
  </si>
  <si>
    <t>A1 Tasa de variación de integrantes al Padrón Estatal de Investigadores</t>
  </si>
  <si>
    <t xml:space="preserve">Estas variables no sufren mifificacion debido a que no se ha publicado convocatoria para registro de investigadores en el padron. </t>
  </si>
  <si>
    <t>0%.</t>
  </si>
  <si>
    <t>C1. A2 Organización de eventos para el desarrollo científico y tecnológico y dibulgacion de la ciencia para los diferentes niveles educativos del estado</t>
  </si>
  <si>
    <t>A2 Tasa de variación de beneficiarios</t>
  </si>
  <si>
    <t>Beneficiarios en el 2019 de Encuentro 800; Jornadas CyT1,770 y Veranos de la Investigación 85 para dar un total de 2,655 beneficiarios en el 2019</t>
  </si>
  <si>
    <t>C2 A3 Operación del museo móvil, exposición itinerante de tecnología, Operación de TAM-EMPRENDE,</t>
  </si>
  <si>
    <t xml:space="preserve">A3 Porcentaje de asistencia a módulo de COTACYT de Tam-Emprende </t>
  </si>
  <si>
    <t xml:space="preserve">visitantes en este momento presenta nula actividad ya que el sector educativo se mantiene en semaforo amarillo y la actividad estudiantil aun no se reactiva. </t>
  </si>
  <si>
    <t>C3. A4Otorgamiento de asesorías y apoyos en materia de propiedad intelectual</t>
  </si>
  <si>
    <t>A4 Porcentaje de asesorías en propiedad intelectual</t>
  </si>
  <si>
    <t>U225</t>
  </si>
  <si>
    <t>Apoyos a Proyectos de investigación científica y desarrollo Tecnológico</t>
  </si>
  <si>
    <t>El sistema de ciencia y tecnología desarrolla las capacidades de investigación científicas y tecnológicas con la formación del capital humano, el impulso a la investigación y desarrollo tecnológico en los sectores productivos</t>
  </si>
  <si>
    <t xml:space="preserve">Se ajusta indicador ya que las convocaorias donde se involucra participación de estudiantes en algun eventro presencial quedan cancelados y para llevar acabo los eventos se realizarón de manera virtual. En el ultimo mes del tercer trimestre y los dos primeros del cuarto trimestre en COTACYT se llava en su mayoria estos eventos. y la participacion no fue la esperada comparada con el año pasado.   </t>
  </si>
  <si>
    <t>C1. Demandas de investigación apoyadas</t>
  </si>
  <si>
    <t xml:space="preserve"> C1 Promedio de porcentaje de investigaciones apoyadas</t>
  </si>
  <si>
    <t>C2. Proyectos de emprendedurismo de base tecnológica apoyados</t>
  </si>
  <si>
    <t>C2 Promedio  de porcentaje  proyecos de base tecnológica apoyados</t>
  </si>
  <si>
    <t>C3. Proyectos para acceso a las nuevas tecnologías apoyados</t>
  </si>
  <si>
    <t xml:space="preserve">C3 Tasa de variación de usuarios de servicios de Internet. </t>
  </si>
  <si>
    <t xml:space="preserve">El valor se representa reducido debido a qeu las antemasn de internet estan colocadas en parqeus publicos y por custiones del semaforo epidemiologico estos se mantuvieron cerrados. </t>
  </si>
  <si>
    <t xml:space="preserve"> C1. A1 Atención y financiamiento a demandas científico-tecnológicas, de investigación básica y aplicada a las necesidades del sector productivo.</t>
  </si>
  <si>
    <t>A1 Porcentaje de necesidades de investigación atendidas</t>
  </si>
  <si>
    <t>C2.A2Acompañamiento , aprobación de proyectos en Programas de Estímulos a la Innovación PreeTam y otorgamiento de apoyos a emprendedores de proyectos de base tecnológica.</t>
  </si>
  <si>
    <t>A2 Porcentaje de emprendedores apoyados</t>
  </si>
  <si>
    <t>C3.A3 Organización y otorgamiento de apoyos a estudiantes para desarrollo de prototipos de base tecnológica y mejoras para acudir a ferias internacionales</t>
  </si>
  <si>
    <t>A3 Porcentaje de prototipos a mejorar</t>
  </si>
  <si>
    <t xml:space="preserve">Este indicador  se alimenta con los proyectos que solicitan apoyo para mejorar sus prototipos , ya sea para participar en concursos estatales, nacionales e internacionales. Y para e ejercicio 2020 todo evento masivo se cancelo. </t>
  </si>
  <si>
    <t>Instituto Tamaulipeco de Capacitación Para el Empleo</t>
  </si>
  <si>
    <t>E075</t>
  </si>
  <si>
    <t>Programa de Capacitación y Certificación de Competencias</t>
  </si>
  <si>
    <t>Personas mayores de 15 años y Jóvenes de bajos ingresos de educación media superior en Tamaulipas que se incorporan al mercado laboral, tienen las competencias técnicas que el sector productivo demanda.</t>
  </si>
  <si>
    <t>Porcentaje de Eficiencia Terminal de Bachillerato Tecnológico</t>
  </si>
  <si>
    <t>Formación en educación media superior con el enfoque en competencias entregada</t>
  </si>
  <si>
    <t>Tasa de acreditación del Bachillerato Tecnológico</t>
  </si>
  <si>
    <t>Porcentaje de alumnos egresados certificados de Bachillerato Tecnológico</t>
  </si>
  <si>
    <t xml:space="preserve"> Formación para el trabajo entregada</t>
  </si>
  <si>
    <t>Tasa de Aprobación de alumnos de los Centros de Formación para el Trabajo (CEFOT)</t>
  </si>
  <si>
    <t>ACTIVIDAD1.1</t>
  </si>
  <si>
    <t xml:space="preserve"> A1.C1. Actualización de la Oferta Educativa</t>
  </si>
  <si>
    <t>Porcentaje de planes y programas actualizados y pertinentes</t>
  </si>
  <si>
    <t>A2.C1 Actualización y evaluación del desempeño docente</t>
  </si>
  <si>
    <t>Porcentaje de cursos de actualización docente realizadas</t>
  </si>
  <si>
    <t>Porcentaje de personal docente evaluado</t>
  </si>
  <si>
    <t>Por estar en modo virtual, esta accion no se llevó a cabo por pandemia en el 2do. Semestre. Se reprograma para el siguiente semestre.</t>
  </si>
  <si>
    <t>A3.C1. Evaluación de aprendizajes de los alumnos de Educación Media Superior</t>
  </si>
  <si>
    <t>Tasa de acreditación</t>
  </si>
  <si>
    <t>A4.C1. Equipamiento de instalaciones</t>
  </si>
  <si>
    <t>Porcentaje de equipamiento</t>
  </si>
  <si>
    <t>A5.C1. Vinculación con el sector productivo</t>
  </si>
  <si>
    <t>Número de convenios establecidos con el sector productivo</t>
  </si>
  <si>
    <t>A1.C2. Inscripción de los solicitantes al curso</t>
  </si>
  <si>
    <t>Tasa alumnos atendidos en Extensión</t>
  </si>
  <si>
    <t>Tasa de alumnos atendidos en Cursos CAE</t>
  </si>
  <si>
    <t>Debido a la contingencia sanitaria y que todos los cursos son presenciales, no contamos con matricula durante este periodo</t>
  </si>
  <si>
    <t>A2.C2 Evaluación de aprendizajes</t>
  </si>
  <si>
    <t>Tasa de Acreditación</t>
  </si>
  <si>
    <t xml:space="preserve"> A3.C2. Vinculación con el sector productivo</t>
  </si>
  <si>
    <t>Por estar en modo virtual esta accion no se llevó a cabo por pandemia, se reprograma para el siguiente semestre.</t>
  </si>
  <si>
    <t>Secretaría de Desarrollo Urbano y Medio Ambiente</t>
  </si>
  <si>
    <t>G054</t>
  </si>
  <si>
    <t>Inspección y Vigilancia de Actividades Sostenibles</t>
  </si>
  <si>
    <t>Normatividad en materia  de desarrollo urbano y medio ambiente se aplican adecuadamente</t>
  </si>
  <si>
    <t>Tasa de inicio de procedimiento administrativo derivado de visitas de inspección  iniciados en el año</t>
  </si>
  <si>
    <t>Debido a la contingencia SARS-COV2 durante el segundo trimestre no se realizaron actividades de inspeccion, por lo cual se realiza un ajuste en las metas. Ajuste que se realizo e informo en el reporte del 3er trimestre</t>
  </si>
  <si>
    <t xml:space="preserve">Acciones de inspección, vigilancia y operativos en materia de desarrollo urbano y medio ambiente realizadas para el cumplimiento de la normatividad. 
</t>
  </si>
  <si>
    <t>Tasa de visitas de inspección y vigilancia dictaminadas</t>
  </si>
  <si>
    <t>Impartición de justicia en materia de medio ambiente y desarrollo urbano mediante denuncia ciudadana que fueron ejecutadas</t>
  </si>
  <si>
    <t>Tasa de denuncias ciudadanas en materia de medio ambiente y desarrollo urbano concluidas dentro del área de competencia</t>
  </si>
  <si>
    <t xml:space="preserve"> Inspección de autorizaciones en materia de medio ambiente.</t>
  </si>
  <si>
    <t>Porcentaje de acciones de inspección realizadas en materia de medio ambiente.</t>
  </si>
  <si>
    <t xml:space="preserve"> Inspección de autorizaciones en materia de desarrollo urbano.</t>
  </si>
  <si>
    <t>Porcentaje de acciones de inspección realizadas en materia de desarrollo urbano.</t>
  </si>
  <si>
    <t>Denuncias ciudadanas en materia de medio ambiente</t>
  </si>
  <si>
    <t>Porcentaje de denuncias ciudadanas atendidas en materia de medio ambiente</t>
  </si>
  <si>
    <t xml:space="preserve"> Denuncias ciudadanas en materia de desarrollo urbano</t>
  </si>
  <si>
    <t>Porcentaje de denuncias ciudadanas atendidas en materia de desarrollo urbano</t>
  </si>
  <si>
    <t>K171</t>
  </si>
  <si>
    <t>Inversión en Infraestructura para el Desarrollo Sostenible</t>
  </si>
  <si>
    <t>Infraestructura eficiente para el desarrollo sostenible del Estado de Tamaulipas</t>
  </si>
  <si>
    <t>Tasa anual de crecimiento de obras autorizadas</t>
  </si>
  <si>
    <t>Se realiza un ajuste en la meta, ya que se realizaron mas obras de las programadas inicialmente. Ajuste que se realizo e informo en el reporte del 3er trimestre</t>
  </si>
  <si>
    <t>M027</t>
  </si>
  <si>
    <t>Actividades de Apoyo Administrativo Urbano y Medio Ambiente</t>
  </si>
  <si>
    <t>Llevar a cabo un adecuado control de los bienes muebles que son asignados al personal de la Secretaría de Desarrollo Urbano y Medio Ambiente para el desempeño de las funciones encomendadas.</t>
  </si>
  <si>
    <t>Porcentaje de bienes muebles identificados bajo resguardo del personal</t>
  </si>
  <si>
    <t>Se realiza un ajuste en la cantidad de bienes asignados a la secretaría debido a una actualziacion de informacion. Por la emergencia sanitaria COVID19, durante 2 trimestres se estuvo trabajando por guardias, lo que ocasionó que no todo el personal estuviera asistiendo, lo que limito la posibilidad de realizar las revisiones de inventarios.  Por lo cual se realiza un ajuste en la meta del 97 al 90%.  Ajuste que se realizo e informo en el reporte del 3er trimestre
Personal encargado de las actividades de inventario tuvo incapacidad por COVID</t>
  </si>
  <si>
    <t xml:space="preserve"> Llevar a cabo un adecuado control de las plazas asignadas a la Secretaría de Desarrollo Urbano y Medio Ambiente para asegurar el adecuado desempeño de las funciones de la misma.</t>
  </si>
  <si>
    <t>Porcentaje de altas y bajas del personal realizadas ante la Dirección General de Recursos Humanos</t>
  </si>
  <si>
    <t>FID 3</t>
  </si>
  <si>
    <t>Llevar a cabo un adecuado control del presupuesto asignado a la Secretaría de Desarrollo Urbano y Medio Ambiente para el desempeño de las funciones encomendadas.</t>
  </si>
  <si>
    <t>Porcentaje de presupuesto ejercido por la Secretaría de Desarrollo urbano y Medio Ambiente</t>
  </si>
  <si>
    <t>Se realiza un ajuste en el monto total, ya que este año se estan pagando pasivos de 2019 correspondiente a los programas presupuestalos P055 y U115
Se realizaron pagos para pasivos pendientes en 2019</t>
  </si>
  <si>
    <t>P055</t>
  </si>
  <si>
    <t>Conducción de la Polírica Urbana y de Medio Ambiente</t>
  </si>
  <si>
    <t>Fortalecimiento de la política pública urbana y de medio ambiente en Tamaulipas</t>
  </si>
  <si>
    <t xml:space="preserve">Promedio ponderado de Aportación a la Gobernanza urbana y ambiental </t>
  </si>
  <si>
    <t>Debido a la contingencia SARS COV2 se realiza un ajuste en las metas, ya que varios componentes no estan trabajando de acuerdo a lo programado inicialmente por lo cual no sera posible alcanzar lo programado inicialmente. Ajuste que se realizo e informo en el reporte del 3er trimestre</t>
  </si>
  <si>
    <t>VALOR V5</t>
  </si>
  <si>
    <t>VALOR V6</t>
  </si>
  <si>
    <t>VALOR V7</t>
  </si>
  <si>
    <t>VALOR V8</t>
  </si>
  <si>
    <t>VALOR V9</t>
  </si>
  <si>
    <t>VALOR V10</t>
  </si>
  <si>
    <t xml:space="preserve"> Instrumentos generados en materia urbana y de medio ambiente para el mejoramiento de la normatividad en Tamaulipas.</t>
  </si>
  <si>
    <t>Tasa de fortalecimiento de leyes, reglamentos, documentos de planeación, estudios técnicos y normatividad en materia urbana y de medio ambiente.</t>
  </si>
  <si>
    <t xml:space="preserve">Trámites y servicios normativos en materia de Medio Ambiente realizados 
</t>
  </si>
  <si>
    <t>Tasa de trámites y servicios normativos en materia de Medio Ambiente solventados en el periodo.</t>
  </si>
  <si>
    <t>Se realiza una actualizacion en meta, debido a que por la Contingencian no se estan llevando con regularidad los tramites de laboratorio ambiental, y las auditorias no se estan trabajando, por lo cual se hace un ajuste a las metas. Ajuste que se realizo e informo en el reporte del 3er trimestre</t>
  </si>
  <si>
    <t>Trámites y servicios normativos en materia de Desarrollo Urbano realizados</t>
  </si>
  <si>
    <t>Tasa de trámites y servicios normativos en materia de Desarrollo Urbano solventados en el periodo.</t>
  </si>
  <si>
    <t>Por la contingencia provocada por SARS-COV2 y la suspensión de tramites como medida de prevencion, wl segundo trimestre no se tramites en materia de Desarrollo Urbano por lo cual se ajusta la meta. Ajuste que se realizo e informo en el reporte del 3er trimestre</t>
  </si>
  <si>
    <t>(C4) Capacitación en materia de Medio Ambiente efectuada</t>
  </si>
  <si>
    <t>Tasa de variación de personas que recibieron capacitación y asesorías en materia de Medio Ambiente. "</t>
  </si>
  <si>
    <t>Este indicador al ser un comparativo con el año anterior, y al presentarse la contingencia por SARS-COV2 y por consiguiente el cierre de las escuelas en el Estado,  el indicador tendria un factor negativo, por lo cual la meta se ajustara a 0. Ajuste que se realizo e informo en el reporte del 3er trimestre</t>
  </si>
  <si>
    <t>Capacitación a visitantes a Casas de la Tierra sobre la importancia del Cambio Climático y la preservación de los recursos naturales</t>
  </si>
  <si>
    <t>Tasa de variación de capacitación a visitantes a las Casas de la Tierra</t>
  </si>
  <si>
    <t>Este indicador al ser un comparativo con el año anterior, y al presentarse la contingencia por SARS-COV2 y por consiguiente el cierre de las Casas de la Tierra el indicador tendria un factor negativo, por lo cual la meta se ajustara a 0. Ajuste que se realizo e informo en el reporte del 3er trimestre</t>
  </si>
  <si>
    <t xml:space="preserve"> Asesoría a los municipios para la actualización de sus Planes de Ordenamiento Territorial.</t>
  </si>
  <si>
    <t>Tasa de municipios que recibieron asesoría para la elaboración de sus planes de ordenamiento territorial</t>
  </si>
  <si>
    <t>Se hace un ajuste en las metas, ya que por los trabajos realizados por los municipios realizados este año, solo sera posible trabajar con 7.  Ajuste que se realizo e informo en el reporte del 3er trimestre</t>
  </si>
  <si>
    <t>(C1 A1) Fortalecimiento de las políticas públicas, en materia de Medio Ambiente</t>
  </si>
  <si>
    <t>Porcentaje de fortalecimiento de la legislación en materia de medio ambiente</t>
  </si>
  <si>
    <t>Se hace un ajuste a cero en la meta, ya que no se trabajaron pliticas de Medio ambiente.  Ajuste que se realizo e informo en el reporte del 3er trimestre</t>
  </si>
  <si>
    <t>(C1 A2) Fortalecimiento de las políticas públicas en materia de Desarrollo Urbano</t>
  </si>
  <si>
    <t>Porcentaje de fortalecimiento de la legislación en materia de desarrollo urbano</t>
  </si>
  <si>
    <t>(C1 A3) Fortalecimiento de documentos de planeación, estudios técnicos y normatividad en materia de medio ambiente y desarrollo urbano</t>
  </si>
  <si>
    <t>Porcentaje de documentos de planeación, estudios técnicos y normatividad en materia de medio ambiente y desarrollo urbano que fueron actualizados o modificados</t>
  </si>
  <si>
    <t>Se hace un ajuste de la meta ya que se realizaron los documentos de planeacion. Ajuste que se realizo e informo en el reporte del 3er trimestre</t>
  </si>
  <si>
    <t>(C2 A1) Servicios prestados por el laboratorio ambiental</t>
  </si>
  <si>
    <t>Porcentaje de servicios realizados por el Laboratorio ambiental</t>
  </si>
  <si>
    <t>(C2 A2) Auditorías ambientales y trámites de cumplimiento a condicionante de las resoluciones de impacto ambiental realizadas</t>
  </si>
  <si>
    <t>Porcentaje de auditorías Ambientales realizadas</t>
  </si>
  <si>
    <t>El programa no esta operando este año, por lo cual la meta disminuye a 0.  Ajuste que se realizo e informo en el reporte del 3er trimestre</t>
  </si>
  <si>
    <t>(C3 A1) Validación de información documental en materia de Desarrollo Urbano</t>
  </si>
  <si>
    <t>Porcentaje de visitas realizadas para validar la información</t>
  </si>
  <si>
    <t>(C4 A1) Personas que reciben capacitación en materia ambiental</t>
  </si>
  <si>
    <t>Porcentaje de personas programadas para capacitación</t>
  </si>
  <si>
    <t>Por la contingencia SARS-COV2 como medida de prevvencion se realizo el cierre de las instituciones educativas, por lo cual no fue posible realizar las capacitaciones programadas, por lo cual se hace una disminucion en la meta inicial. Ajuste que se realizo e informo en el reporte del 3er trimestre</t>
  </si>
  <si>
    <t>(C5 A1) Visitas que reciben capacitación en las Casas de la Tierra respecto al cambio climático</t>
  </si>
  <si>
    <t>Porcentaje de personas que visitan las Casas de la Tierra que fueron atendidas con capacitación</t>
  </si>
  <si>
    <t>Las capacitaciones mostraron un avance superior, ya que en el mes de octubre se realizo un evento masivo en coordinacion con la DGTi</t>
  </si>
  <si>
    <t>(C6 A1) Asesoría a los municipios para la actualización de sus Planes de Ordenamiento Territorial.</t>
  </si>
  <si>
    <t>Porcentaje municipios asesorados dentro del periodo para la elaboración de sus planes de ordenamiento territorial</t>
  </si>
  <si>
    <t>Se un ajuste en la meta ya que por trabajos programados con los municipios solo sera posible atender a 7 de estos. Ajuste que se realizo e informo en el reporte del 3er trimestre</t>
  </si>
  <si>
    <t>U108</t>
  </si>
  <si>
    <t>Programa de Jornadas para Mejoramiento Ambiental</t>
  </si>
  <si>
    <t>Las áreas naturales protegidas cuentan con condiciones desarrolladas para su protección, conservación, restauración y aprovechamiento sustentable</t>
  </si>
  <si>
    <t>Tasa de Áreas Naturales Protegidas atendidas para su protección,  conservación, restauración  y aprovechamiento sustentable.</t>
  </si>
  <si>
    <t>Debido al ajuste presupuestal derivado de la contingencia provacada por el SARS-COV2 no se realizaron las actividades programadas, varias actividades y compenteneste sde este PP no se pudieron realizar por lo cual se diminute la meta a 0.  Ajuste que se realizo e informo en el reporte del 3er trimestre</t>
  </si>
  <si>
    <t>(C1) Brechas corta fuego que recibieron rehabilitación y mantenimiento</t>
  </si>
  <si>
    <t>Tasa de brechas cortafuegos atendidos con rehabilitación, mantenimiento y nuevas</t>
  </si>
  <si>
    <t>Debido al ajuste presupuestal derivado de la contingencia provacada por el SARS-COV2 no se realizaron las actividades programadas y se disminuye a cero las metas. Ajuste que se realizo e informo en el reporte del 3er trimestre</t>
  </si>
  <si>
    <t>(C2) Ecosistemas de manglar recuperados en los litorales costeros de Tamaulipas.</t>
  </si>
  <si>
    <t>Tasa de ecosistemas de manglar recuperados en el litoral costero de Tamaulipas</t>
  </si>
  <si>
    <t>(C3) Plantas donadas para la recuperación de ecosistemas en Tamaulipas</t>
  </si>
  <si>
    <t>Tasa de plantas donadas para la recuperación de ecosistemas en  Tamaulipas</t>
  </si>
  <si>
    <t>(C4) Empleo temporal para realización de actividades del programa</t>
  </si>
  <si>
    <t>Tasa de plantas donadas para la recuperación de ecosistemas en  TamaulipasTasa de titulares de derecho asignados al programa para la realización de las actividades del programa</t>
  </si>
  <si>
    <t>C1 A1) Longitud de brechas corta fuego rehabilitadas y nuevas</t>
  </si>
  <si>
    <t>Porcentaje de kilómetros de brechas cortafuegos rehabilitados.</t>
  </si>
  <si>
    <t>(C2 A1) Producción de plantas de mangle en viveros.</t>
  </si>
  <si>
    <t xml:space="preserve">Porcentaje de plantas producida en los viveros  </t>
  </si>
  <si>
    <t>Hubo una disminucion en la produccion de plantuales de mangle ya que se dejo de asisitr al vivero, y el personal de la UTMAR (quienes apoyaban, con alumnos de servicio social) dejaron de asistir, por cuestiones de la contingencia SARS-COV2 dando como resultado la muerte de la mayoria de las plantulas de mangle. Ajuste que se realizo e informo en el reporte del 3er trimestre</t>
  </si>
  <si>
    <t>(C2 A2) Recolección de semillas en el litoral costero de Tamaulipas para su siembra en viveros</t>
  </si>
  <si>
    <t>Porcentaje de semillas sembradas para porcionero en viveros</t>
  </si>
  <si>
    <t>(C3 A1) Plantas recibidas para la recuperación de ecosistemas en Tamaulipas</t>
  </si>
  <si>
    <t>Porcentaje de plantas recibidas para la recuoeración de ecosistemas en  Tamaulipas</t>
  </si>
  <si>
    <t>Se hace una modificacion a la alza de la meta, ya que se han recibido mas arboles para reforestacion que los programados inicialmente. Ajuste que se realizo e informo en el reporte del 3er trimestre</t>
  </si>
  <si>
    <t>(C4 A1) Recepción de solicitudes de voluntarios para el apoyo en las actividades del programa</t>
  </si>
  <si>
    <t>Porcentaje de solicitudes recibidas con documentación completa</t>
  </si>
  <si>
    <t>U115</t>
  </si>
  <si>
    <t xml:space="preserve">Programa de Apoyos para Movilidad e Imagen Urbana    </t>
  </si>
  <si>
    <t>La población en los polígonos vulnerables en los municipios de Tamaulipas cuentan con movilidad eficiente.</t>
  </si>
  <si>
    <t xml:space="preserve">Índice de eficiencia de movilidad para la población en los polígonos vulnerables  </t>
  </si>
  <si>
    <t>VALOR 2</t>
  </si>
  <si>
    <t>VALOR 3</t>
  </si>
  <si>
    <t>VALOR 4</t>
  </si>
  <si>
    <t>VALOR 5</t>
  </si>
  <si>
    <t>VALOR 6</t>
  </si>
  <si>
    <t>VALOR 7</t>
  </si>
  <si>
    <t>VALOR 8</t>
  </si>
  <si>
    <t>VALOR 9</t>
  </si>
  <si>
    <t>VALOR 10</t>
  </si>
  <si>
    <t>C1) Vialidades a las cuales se les realiza limpieza y fueron conformadas</t>
  </si>
  <si>
    <t>Tasa de cobertura de metros cuadrados de vialidades limpiadas y conformadas.</t>
  </si>
  <si>
    <t>Se ajusta este indicador, ya que se realizaron actividades relacionadas con la contingencia provocada por el Huracan Hanna. Ajuste que se realizo e informo en el reporte del 3er trimestre</t>
  </si>
  <si>
    <t>(C2) Espacios públicos limpiados y a los que se les brinda mantenimiento</t>
  </si>
  <si>
    <t xml:space="preserve">Tasa de parques públicos que recibieron mantenimiento </t>
  </si>
  <si>
    <t>(C3) Trituración de llantas</t>
  </si>
  <si>
    <t>Tasa de llantas trituradas</t>
  </si>
  <si>
    <t>(C4) Limpieza a las redes de atarjeas</t>
  </si>
  <si>
    <t>Tasa de red de atarjeas que recibieron mantenimiento</t>
  </si>
  <si>
    <t>(C5) Empleo temporal para mantenimiento de los polígonos vulnerables autorizados</t>
  </si>
  <si>
    <t>Tasa de de titulares de derecho asignados al programa para la realizacion de las actividades dentro de los poligonos vulnerables autorizados</t>
  </si>
  <si>
    <t>Se ajusta este indicador, ya que se realizaron actividades relacionadas con la contingencia provocada por el Huracan Hanna</t>
  </si>
  <si>
    <t>(C1 A1) Limpieza a vialidades principales y secundarias</t>
  </si>
  <si>
    <t>Porcentaje de vialidades principales y secuandarias a las que se les realizo mantenimiento (limpieza)</t>
  </si>
  <si>
    <t>(C1 A1) Conformación de vialidad</t>
  </si>
  <si>
    <t xml:space="preserve">Porcentaje de vialidades Conformadas    </t>
  </si>
  <si>
    <t>(C2 A1) Retiro de escombro en áreas verdes</t>
  </si>
  <si>
    <t xml:space="preserve">Porcentaje de metros cuadrados de limpieza de parques y áreas verdes    </t>
  </si>
  <si>
    <t>(C3 A1) Acopio de llantas</t>
  </si>
  <si>
    <t>Porcentaje de variacion de acopio de llantas</t>
  </si>
  <si>
    <t>(C4 A1) Recepción de solicitudes para limpieza de redes de atarjea</t>
  </si>
  <si>
    <t>Porcentaje de solicitudes de limpieza de atarjeas atendidas</t>
  </si>
  <si>
    <t>C5 A1) Recepción de solicitudes de voluntarios para empleo temporal</t>
  </si>
  <si>
    <t>Secretaría de Desarrollo Urbano y Medio Ambiente - CEAT</t>
  </si>
  <si>
    <t>E167</t>
  </si>
  <si>
    <t>Gestión del Recurso Agua</t>
  </si>
  <si>
    <t>La población de Tamaulipas cuenta con suficiencia en el acceso a los servicios de agua, drenaje, tratamiento de aguas residuales, y cultura del agua.</t>
  </si>
  <si>
    <t>Porcentaje de población con acceso formal al agua potable</t>
  </si>
  <si>
    <t>Obra al 85% físico
El programa cuenta con prórroga a Marzo 2021.</t>
  </si>
  <si>
    <t>Acciones realizadas relativas al programa de Abastecimiento de Agua mediante perforación de pozos.</t>
  </si>
  <si>
    <t>Porcentaje de solicitudes atendidas</t>
  </si>
  <si>
    <t>Acciones de promoción de Cultura del Agua realizadas</t>
  </si>
  <si>
    <t>Tasa de variación de acciones realizadas</t>
  </si>
  <si>
    <t>NO SE CUENTA CON DISPONIBILIDAD PRESUPUESTARIA CONFORME A LO PROGRAMADO</t>
  </si>
  <si>
    <t>Acciones de saneamiento realizadas</t>
  </si>
  <si>
    <t>Acciones de mantenimiento realizadas a la infraestructura de agua potable y saneamiento.</t>
  </si>
  <si>
    <t>ESTE VALOR DEBE TENER UNA TENDECIA A CERO ES DECIR QUE ENTRE MAS BAJO SEA ESTE VALOR, LA META SE VA CUPLIENDO ( ejemplo  -35.34 es la meta, si el resultado de la evaluacion es -35 o -34 cuple con la meta)
NO SE CUENTA CON DISPOSICION PRESUPUESTAL</t>
  </si>
  <si>
    <t>Agua potable abastecida mediante camiones cisterna.</t>
  </si>
  <si>
    <t>Tasa de variación de habitantes beneficiados</t>
  </si>
  <si>
    <t>Cloro suministrado.</t>
  </si>
  <si>
    <t>Promedio de kilogramos de cloro suministrado por persona con el programa</t>
  </si>
  <si>
    <t>Gestión de solicitudes del programa de abastecimiento de agua (pozos).</t>
  </si>
  <si>
    <t>Actividad cancelada</t>
  </si>
  <si>
    <t>Ejecución de obras del programa de abastecimiento de agua (pozos).</t>
  </si>
  <si>
    <t>nstalación de Espacios de Cultura del Agua en los municipios del Estado.</t>
  </si>
  <si>
    <t>Porcentaje de cobertura de los Espacios de Cultura del Agua</t>
  </si>
  <si>
    <t>Realización de eventos para promover la cultura del agua.</t>
  </si>
  <si>
    <t>Porcentaje de cobertura de la campaña de promoción de cultura del agua.</t>
  </si>
  <si>
    <t>SIN ASIGNACION DE PRESUPUESTO</t>
  </si>
  <si>
    <t>Distribución de las unidades de cloro en las comunidades beneficiadas.</t>
  </si>
  <si>
    <t>Gestión de solicitudes del programa de Mantenimiento a la Infraestructura de Agua Potable.</t>
  </si>
  <si>
    <t>Porcentaje de solicitudes contestadas</t>
  </si>
  <si>
    <t>Gestión de solicitudes de mantenimiento sanitario.</t>
  </si>
  <si>
    <t>Gestion de peticiones de reparto de agua potable mediante camiones-cisterna.</t>
  </si>
  <si>
    <t>K170</t>
  </si>
  <si>
    <t>Infraestructura de Agua Potable, Drenaje y Tratamiento</t>
  </si>
  <si>
    <t>El Estado de Tamaulipas incrementa su infraestructura hidráulica para cubrir la demanda de los servicios públicos de agua potable, drenaje y tratamiento de aguas residuales.</t>
  </si>
  <si>
    <t>Porcentaje de población beneficiada por la infraestructura de agua potable construida y/o fortalecida con el programa</t>
  </si>
  <si>
    <t>El valor V1 es un estimado basado en el avance de la construcción de la obra. El beneficio real a la población se otorgará hasta que la obra se encuentre operando.
El programa cuenta con prórroga a Marzo 2021.</t>
  </si>
  <si>
    <t>Porcentaje de población beneficiada por la infraestructura de alcantarillado construida y/o fortalecida con el programa.</t>
  </si>
  <si>
    <t>El valor V1 es un estimado basado en el avance de la construcción de las obras. El beneficio real a la población se otorgará hasta que las obras se encuentren operando.
El programa cuenta con prórroga a Marzo 2021.</t>
  </si>
  <si>
    <t>Obras nuevas de infraestructura hidráulica construidas en el ejercicio, dentro del PROAGUA.</t>
  </si>
  <si>
    <t>Porcentaje de la población beneficiada con la construcción de infraestructura de agua potable, alcantarillado y saneamiento, en el ejercicio en el programa.</t>
  </si>
  <si>
    <t>Obras existentes de infraestructura hidráulica rehabilitadas en el ejercicio, dentro del PROAGUA.</t>
  </si>
  <si>
    <t>Porcentaje de la población beneficiada con la rehabilitación de infraestructura de agua potable, alcantarillado y saneamiento, en el ejercicio dentro del programa.</t>
  </si>
  <si>
    <t>Estudios y proyectos elaborados, dentro del PROAGUA.</t>
  </si>
  <si>
    <t>Porcentaje de avance en la elaboración de estudios y proyectos</t>
  </si>
  <si>
    <t>El programa cuenta con prórroga a Marzo 2021.</t>
  </si>
  <si>
    <t>Obras repuestas en Tamaulipas, en el ejercicio, como parte del Fondo Nacional de Desastres FONDEN.</t>
  </si>
  <si>
    <t>Porcentaje de obras FONDEN 2019 terminadas.</t>
  </si>
  <si>
    <t>Las 3 obras en proceso de ejecución.</t>
  </si>
  <si>
    <t>P083</t>
  </si>
  <si>
    <t>Conducción de la Política Hídrica del Estado</t>
  </si>
  <si>
    <t>El Estado de Tamaulipas cuenta con un Plan Estatal de Desarrollo orientado a la gestión sustentable del Recurso Hídrico.</t>
  </si>
  <si>
    <t>Porcentaje de avance en la alineación de temas al Plan Estatal de Desar</t>
  </si>
  <si>
    <t>Por falta de recursos se han relizado pocas acciones y aunado a la contingencia sanitaria del COVID-19</t>
  </si>
  <si>
    <t>C1 Estudios y proyectos elaborados, que sustenten la planeación, programación y evaluación de los programas y proyectos de desarrollo hídrico en el estado.</t>
  </si>
  <si>
    <t>Componente eliminado.</t>
  </si>
  <si>
    <t>C2 Visitas técnicas efectuadas para el seguimiento de proyectos y obras de cooperación técnica internacional en materia hídrica (NadBank).</t>
  </si>
  <si>
    <t>C3 Comités comunitarios conformados.</t>
  </si>
  <si>
    <t>Porcentaje de avance en la conformación de comités comunitarios</t>
  </si>
  <si>
    <t>C4 Comunidades urbanas beneficiadas con la Contraloría Social.</t>
  </si>
  <si>
    <t>Porcentaje de localidades beneficiadas con la Contraloría Social</t>
  </si>
  <si>
    <t>El PROAGUA 2020 contempla solo 3 obras en zonas urbanas, en una misma localidad. En proceso de ejecución.</t>
  </si>
  <si>
    <t>C5 Obras rurales construidas en los últimos 5 años, monitoreadas.</t>
  </si>
  <si>
    <t>Tasa de variación de obras monitoreadas</t>
  </si>
  <si>
    <t>Debido a que se programó monitorear 33 obras en 2020, y el año pasado se monitorearon 38, la tasa de variación esperada a fin de año es -13%.</t>
  </si>
  <si>
    <t>C6 Firma de Convenios de Coordinación. Federación, Estado y Municipio en materia de Consejos de Cuenca y sus Órganos Auxiliares con el objeto de realizar acciones encaminadas a lograr la sustentabilidad del recurso hídrico</t>
  </si>
  <si>
    <t>Número de convenios formalizados  en materia de Consejos de Cuenca.</t>
  </si>
  <si>
    <t>Convenios formalizados con una proyección de  $3,000,000.00,  de los cuales solo se  ejercieron  $ 416,937.69  (13.9%) de acuerdo a Oficio de Disponibilidad Presupuestal 3022001/DPCH/DCPP/1630/2020,  3022001/DPCH/DCPP/1631/2020,  3022001/DPCH/DCPP/1632/2020 Y  3022001/DPCH/DCPP/1633/2020 de fecha 18 de diciembre de 2020.</t>
  </si>
  <si>
    <t xml:space="preserve">A1 Diagnóstico y Dictamen de Factibilidad Social </t>
  </si>
  <si>
    <t>Porcentaje de dictámenes realizados</t>
  </si>
  <si>
    <t>A2 Consolidación de la Organización y Participación Comunitaria</t>
  </si>
  <si>
    <t>Porcentaje de localidades atendidas.</t>
  </si>
  <si>
    <t>A3 Conformación de comités de contraloría social.</t>
  </si>
  <si>
    <t>Porcentaje de avance en la conformación de comités de Contraloría Social</t>
  </si>
  <si>
    <t>A4 Monitoreo de la operación y mantenimiento de obras rurales de agua potable, alcantarillado y saneamiento construidas en los últimos 5 años.</t>
  </si>
  <si>
    <t>Porcentaje de obras monitoreadas.</t>
  </si>
  <si>
    <t>A5 Seguimiento a la acciones realizadas mediante Convenios de Coordinación Federación, Estados y Municipios.</t>
  </si>
  <si>
    <t>Porcentaje de acciones realizadas mediante Convenios Coordinación</t>
  </si>
  <si>
    <t xml:space="preserve">Se implementaron acciones a distancia y urgente presenciales sobre gestión y atención de problemática del agua en las diferentes cuencas hidrológicas del Estado, específicamente en la Cuenca del Rio Bravo por las afectaciones derivadas de la escasez del agua que ocasiona el incumplimiento del Tratado Límites y aguas de 1944.
Se tiene un estimado de 58 acciones a realizar en los  6 Convenios de Coordinación </t>
  </si>
  <si>
    <t xml:space="preserve">A6 Seguimiento a los recursos económicos formalizados en convenios </t>
  </si>
  <si>
    <t>Porcentaje de recursos económicos ejercidos mediante Convenios Coordinación</t>
  </si>
  <si>
    <t>S166</t>
  </si>
  <si>
    <t>Programa de Apoyo a la Infraestructura Hidroagrícola</t>
  </si>
  <si>
    <t>Los beneficiarios hidroagrícolas cuentan con infraestructura hidroagrícola a su cargo en óptimas condiciones de operación.</t>
  </si>
  <si>
    <t xml:space="preserve">Porcentaje de beneficiarios hidroagrícolas </t>
  </si>
  <si>
    <t>Seguimiento y asesoría  técnica en  acciones en la contratación de obra, gestión de pagos y asesoría en priorización de  proyectos.</t>
  </si>
  <si>
    <t>C1 Infraestructura hidroagrícola rehabilitada, modernizada y/o conservada.</t>
  </si>
  <si>
    <t>Porcentaje de superficie con infraestructura rehabilitada, modernizada y/o conservada en Distritos de Riego</t>
  </si>
  <si>
    <t>Se encuentran en la etapa final de conclusión 61 proyectos en los 5 Distritos de Riego, donde las Asociaciones Civiles de Usuarios son las contratantes.
Derivado de reducción del presupuesto estatal y federal  en un 36% con relación al ejercicio 2019 y la no participación de los   DR 025  y DR 002, se quedo ligeramente abajo el porcentaje (1.6%) por abajo de la meta.</t>
  </si>
  <si>
    <t>C2 Infraestructura hidroagrícola rehabilitada, modernizada y/o conservada.</t>
  </si>
  <si>
    <t>Porcentaje de superficie con infraestructura rehabilitada, modernizada y/o conservada en Unidades de Riego</t>
  </si>
  <si>
    <t>Se han ingresado 34 proyectos los cuales se encuentran en proceso de contratacion a cargo del Usuario Beneficiario.</t>
  </si>
  <si>
    <t>Solicitud de Correccion debe ser: Número de hectáreas de riego regables de los Distritos de Riego del Estado</t>
  </si>
  <si>
    <t>A1 Seguimiento al proceso de contratación y ejecución de las acciones por parte de las Asociaciones Civiles de Usuarios.</t>
  </si>
  <si>
    <t>Porcentaje de avance en la ejecución presupuestal de acciones de Distritos de Riego</t>
  </si>
  <si>
    <t>Debe decir: Inversion Comprometida. Se han ingresado 58 proyectos los cuales se encuentran en proceso de contratacion a cargo del Usuario Beneficiario.</t>
  </si>
  <si>
    <t>Se formalizo un Primer y Segundo Modificatorio</t>
  </si>
  <si>
    <t>Adicional al recurso capital programado, se comprometieron los rendimientos financieros generados conforme a las Reglas y Manuales de Operacion.</t>
  </si>
  <si>
    <t>A2 Seguimiento al proceso de contratación y ejecución de las acciones por parte de las Asociaciones Civiles de Usuarios.</t>
  </si>
  <si>
    <t>Porcentaje de avance en la ejecución presupuestal de acciones de Unidades de Riego</t>
  </si>
  <si>
    <t>Debe decir: Invesion Comprometida. Se han ingresado 34 proyectos los cuales se encuentran en proceso de contratacion a cargo del Usuario Beneficiario.</t>
  </si>
  <si>
    <t>Se formalizo un Primer Modificatorio por una reduccion en el Recurso Estatal</t>
  </si>
  <si>
    <t>Secretaría de Desarrollo Urbano y Medio Ambiente- Comisión de Caza y Pesca</t>
  </si>
  <si>
    <t>P190</t>
  </si>
  <si>
    <t>Conducción de la Política de Caza y Pesca</t>
  </si>
  <si>
    <t>Eficiente explotación de las poblaciones de especies silvestres y acuáticas del Estado</t>
  </si>
  <si>
    <t>Porcentaje de UMA´S registradas</t>
  </si>
  <si>
    <t>Por sitiación del covid no se atendió a los usuarios aproximadamente 3 meses</t>
  </si>
  <si>
    <t>C1 Licencias de cacería expedidas</t>
  </si>
  <si>
    <t>Taza de variación de licencias expedidas</t>
  </si>
  <si>
    <t>C2 Cintillos para cacería entregados</t>
  </si>
  <si>
    <t>Tasa de variaciòn de cintillos entregados</t>
  </si>
  <si>
    <t>C3 Permisos de pesca deportiva entregados</t>
  </si>
  <si>
    <t xml:space="preserve">Tasa de variación de permisos de pesca deportiva entregados  </t>
  </si>
  <si>
    <t>Semarnat no ha autorizado que otorguemos este tipo de permisos.</t>
  </si>
  <si>
    <t>C4 Eventos cinegéticos y de pesca deportiva apoyados</t>
  </si>
  <si>
    <t>Tasa de variación de eventos cinegèticos y de pesca deportiva apoyados</t>
  </si>
  <si>
    <t>Por sitiación del covid y disminución presupuestal los eventso estan cancelados</t>
  </si>
  <si>
    <t xml:space="preserve">C1.A1 Gestión de solicitudes 
</t>
  </si>
  <si>
    <t>porcentaje de licencias de caceria expedidas</t>
  </si>
  <si>
    <t>C2.A1 Gestión de solicitudes</t>
  </si>
  <si>
    <t>porcentaje de cintillos para cacería entregados</t>
  </si>
  <si>
    <t>C3.A1 Gestión de solicitudes</t>
  </si>
  <si>
    <t>Porcentaje de permisos de pesca deportiva entregados</t>
  </si>
  <si>
    <t xml:space="preserve">El anual de este indicaador es cero, porque semarnart no ha liberado la autorizaciòn para otorgar estos permisos </t>
  </si>
  <si>
    <t>C4.A1 Gestión de solicitudes</t>
  </si>
  <si>
    <t>Porcentaje de apoyos para eventos ci´negéticos y de pesca deportiva entregados</t>
  </si>
  <si>
    <t>Por sitiación del covid y disminución presupuestal los eventso están cancelados</t>
  </si>
  <si>
    <t>Secretaría de Desarrollo Urbano y Medio Ambiente - INSTITUTO METROPOLITANO DE PLANEACION</t>
  </si>
  <si>
    <t>E086</t>
  </si>
  <si>
    <t>Desarrollo Urbano del Sur de Tamaulipas</t>
  </si>
  <si>
    <t>Los municipios de la Zona Conurbada Tampico-Madero-Altamira se rigen con acciones de sustentabilidad y protección a la población.</t>
  </si>
  <si>
    <t>P1. Porcentaje de acciones apoyadas en función de la solicitud recibida de cada uno de los municipios.</t>
  </si>
  <si>
    <t>C1.Programas y estudios integrales urbano-ecológico-social implemetados</t>
  </si>
  <si>
    <t>Porcentaje de programas estratégicos con seguimiento y evaluación conforme a los previsto en el POT</t>
  </si>
  <si>
    <t>ACTIVIDAD 1.1.</t>
  </si>
  <si>
    <t>C1.A1. Realización de programas y cursos de concientización urbano-ambiental</t>
  </si>
  <si>
    <t>A1. Porcentaje de municipios que realizaron campañas de difusión</t>
  </si>
  <si>
    <t>Secretaría de Desarrollo Urbano y Medio Ambiente - ITAVU</t>
  </si>
  <si>
    <t>F149</t>
  </si>
  <si>
    <t>Programa de Financiamiento para Vivienda</t>
  </si>
  <si>
    <t>La población con menores ingresos y en condiciones vulnerables por rezago en vivienda y calidad y espacios en la vivienda cuentan con apoyos económicos para mejorar sus condiciones habitacionales.</t>
  </si>
  <si>
    <t>Porcentaje de viviendas beneficiadas con crédito para una solución</t>
  </si>
  <si>
    <t xml:space="preserve">C1 Créditos otorgados para población con menores ingresos y en condiciones vulnerables por rezago en vivienda y calidad y espacios en la vivienda para obtener una solución habitacional. </t>
  </si>
  <si>
    <t>Número de créditos otorgados para una autoproducción de vivienda</t>
  </si>
  <si>
    <t xml:space="preserve">No se trabajó durante el ejercicio, poque no se autorizó el presupuesto
</t>
  </si>
  <si>
    <t>Número de créditos otorgados para adquisición de vivienda usada</t>
  </si>
  <si>
    <t>Número de créditos otorgados para adquisición de vivienda nueva</t>
  </si>
  <si>
    <t>Se continua con el proyecto de entrega de viviendas, las cuales ya se tienen y solo se realiza la asignación</t>
  </si>
  <si>
    <t>Número de créditos otorgados para ampliación de vivienda</t>
  </si>
  <si>
    <t>Sin presupuesto</t>
  </si>
  <si>
    <t>Número de créditos otorgados para mejoramiento de vivienda</t>
  </si>
  <si>
    <t xml:space="preserve">Sin presupuesto
</t>
  </si>
  <si>
    <t xml:space="preserve">A1 Elaboración de estudios socioeconómicos para captar expediente por persona beneficiaria del Programa 
</t>
  </si>
  <si>
    <t>Expedientes elaborados</t>
  </si>
  <si>
    <t>Se continúa integrando los expedientes para el proyecto</t>
  </si>
  <si>
    <t>A2 Dictaminación de solicitudes para la integración del padrón de personas solicitantes y requisitos para acceder al Programa.</t>
  </si>
  <si>
    <t>Solicitudes elaboradas</t>
  </si>
  <si>
    <t>Se continúa recibiendo solicitudes para el proyecto</t>
  </si>
  <si>
    <t>F150</t>
  </si>
  <si>
    <t>Programa de Desarrollo de Vivienda</t>
  </si>
  <si>
    <t>C1 Incrementar el número de metros del Dren Pluvial que permitan el desarrollo de vivienda para mejorar el entorno urbano a través de la provisión de infraestructura.</t>
  </si>
  <si>
    <t>Metros construidos de Dren Pluvial</t>
  </si>
  <si>
    <t>Porcentaje de lotes dotados con servicios básicos</t>
  </si>
  <si>
    <t>P085</t>
  </si>
  <si>
    <t>Conducción de la Política de Vivienda</t>
  </si>
  <si>
    <t>PROPOSITO 1</t>
  </si>
  <si>
    <t xml:space="preserve">La entidad responsable de la política de vivienda mejora la operación de sus programas presupuestarios para otorgar un servicio con calidad, eficiencia y economía a la población objetivo. </t>
  </si>
  <si>
    <t>Porcentaje de cobertura de servicios programados</t>
  </si>
  <si>
    <t>Cambio de indicador, el cual no presenta avance porque no se realizó el Proyecto propuesto</t>
  </si>
  <si>
    <t>C1 Servicios de mantenimiento a equipos de cómputo y capacitaciones al personal operativo</t>
  </si>
  <si>
    <t>Porcentaje de servicios de mantenimiento a equipo de cómputo</t>
  </si>
  <si>
    <t>Porcentaje de cursos de capacitación al personal operativo</t>
  </si>
  <si>
    <t xml:space="preserve">A1 Elaboración de reporte de incidencias de mantenimiento de equipo de cómputo 
</t>
  </si>
  <si>
    <t>Reportes de mantenimiento de equipo de cómputo</t>
  </si>
  <si>
    <t xml:space="preserve">A2 Elaboración de listados de asistencia de personal por delegación
</t>
  </si>
  <si>
    <t>Delegaciones con personal capacitado</t>
  </si>
  <si>
    <t>S148</t>
  </si>
  <si>
    <t>Programa de Vivienda</t>
  </si>
  <si>
    <t>La población con menores ingresos  con menores ingresos, en condiciones vulnerables, en hacinamiento, con rezago en calidad, espacios  y servicios básicos en la vivienda, cuentan con apoyos económicos para obtener un subsidio para una solución de vivienda.</t>
  </si>
  <si>
    <t>Porcentaje de cobertura de viviendas beneficiadas con una solución habitacional</t>
  </si>
  <si>
    <t>C1 Subsidios otorgados para población con menores ingresos y en condiciones vulnerables por rezago en vivienda y calidad y espacios en la vivienda para obtener un solución habitacional</t>
  </si>
  <si>
    <t>Porcentaje de viviendas beneficiadas con pintura</t>
  </si>
  <si>
    <t>Porcentaje de viviendas beneficiadas con un subsidio para un tinaco</t>
  </si>
  <si>
    <t>Porcentaje de vivienda beneficiada con un subsidio para un paquete de materiales para techo</t>
  </si>
  <si>
    <t>Porcentaje de vivienda beneficiada con un subsidio para un paquete de materiales para muro</t>
  </si>
  <si>
    <t>Porcentaje de vivienda beneficiada con un subsidio para un paquete de materiales para piso</t>
  </si>
  <si>
    <t>A1 Elaboración de estudio socio económico para captar expediente por persona beneficiaria del Programa.</t>
  </si>
  <si>
    <t>A2 Dictaminación de solicitudes para la integración del padrón de personas solicitantes que cumplen con las condiciones y requisitos para acceder al Programa.</t>
  </si>
  <si>
    <t>SECRETARÍA DEL TRABAJO Y ASUNTOS JURÍDICOS</t>
  </si>
  <si>
    <t>E040</t>
  </si>
  <si>
    <t>IMPARTICIÓN DE CONCILIACIÓN Y ARBITRAJE LABORAL</t>
  </si>
  <si>
    <t>LA POBLACION ECONOMICAMENTE ACTIVA DEL ESTADO DE TAMAULIPAS, CUENTA CON UNA IMPARTICION DE JUSSTICIA LABORAL PRONTA, IMPARCIAL Y GRATUITA</t>
  </si>
  <si>
    <t>TASA DE VARIACION DE LOS JUICIOS LABORALES EN TRAMITE</t>
  </si>
  <si>
    <t>ASUNTOS INDIVIDUALES</t>
  </si>
  <si>
    <t>TASA DE VARIACION DE MOVIMIENTOS DE LOS JUICIOS INDIVIDUALES</t>
  </si>
  <si>
    <t>La tendencia bajo debido a la contingencia sanitaria COVID-19</t>
  </si>
  <si>
    <t>ASUNTOS COLECTIVOS</t>
  </si>
  <si>
    <t>TASA DE VARIACIOM DE ACUERDOS ENTRE SINDICATOS Y PATRONES</t>
  </si>
  <si>
    <t>CONCILIACION LABORAL</t>
  </si>
  <si>
    <t>ACTIVIDADES CONCILIATROIAS QUE GENERARON CONVENIOS</t>
  </si>
  <si>
    <t>RADICACION DE DEMANDAS</t>
  </si>
  <si>
    <t>PORCENTAJE DE JUICIOS LABORALES</t>
  </si>
  <si>
    <t>CELEBRACION DE AUDICENCIAS</t>
  </si>
  <si>
    <t>PORCENTAJE DE AUDIENCIAS REALIZADAS</t>
  </si>
  <si>
    <t>EJECUCIÓN DE LAUDOS</t>
  </si>
  <si>
    <t>PORCENTAJE DE LAUDOS EJECUTADOS</t>
  </si>
  <si>
    <t>Las actividades institucionales se limitaron debido a la COVID-19</t>
  </si>
  <si>
    <t>LAUDOS EN CUMPLIMIENTO DE EJECUTORI</t>
  </si>
  <si>
    <t>PORCENTAJE DE CUMPLIMIENTO DE LAUDO</t>
  </si>
  <si>
    <t>RATIFICACION DE CONVENIOS ANTES DE JUICIO</t>
  </si>
  <si>
    <t>PORCENTAJE DE CONVENIOS REGISTRADOS</t>
  </si>
  <si>
    <t>EMPLAZAMIENTOS A HUELGA</t>
  </si>
  <si>
    <t>PORCENTAJE DE EMPLAZAMIENTOS A HUELGAS ATENDIDOS</t>
  </si>
  <si>
    <t xml:space="preserve">En el segundo trimestre </t>
  </si>
  <si>
    <t>CONTRATOS Y REGLAMENTOS INTERIORES DE TABAJO</t>
  </si>
  <si>
    <t>PORCENTAJE DE CONTRATOS Y REGLAMENTOS REGISTRADOS</t>
  </si>
  <si>
    <t>TOMAS DE NOTA REALIZADOS</t>
  </si>
  <si>
    <t>PORCENTAJE DE TOMAS DE NOTA REALZIADAS</t>
  </si>
  <si>
    <t>Durante los dos primeros trimestres 2020 se limitaron las actividades debido a la COVID-19</t>
  </si>
  <si>
    <t>CELEBRACION DE CONVENIOS EN LA PROCURADURIA DEL TRABAJO</t>
  </si>
  <si>
    <t>CONVENIOS ELABORADOS EN LA PROCURADURIA DEL TRABAJO</t>
  </si>
  <si>
    <t>CELEBRACION DE CONVENIOS EN LA DIRECCION DE CONCILIACION</t>
  </si>
  <si>
    <t>CONVENIOS ELABORADOS EN LA DIRECCION DE CONCILIACION</t>
  </si>
  <si>
    <t>POBLACION LABORAL REPRESENTADA ANTE LAS JUNTAS DE CONCILIACION</t>
  </si>
  <si>
    <t>JUICIOS INDIVIDUALES INTERPUESTOS POR PARTE DE LA PROCURADURIA DEL TRABAJO</t>
  </si>
  <si>
    <t>P038</t>
  </si>
  <si>
    <t>CONDUCCIÓN DE LA POLÍTICA LABORAL</t>
  </si>
  <si>
    <t xml:space="preserve">La conducción y coordinación de las políticas públicas laborales facilitan la creación y preservación de empleos de calidad   con perspectiva de género en Tamaulipas. </t>
  </si>
  <si>
    <t>Tasa de variación de atención a usuarios mediante los servicios que otorga la ST.</t>
  </si>
  <si>
    <t>A la fecha se cuenta solamente con información de las áreas administrativas que comprenden el E040</t>
  </si>
  <si>
    <t>ASESORIAS CYRL Y PGDT, DEMANDAS JUNTAS</t>
  </si>
  <si>
    <t>Elaboración de programas anuales de trabajo por área</t>
  </si>
  <si>
    <t>Porcentaje de unidades administrativas que realizan planes anuales de trabajo</t>
  </si>
  <si>
    <t>Solicitudes de transparencia recibidas.</t>
  </si>
  <si>
    <t>Tasa de variación de solicitudes de transparencia recibidas.</t>
  </si>
  <si>
    <t>Juicios de amparo recibidos.</t>
  </si>
  <si>
    <t>Tasa de variación de juicios de amparo recibidos.</t>
  </si>
  <si>
    <t>Convenios interinstitucionales firmados.</t>
  </si>
  <si>
    <t>Tasa de variación de convenios interinstitucionales contraídos.</t>
  </si>
  <si>
    <t>Capacitar en la identificación riesgos institucionales a a las áreas adscritas para prevenir su ocurrencia o minimizar su impacto.</t>
  </si>
  <si>
    <t>Porcentaje de cumplimiento de capacitación para la identificación de riesgos institucionales.</t>
  </si>
  <si>
    <t>DEBIDO A LA CONTINGENCIA SANITARIA, TODAS LAS CAPACITACIONES PROGRAMADAS HAN SIDO POSPUESTAS HASTA NUEVAS INDICACIONES</t>
  </si>
  <si>
    <t>***</t>
  </si>
  <si>
    <t>Dar difusión y promoción a las acciones de la Secretaría.</t>
  </si>
  <si>
    <t>Tasa de variación de comunicados institucionales emitidos.</t>
  </si>
  <si>
    <t>La formúla planteada en este formato no es la establecida para este indicador: (Número de comunicados emitidos en el año t/Número de comunicados emitidos en el año t-1)*100 ES LA CORRECTA</t>
  </si>
  <si>
    <t>Supervisar el control de expedientes en las Juntas de Conciliación y Arbitraje.</t>
  </si>
  <si>
    <t>Tasa de variación de los expedientes en trámite.</t>
  </si>
  <si>
    <t>Servidores públicos capacitados para el desarrollo eficaz de las actividades institucionales.</t>
  </si>
  <si>
    <t>Porcentaje de cumplimiento de capacitaciones programadas para los servidores públicos por parte de la Dirección de Capacitación y Productividad.</t>
  </si>
  <si>
    <t>El cumplimiento de las metas no podrá realizarse debido a la contingencia sanitaria COVID 19</t>
  </si>
  <si>
    <t>COMPONENTE 9</t>
  </si>
  <si>
    <t>Inspecciones en condiciones laborales realizadas en los centros de trabajo.</t>
  </si>
  <si>
    <t>Cumplimiento de metas de inspecciones en condiciones laborales realizadas en los centros de trabajo.</t>
  </si>
  <si>
    <t>No se cuenta con la información</t>
  </si>
  <si>
    <t>Promedio de la meta anual de inspecciones 2020</t>
  </si>
  <si>
    <t>Monitoreo de indicadores de los servicios que presta la ST.</t>
  </si>
  <si>
    <t>Porcentaje de áreas que remiten sus informes mensuales de indicadores.</t>
  </si>
  <si>
    <t>Solicitudes de transparencia atendidas.</t>
  </si>
  <si>
    <t>Porcentaje de solicitudes de transparencia atendidas.</t>
  </si>
  <si>
    <t>Juicios de amparo resueltos.</t>
  </si>
  <si>
    <t>Porcentaje de resolución de juicios de amparo.</t>
  </si>
  <si>
    <t>Se complementa la información</t>
  </si>
  <si>
    <t>Número promedio de  convenios firmados trimestralmente.</t>
  </si>
  <si>
    <t>Promedio anual de convenios firmados.</t>
  </si>
  <si>
    <t>Identificar los riesgos institucionales para prevenir su ocurrencia o minimizar su impacto.</t>
  </si>
  <si>
    <t>Tasa de variación de riesgos institucionales identificados.</t>
  </si>
  <si>
    <t>Comunicados de las acciones realizadas por la Secretaría del Trabajo.</t>
  </si>
  <si>
    <t>Promedio anual de comunicados institucionales emitidos.</t>
  </si>
  <si>
    <t>Inspecciones de control y evaluación de expedientes programadas.</t>
  </si>
  <si>
    <t>Porcentaje de asuntos individuales terminados en el período.</t>
  </si>
  <si>
    <t>Capacitar al personal adscrito para obtener mayor eficacia en el servicio.</t>
  </si>
  <si>
    <t>Porcentaje de servidores públicos de la ST que recibe capacitación por parte de la Dirección de Capacitación y Productividad.</t>
  </si>
  <si>
    <t>Personas trabajadores beneficiadas mediante inspecciones laborales.</t>
  </si>
  <si>
    <t>Promedio de personas trabajadoras beneficiadas mediante las inspecciones laborales.</t>
  </si>
  <si>
    <t>Durante este período no se realizaron inspecciones</t>
  </si>
  <si>
    <t>S102</t>
  </si>
  <si>
    <t>PROGRAMA DE APOYO AL EMPLEO</t>
  </si>
  <si>
    <t>La población de Tamaulipas accede a un empleo de calidad u oportunidades de autoempleo, tomando en cuenta las condiciones de vida, necesidades e intereses diferenciados de la población.</t>
  </si>
  <si>
    <t>Porcentaje de personas colocadas en una vacante de las capacitaciones en ACE del SNE.</t>
  </si>
  <si>
    <t>Porcentaje de personas colocadas en una vacante a través de los programas de Intermediación Laboral del SNE.</t>
  </si>
  <si>
    <t>Apoyar a personas buscadoras de empleo canalizados que requieren capacitarse para facilitar su colocación o el desarrollo de una actividad productiva por cuenta propia.</t>
  </si>
  <si>
    <t>Porcentaje de cumplimiento de metas de personas colocadas en ACE.</t>
  </si>
  <si>
    <t>Facilitar la migración laboral en en extranjero</t>
  </si>
  <si>
    <t>Cumplimiento de metas de atención del subprograma Movilidad Laboral  (externa) en otros Sectores.</t>
  </si>
  <si>
    <t>Buscadores de empleo migran para cubrir una plaza vacante en el extranjero en el sector agrícola.</t>
  </si>
  <si>
    <t>Porcentaje de cumplimiento de metas de personas atendidas en PTAT.</t>
  </si>
  <si>
    <t>Facilitar la migración laboral en otros sectores en otros municipios o fuera de la entidad de origen.</t>
  </si>
  <si>
    <t>Cumplimiento de metas de atención del subprograma Movilidad Laboral  (interna) en otros sectores .</t>
  </si>
  <si>
    <t>Facilitar la migración laboral agrícola en otros municipios o fuera de la entidad de origen.</t>
  </si>
  <si>
    <t>Cumplimiento de metas de atención del subprograma Movilidad Laboral  (interna) Agrícola.</t>
  </si>
  <si>
    <t>Promover la vinculación laboral formal.</t>
  </si>
  <si>
    <t>Porcentaje de cumplimiento de metas de personas atendidas por programas de Intermediación Laboral (Bolsa de trabajo- Ferias de Empleo- Portal de empleo- Abriendo espacios).</t>
  </si>
  <si>
    <t>Cursos de capacitación (ACE) concertados.</t>
  </si>
  <si>
    <t>Total de cursos de capacitación (ACE) concertados.</t>
  </si>
  <si>
    <t>Plazas vacantes concertadas en el extranjero</t>
  </si>
  <si>
    <t>Total de plazas laborales vacantes concertadas en el extranjero.</t>
  </si>
  <si>
    <t>Plazas vacantes concertadas por jornal agrícola en el extranjero.</t>
  </si>
  <si>
    <t xml:space="preserve">Total de plazas laborales vacantes concertadas a través de PTAT. </t>
  </si>
  <si>
    <t>Plazas vacantes de otros sectores concertadas fuera de la entidad.</t>
  </si>
  <si>
    <t>Total de plazas laborales vacantes concertadas a través de Movilidad Laboral Interna.</t>
  </si>
  <si>
    <t>Plazas vacantes agrícolas concertadas fuera de la entidad.</t>
  </si>
  <si>
    <t>Total de plazas laborales vacantes en el sector agrícolas concertadas a través de Movilidad Laboral Interna.</t>
  </si>
  <si>
    <t>Plazas vacantes concertadas a través de Bolsa de trabajo- Ferias de Empleo- Portal de empleo- Abriendo espacios, a través de Intermediación Laboral</t>
  </si>
  <si>
    <t>Total de plazas laborales vacantes concertadas a través de Intermediación Laboral.</t>
  </si>
  <si>
    <t>SECRETARÍA DE ADMINISTRACIÓN</t>
  </si>
  <si>
    <t>P229</t>
  </si>
  <si>
    <t xml:space="preserve">Conducciòn de la Polìtica Apoyo Administrativo Estatal  </t>
  </si>
  <si>
    <t xml:space="preserve">COMPONENTE </t>
  </si>
  <si>
    <t>Hacer mas eficiente los procedimientos de compra en todas sus modalidades, esto conlleva a una reduccion de tiempos en su elaboracion y menos papeleria.</t>
  </si>
  <si>
    <t>Areas beneficiadas a través de la optimización de los procedimientos</t>
  </si>
  <si>
    <t>Elaboracion, Fiscalizacion y Supervisión de los procesos de compra</t>
  </si>
  <si>
    <t xml:space="preserve">Porcentaje de fallos emitidos: mide el numero de fallos emitidos al mes en relacion al numero de expedientes completos recibidos </t>
  </si>
  <si>
    <t xml:space="preserve">COMPONENTE II </t>
  </si>
  <si>
    <t>Administración de bienes inmuebles</t>
  </si>
  <si>
    <t>Porcentaje de expedientes actualizados</t>
  </si>
  <si>
    <t>Actividad II</t>
  </si>
  <si>
    <t>Administración de bienes muebles</t>
  </si>
  <si>
    <t>Porcentaje de verificaciones</t>
  </si>
  <si>
    <t xml:space="preserve">COMPONENTE III </t>
  </si>
  <si>
    <t>El mantenimiento y conservación de la infraestructura de las dependencias y entidades gubernamentales</t>
  </si>
  <si>
    <t>Total de trabajos atendidos</t>
  </si>
  <si>
    <t xml:space="preserve">ACTIVIDAD III </t>
  </si>
  <si>
    <t>Servicio de Mantenimiento preventivo y correctivo a edificios de gobierno con personal propio del estado</t>
  </si>
  <si>
    <t xml:space="preserve">Porcentaje de trabajos realizados </t>
  </si>
  <si>
    <t>ACTIVIDAD IV</t>
  </si>
  <si>
    <t xml:space="preserve">Servicios Generales realizados </t>
  </si>
  <si>
    <t>Porcentaje de órdenes de trabajo realizado</t>
  </si>
  <si>
    <t>COMPONENTE V</t>
  </si>
  <si>
    <t>Servicios de Administraciòn de Recursos Humanos Gestionados</t>
  </si>
  <si>
    <t xml:space="preserve">Dictamen de estructuras </t>
  </si>
  <si>
    <t xml:space="preserve">VALOR V1 </t>
  </si>
  <si>
    <t xml:space="preserve">Se  reciben 2 solicitudes </t>
  </si>
  <si>
    <t>Se atendieron 2 solicitudes</t>
  </si>
  <si>
    <t>ACTIVIDAD V</t>
  </si>
  <si>
    <t>PLAZAS Y CAMBIO DEL NOMBRAMIENTO DEL PUESTO</t>
  </si>
  <si>
    <t xml:space="preserve">Escalafòn </t>
  </si>
  <si>
    <t>Se reciben 17 solicitudes</t>
  </si>
  <si>
    <t>Se reciben 8 solicitudes</t>
  </si>
  <si>
    <t>ACTIVIDAD V.1</t>
  </si>
  <si>
    <t>ACTIVIDADES PARA CAMBIO DE NIVEL</t>
  </si>
  <si>
    <t xml:space="preserve">Actividades para cambio de nivel </t>
  </si>
  <si>
    <t xml:space="preserve">No se recibieron solicitudes </t>
  </si>
  <si>
    <t>COMPONENTE VI</t>
  </si>
  <si>
    <t>Cursos de capacitación desarrollados</t>
  </si>
  <si>
    <t>Porcentaje de cursos de capacitación desarrolladas</t>
  </si>
  <si>
    <t>ACTIVIDAD V1</t>
  </si>
  <si>
    <t xml:space="preserve">Solicitudes de Cuentas Oficiales (correo electrónico) del Gobierno del Estado
</t>
  </si>
  <si>
    <t>Porcentaje de solicitudes de cuentas oficiales  correo electrónico del Gobierno del Estado</t>
  </si>
  <si>
    <t xml:space="preserve">VALORV1 </t>
  </si>
  <si>
    <t>ACTIVIDAD V1.1</t>
  </si>
  <si>
    <t>Solicitudes de servicio y validaciones son atendidas</t>
  </si>
  <si>
    <t>Atención de Solicitudes recibidas</t>
  </si>
  <si>
    <t>VALOR3</t>
  </si>
  <si>
    <t>ACTIVIDAD V1.2</t>
  </si>
  <si>
    <t>Las solicitudes de servicio recibidas de soporte PU son atendidas y cerradas</t>
  </si>
  <si>
    <t>Porcentaje de solicitudes cerradas por el personal de soporte de Plataforma Única</t>
  </si>
  <si>
    <t>COMPONENTE VII</t>
  </si>
  <si>
    <t>Todos los Pilotos de la Dirección de Servicios Aéreos deben ser Adiestrados al menos una vez cada año.</t>
  </si>
  <si>
    <t>Adiestramiento a Piloto Otorgado</t>
  </si>
  <si>
    <t>ACTIVIDAD VII.1</t>
  </si>
  <si>
    <t>Todos los Pilotos de la Dirección de Servicios Aéreos con Licencia de Piloto Vigente pueden ejercer su función.</t>
  </si>
  <si>
    <t>Porcentaje de licencias vigentes</t>
  </si>
  <si>
    <t>Secretaría de Finanzas</t>
  </si>
  <si>
    <t>E029</t>
  </si>
  <si>
    <t>Servicios al contribuyente</t>
  </si>
  <si>
    <t>Los contribuyentes con domicilio fiscal en Tamaulipas cumplen con sus obligaciones fiscales</t>
  </si>
  <si>
    <t xml:space="preserve">Tasa de pago total de contribuyentes
</t>
  </si>
  <si>
    <t xml:space="preserve">Servicios de Recaudacion efectuados	</t>
  </si>
  <si>
    <t>Tasa de cumplimiento de obligaciones del Impuesto Sobre Remuneraciones al Trabajo Personal Subordinado (I.S.R.T.P.S.)</t>
  </si>
  <si>
    <t>Servicios de Recaudacion efectuados</t>
  </si>
  <si>
    <t>Tasa de cumplimiento de los Derechos de Alcoholes</t>
  </si>
  <si>
    <t>Tasa de cumplimiento de obligaciones por derechos de control vehicular</t>
  </si>
  <si>
    <t>Tasa de cumplimientpo de obligaciones del Impuesto sobre Honorarios</t>
  </si>
  <si>
    <t>En este concepto son los mismos contribuyentes registrados los que pagan cada mes</t>
  </si>
  <si>
    <t>Tasa de cumplimiento de obligaciones del Régimen de Incorporación Fiscal</t>
  </si>
  <si>
    <t>Emisión de requerimientos</t>
  </si>
  <si>
    <t>Tasa de diligencia de requerimientos del I.S.R.T.P.S</t>
  </si>
  <si>
    <t>1,14%</t>
  </si>
  <si>
    <t>Tasa de requerimientos de convenios de parcialidades vehiculares</t>
  </si>
  <si>
    <t>Tasa de diligencia de requerimientos de obligaciones del Impuesto sobre Honorarios</t>
  </si>
  <si>
    <t>Tasa de requerimientos de obligaciones de RIF</t>
  </si>
  <si>
    <t>Tasa de diligencias de requerimientos del SAT</t>
  </si>
  <si>
    <t>Tasa de requerimientos de obligaciones de convenio de parcialidades de créditos fiscales</t>
  </si>
  <si>
    <t>Debido a la pandemia solo se emitieron requerimientos de conceptos mas importantes</t>
  </si>
  <si>
    <t>Tasa de diligencia de requerimientos de créditos fiscales</t>
  </si>
  <si>
    <t>Tasa de diligencia de requerimientos de créditos fiscales federales</t>
  </si>
  <si>
    <t>G028</t>
  </si>
  <si>
    <t>Programa de Inspección y Notificación Fiscal</t>
  </si>
  <si>
    <t>Los contribuyentes cumplen con sus obligaciones fiscales correctamente</t>
  </si>
  <si>
    <t>Porcentaje de actos de auditoría fiscal</t>
  </si>
  <si>
    <t>Se ajustaron las metas por la contingencia</t>
  </si>
  <si>
    <t>Porcentaje de actos de comercio exterior</t>
  </si>
  <si>
    <t>Terminadas en Diciembre</t>
  </si>
  <si>
    <t>Auditorias Realizadas en impuestos internos a Contribuyentes que presenten omisión, evasión o irregularidades en sus Contribuciones Fiscales del Estado de Tamaulipas</t>
  </si>
  <si>
    <t>Porcentaje de auditorias de impuestos internos</t>
  </si>
  <si>
    <t>Verificaciones realizadas de la correcta inscipcion de los contribuyentes al padron estatal vigente del SAT</t>
  </si>
  <si>
    <t>Porcentaje de verificaciones realizadas</t>
  </si>
  <si>
    <t>Auditorías domiciliarias realizadas en comercio exterior de vehiculos y mercancia de procedencia extrangera</t>
  </si>
  <si>
    <t>Porcentaje de auditorias de comercio exterior realizadas</t>
  </si>
  <si>
    <t>Verificaciones realizadas en comercio exterior a vehiculos y mercancia de procedencia extranjera.</t>
  </si>
  <si>
    <t>Porcentaje de verificaciones en comercio exterior realizadas</t>
  </si>
  <si>
    <t>Revisión del producto de la Auditoria</t>
  </si>
  <si>
    <t>Porcentaje de Auditorias en Proceso</t>
  </si>
  <si>
    <t>Determinación del resultado de la Auditoria.</t>
  </si>
  <si>
    <t>Porcentaje de Auditorias con credito fiscal determinado</t>
  </si>
  <si>
    <t>Ajustes desde segundo trimestre</t>
  </si>
  <si>
    <t>Ejecución de verificación</t>
  </si>
  <si>
    <t>Porcentaje de Verificaciones Ejecutadas</t>
  </si>
  <si>
    <t>Revisión del producto de la Auditoria en Comercio Exterior</t>
  </si>
  <si>
    <t>Porcentaje de Auditorias de Comercio Exterior en Proceso</t>
  </si>
  <si>
    <t>Determinación del resultado de la Auditoria en Comercio Exterior.</t>
  </si>
  <si>
    <t>Porcentaje de Auditorias  de comercio exterior con credito fiscal determinado</t>
  </si>
  <si>
    <t>Ejecución de verificación en Comercio Exterior</t>
  </si>
  <si>
    <t>Porcentage de Verificaciones de Comercio Exterior Ejecutadas</t>
  </si>
  <si>
    <t>Sistema Estatal Anticorrupción</t>
  </si>
  <si>
    <t>P138</t>
  </si>
  <si>
    <t>ACCIONES DE COMBATE A LA CORRUPCIÓN</t>
  </si>
  <si>
    <t>La sociedad y entes públicos del Estado de Tamaulipas cuentan con los mecanismos para prevenir, detectar y sancionar la corrupción.</t>
  </si>
  <si>
    <t>Porcentaje de mecanismos implementados necesarios para prevenir, detectar y sancionar la corrupción</t>
  </si>
  <si>
    <t>Fomento a la cultura de la lntegridad realizado</t>
  </si>
  <si>
    <t>Tasa de incremento de actividades de fomento a la cultura de la lntegridad</t>
  </si>
  <si>
    <t>Coordinación eficaz entre los entes públicos e integrantes del Sistema Estatal Anticorrupción Tamaulipas realizado</t>
  </si>
  <si>
    <t>Coordinación eficaz entre los entes públicos e integrantes del Sistema Estatal Anticorrupción de Tamaulipas realizadas</t>
  </si>
  <si>
    <t>Transparencia eficaz para una sólida fiscalización de recursos públicos realizada</t>
  </si>
  <si>
    <t>Avance de la Secretaría Técnica en cumplimiento como sujeto obligado</t>
  </si>
  <si>
    <t>Desarrollo de la Política Anticorrupción Tamaulipas</t>
  </si>
  <si>
    <t>Porcentaje de avance de las fases establecidas para el desarrollo de la política anticorrupción tamaulipas</t>
  </si>
  <si>
    <t>Capacitación a servidores públicos municipales y estatales</t>
  </si>
  <si>
    <t>Porcentaje de capacitaciones realizadas</t>
  </si>
  <si>
    <t>Porcentaje de servidores públicos capacitados</t>
  </si>
  <si>
    <t>Vinculación con instituciones públicas, cámaras empresariales y organizaciones de la sociedad civil</t>
  </si>
  <si>
    <t>Tasa de incremento de convenios formalizados</t>
  </si>
  <si>
    <t>Promoción de actividades de combate a la corrupción con los municipios</t>
  </si>
  <si>
    <t>Tasa de cobertura de promoción de combate a la corrupción en municipios</t>
  </si>
  <si>
    <t>Elaboración y aprobación de manuales operativos y normatividad del Comité Coordinador Estatal</t>
  </si>
  <si>
    <t>Porcentaje de manuales y normativa aprobados</t>
  </si>
  <si>
    <t>Coordinación con los municipios del Estado para establecer Unidades Anticorrupción</t>
  </si>
  <si>
    <t>Tasa de cobertura de enlaces municipales</t>
  </si>
  <si>
    <t>Realización de foros regionales en materia de sanción de responsabilidades de los servidores públicos.</t>
  </si>
  <si>
    <t>Porcentaje de asistencia a los foros</t>
  </si>
  <si>
    <t>Seguimiento del desarrollo de la Plataforma Estatal Digital</t>
  </si>
  <si>
    <t>Porcentaje de cumplimiento de los integrantes del Sistema Estatal Anticorrupción en el desarrollo de la Plataforma Digital Estatal</t>
  </si>
  <si>
    <t xml:space="preserve"> Sesiones y acuerdos realizados por la Comisión Ejecutiva del Sistema Estatal Anticorrupción</t>
  </si>
  <si>
    <t>Porcentaje de sesiones y acuerdos realizados por la Comisión Ejecutiva</t>
  </si>
  <si>
    <t>Propuestas realizadas por la Comisión Ejecutiva y aprobadas por el Comité Coordinador del Sistema Estatal Anticorrupción</t>
  </si>
  <si>
    <t>Porcentaje de propuestas aprobadas de la Comisión Ejecutiva</t>
  </si>
  <si>
    <t>TRIBUNAL DE ARBITRAJE</t>
  </si>
  <si>
    <t>E070</t>
  </si>
  <si>
    <t>IMPARTICIÓN DE JUSTICIA EN MATERIAL LABORAL</t>
  </si>
  <si>
    <t>Trabajadores y entidades públicas en Tamaulipas obtienen un mayor índice de solución de conflictos laborales.</t>
  </si>
  <si>
    <t>Porcentaje de expedientes con laudo dictado.</t>
  </si>
  <si>
    <t>Frecuencia de Medición: Anual</t>
  </si>
  <si>
    <t>C1. laudos emitidos</t>
  </si>
  <si>
    <t>Tasa de variación de laudos emitidos</t>
  </si>
  <si>
    <t>Frecuencia de Medición: Semestral</t>
  </si>
  <si>
    <t>C1.A1. Radicación de las demandas</t>
  </si>
  <si>
    <t>Porcentaje de demandas radicadas</t>
  </si>
  <si>
    <t>Frecuencia de Medición: Trimestral</t>
  </si>
  <si>
    <t>C1.A2. Emplazamiento a las partes</t>
  </si>
  <si>
    <t>Porcentaje de notificaciones realizadas</t>
  </si>
  <si>
    <t>C1.A3. Celebración de la audiencia de ofrecimiento y admisión de pruebas</t>
  </si>
  <si>
    <t>Porcentaje de audiencias realizadas</t>
  </si>
  <si>
    <t>C1.A4. Desahogo de pruebas</t>
  </si>
  <si>
    <t>Porcentaje de cierre de instrucción</t>
  </si>
  <si>
    <t>C1.A5. Emisión de laudo</t>
  </si>
  <si>
    <t>Porcentaje de laudos emitidos</t>
  </si>
  <si>
    <t>C1.A6. Trámite de amparos directos</t>
  </si>
  <si>
    <t>Porcentaje de amparos enviados en tiempo</t>
  </si>
  <si>
    <t>C1.A7. Registro de amparos indirectos</t>
  </si>
  <si>
    <t>Porcentaje de amparos contestados en tiempo</t>
  </si>
  <si>
    <t>C1.A8. Atención de exhortos</t>
  </si>
  <si>
    <t>Porcentaje de exhortos atendidos</t>
  </si>
  <si>
    <t>Secretaría de Turismo</t>
  </si>
  <si>
    <t>F140</t>
  </si>
  <si>
    <t>Programa de Promoción Turística</t>
  </si>
  <si>
    <t>Las regiones Turisticas  del Estado de Tamaulipas  son reconocidas por los turistas  nacionales e internacionales</t>
  </si>
  <si>
    <t>Tasa de cumplimiento de afluencia en el Estado</t>
  </si>
  <si>
    <t>ALFUENCIA DE 2019</t>
  </si>
  <si>
    <t>AFLUENCIA DE MUNICIPIOS QUE PASARON A FASE II: 17 DE AGOSTO, SOTO LA MARINA Y JAUMAVE; 15 SEP, REYNOSA Y GOMEZ FARIAS; 30 SEP, VICTORIA, PLAYA BAGDAD Y BARRA DEL TORDO</t>
  </si>
  <si>
    <t>SOLO ALGUNOS DESTINOS TURÍSTICOS PASARON A FASE II DESPUES DEL 17 DE AGOSTO DEBIDO A LA CONTINGENCIA SANTIARIA</t>
  </si>
  <si>
    <t>C1. Actividades de fomento al turismo del Estado realizadas</t>
  </si>
  <si>
    <t>Porcentaje de cumplimiento de actividades de fomento turístico</t>
  </si>
  <si>
    <t>C2. Apoyos económicos o en especie otorgados</t>
  </si>
  <si>
    <t>Porcentaje de apoyos otorgados</t>
  </si>
  <si>
    <t>C1. A1. Realización de Campañas de promoción por temporada con el Fideicomiso del 2% sobre hospedaje</t>
  </si>
  <si>
    <t>Cobertura de las Campañas de promoción del Fideicomiso del 2% sobre hospedaje</t>
  </si>
  <si>
    <t>C1. A2. Promoción de las festividades turísticas de los municipios y Pueblos Mágicos.</t>
  </si>
  <si>
    <t>Cobertura de la promoción de festividades en municipios y Pueblos Mágicos.</t>
  </si>
  <si>
    <t>C1.A3. Realización de Ruedas de Prensa</t>
  </si>
  <si>
    <t>Porcentaje de asistencia de medios a ruedas de prensa</t>
  </si>
  <si>
    <t>C1. A4. Participación en Ferias y Exposiciones para promover los atractivos turísticos del Estado</t>
  </si>
  <si>
    <t>Porcentaje de participación en ferias y exposiciones</t>
  </si>
  <si>
    <t>CERO POR LA CANCELACIÓN DE EVENTOS Y CIERRE DE ESPACIO MASIVO DEBIDO A LA CONTINGENCIA SANITARIA</t>
  </si>
  <si>
    <t>C1. A5. Realización de eventos, convenciones y congresos nacionales e internacionales para el impulsar el turismo de Negocios</t>
  </si>
  <si>
    <t>Tasa de eficiencia en la atracción de eventos, congresos</t>
  </si>
  <si>
    <t>C2.A1. Dictaminación de solicitudes de apoyo en dinero o especia emitidos por la ciudadanía bajo un enfoque de igualidad de género.</t>
  </si>
  <si>
    <t>Porcentaje de dictaminación de solicitudes</t>
  </si>
  <si>
    <t>CERO POR NO HABER ACTIVIDAD TURÍSTICA DEBIDO A LA CONTINGENCIA SANITARIA</t>
  </si>
  <si>
    <t>C2.A2. Entrega de apoyo solicitado en dinero o especie entregados por la Secretaría de Turismo bajo un enfoque de igualdad de género.</t>
  </si>
  <si>
    <t>Tasa de efectividad en la entrega de apoyos</t>
  </si>
  <si>
    <t>K180</t>
  </si>
  <si>
    <t>INFRAESTRUCTURA TURÍSTICA</t>
  </si>
  <si>
    <t xml:space="preserve">LAS REGIONES TURÍSTICAS DEL ESTADO DE TAMAULIPAS SON FORTALECIDAS MEDIANTE LA CONSTRUCCIÓN DE INFRAESTRUCTURA PARA ELEVAR LA COMPETITIVIDAD. </t>
  </si>
  <si>
    <t>TASA DE CUMPLIMIENTO DE AFLUENCIA EN EL ESTADO</t>
  </si>
  <si>
    <t>SOLO ALGUNOS DESTINOS TURÍSTICOS PASARON A FASE II DESPUES DEL 17 DE AGOSTO DEBIDO A LA CONTINGENCIA SANITARIA</t>
  </si>
  <si>
    <t>OBRAS PÚBLICA TURÍSTICA CONSTRUIDA</t>
  </si>
  <si>
    <t xml:space="preserve">OBRA PÚBLICA GESTIONADA PARA SERVICIOS TURÍSTICOS </t>
  </si>
  <si>
    <t>SIN AVANCE POR NO HABER CONCURRENCIA CON RECURSO FEDERAL Y POR PRESENTARSE LA CONTINGENCIA SANITARIA.</t>
  </si>
  <si>
    <t xml:space="preserve"> REVISIÓN DE LOS PROYECTOS DE OBRA PÚBLICA PARA ELEVAR LA COMPETITIVIDAD DEL TURISMO DE NATURALEZA, SOL Y PLAYA, CULTURA Y DE PUEBLO MÁGICOS DEL ESTADO DE TAMAULIPAS</t>
  </si>
  <si>
    <t xml:space="preserve">GRADO DE EFICIENCIA EN LA REVISIÓN </t>
  </si>
  <si>
    <t>COORDINACIÓN CON LOS MUNICIPIOS PARA LA BUENA OPERACIÓN DE LA OBRA PÚBLICA ENTREGADA</t>
  </si>
  <si>
    <t xml:space="preserve">GRADO DE COORDINACIÓN </t>
  </si>
  <si>
    <t>M041</t>
  </si>
  <si>
    <t>Actividades de Apoyo Administrativo del Sector Turismo</t>
  </si>
  <si>
    <t>Las regiones Turisticas  del Estado de Tamaulipas  acceden a servicios de promoción y fortalecimiento para conformar una oferta turística competitiva</t>
  </si>
  <si>
    <t>Procentaje de incremento en afluencia en las regiones turísticas del estado</t>
  </si>
  <si>
    <t>C1. Aspectos legales de los actos en que interviene el secretario de turismo elaborados y revisados</t>
  </si>
  <si>
    <t>Porcentaje de culminación de actos legales en los que interviene el secretario de turismo</t>
  </si>
  <si>
    <t xml:space="preserve"> C2. Acciones de Fortalecimiento Institucional para mejorar la gestión financiera de la Promoción Turistica del Estado de Tamaulipas realizadas</t>
  </si>
  <si>
    <t>Grado de cumplimiento del fortalecimiento institucional</t>
  </si>
  <si>
    <t>cierre de ejercicio presupuestal</t>
  </si>
  <si>
    <t>C1.A1. Firma de contratos en materia de adquisiciones y servicios</t>
  </si>
  <si>
    <t>Porcentaje de contratos de adquisiciones y servicios firmados</t>
  </si>
  <si>
    <t>C1.A2. Firma de convenios de colaboracion y coordinacion</t>
  </si>
  <si>
    <t>Porcentaje de convenios de colaboración y coordinación firmados</t>
  </si>
  <si>
    <t>C1.A3. Revisión de documentación para obras de infraestructura</t>
  </si>
  <si>
    <t>Tasa de revisión de documentación para obras de infraestructura</t>
  </si>
  <si>
    <t>C2.A1. Instrumentación de procesos de gestion financiera orientados a resultados</t>
  </si>
  <si>
    <t>Tasa de eficacia en la gestión financiera</t>
  </si>
  <si>
    <t>C2.A2. Ampliación del Recurso Humano para mejorar la oportunidad de los servicios para el Fomento del Turismo</t>
  </si>
  <si>
    <t>Razón de impacto en la ampliación de acciones de fomento dado nuevo capital humano</t>
  </si>
  <si>
    <t>sin cambios plantilla</t>
  </si>
  <si>
    <t>C2.A3. Ampliación de las acciones de representación para el fortalecimiento de la conducción de la política pública para la vocación turística del estado.</t>
  </si>
  <si>
    <t>Tasa de variación del fortalecimiento</t>
  </si>
  <si>
    <t>C2.A4. Ampliación del servicio de translado para fortalecer las acciones de ampliación de representaciones para el fomento turístico</t>
  </si>
  <si>
    <t>Porcentaje de nuevas unidades vehiculares arrendadas</t>
  </si>
  <si>
    <t>sin cambio en parque vehicular</t>
  </si>
  <si>
    <t>ACTIVIDAD 2.5</t>
  </si>
  <si>
    <t>C2.A5. Ampliación del activo tecnológico para la buena operación de las acciónes de promoción turística</t>
  </si>
  <si>
    <t>Tasa de incremento del activo</t>
  </si>
  <si>
    <t>sin adquisiciones de equipo</t>
  </si>
  <si>
    <t>P035</t>
  </si>
  <si>
    <t>Conducción de la Política Pública en Materia Turística</t>
  </si>
  <si>
    <t>SOLO ALGUNOS DESTINOS TURÍSTICOS PASARON A FASE II DESPUES DEL 17 DE AGOSTO DEBIDA A LA CONTINGENCIA SANITARIA</t>
  </si>
  <si>
    <t>C1. Diseño, evaluación y seguimiento de estrategias turísticas realizado</t>
  </si>
  <si>
    <t>Grado de cumplimiento de los objetivos estratégicos estipulados en en plan de trab</t>
  </si>
  <si>
    <t>ESTRATEGIAS DE REAPERTURA, NETWORKING CON EL SECTOR TURISTICO NACIONAL E INTERNACIONAL VIA DIGITAL, PARTICIPACIÓN EN CONGRESOS VIRTUALES DE TURISMO</t>
  </si>
  <si>
    <t xml:space="preserve">CUMPLIMIENTO CON LAS 3 ACCIONES ESTRATEGICAS DERIVADAS DE LA PANDEMIA. </t>
  </si>
  <si>
    <t xml:space="preserve">CUMPLIMIENTO CON LAS NUEVAS ESTRATEGIAS DERIVADOS DE LA CONTINGENCIAS </t>
  </si>
  <si>
    <t>C2. Capacitación y certificación brindadas</t>
  </si>
  <si>
    <t>Porcentaje de capacitación a unidades económicas y guías turísticos</t>
  </si>
  <si>
    <t xml:space="preserve">Se ha brindado acompañamiento y capacitacion a estas personas via web en respuesta a la Contingencia Sanitaria. El programa formal de capacitación comienza a partir del segundo semestre </t>
  </si>
  <si>
    <t>Tasa de certificación a empresas pertenecientes a los consejos empresariales o consultivos</t>
  </si>
  <si>
    <t>SELLOS DEL PROGRAMA DE SANITAM PRO ENTREGADOS HASTA EL MES DE SEPTIEMBRE</t>
  </si>
  <si>
    <t>SELLOS ENTREGADOS EL TRIMESTRE ANTERIOR</t>
  </si>
  <si>
    <t>C3. Oferta turística del Estado mejorada</t>
  </si>
  <si>
    <t>Tasa de incremento de estancia promedio</t>
  </si>
  <si>
    <t>SIN REGISTRO POR PANDEMIA</t>
  </si>
  <si>
    <t>Sin ocupación en hoteles debido a contingencia Sanitaria</t>
  </si>
  <si>
    <t xml:space="preserve">C1.A1. Instrumentación y desarrollo de los procesos y acciones de planeación Estrategica de la Secretaría. 
</t>
  </si>
  <si>
    <t>Porcentaje de avance del plan estrategico Anual de la Secretaría de Turismo de Tamaulipas</t>
  </si>
  <si>
    <t>NO HUBO AVANCE DERIVADO DE QUE LOS PROGRAMAS PRESUPUESTALES DE LA SECRETARIA DE TURISMO SE DETUVIERON POR LA CONTINGENCIA SANITARIA POR EL COVID-19</t>
  </si>
  <si>
    <t xml:space="preserve"> C1.A2. Integración y actualización de datos estadísticos del sector turistico del estado</t>
  </si>
  <si>
    <t>Porcentaje de avance del observatorio turístico de Tamaulipas</t>
  </si>
  <si>
    <t>REALIZACIÓN DE ESTADÍSTICAS DE MONITOREO SEMANAL POR CONTINGENCIA SANITARIA</t>
  </si>
  <si>
    <t>C1.A3. Planeación de la infraestructura turística del estado</t>
  </si>
  <si>
    <t>C1.A4. Realización de reuniones de coordinación con las direcciones de turismo de los municipios</t>
  </si>
  <si>
    <t xml:space="preserve">Tasa de participación de las direcciones de turismo de los municipios. </t>
  </si>
  <si>
    <t>Se han realizado reuniones virtuales y seguimiento via redes en respuesta a la Contingencia Sanitaria</t>
  </si>
  <si>
    <t>C1. A5. Acciones de vinulación con municipios, organismo empresariales y academia.</t>
  </si>
  <si>
    <t>asa de participación de los municipios, organismos empresariales y academia en las reuniones de trabajo</t>
  </si>
  <si>
    <t>REALIZACION DE LA SEGUNDA SEMANA DEL TURISMO VIRTUAL TRANSMITIDA POR ZOOM Y FACEBOOK</t>
  </si>
  <si>
    <t>C1.A6 Instrumentación de programas de operación para el desarrollo sustentable de los destinos de playa del Estado.</t>
  </si>
  <si>
    <t>Tasa de desarrollo de modelos de negocio</t>
  </si>
  <si>
    <t>OPERATIVO DE REAPERTURA DE PLAYAS DEL ESTADO CON PROTOCOLOS DE SANA DISTANCIA</t>
  </si>
  <si>
    <t>TRABAJO REALIZADO EN TODAS LAS PLAYAS DEL ESTADO</t>
  </si>
  <si>
    <t>C2.A1. Elaboración de convocatoria para capacitación en el sector, bajo un enfoque de igualdad de género.</t>
  </si>
  <si>
    <t>Porcentaje de cumplimiento de emisión de convocatorias de capacitación</t>
  </si>
  <si>
    <t xml:space="preserve">Se han realizado convocatorias via redes para la asistencia a conferencias y reuniones virtuales en respuesta a la Contingencia. </t>
  </si>
  <si>
    <t>C2.A2. Realización de acciones para la certificación y mejoramiento de la competitividad de las empresas del sector turístico bajo un enfoque de igualdad de género.</t>
  </si>
  <si>
    <t>Porcentaje de cumplimiento de las acciones para certificación y mejoramiento de la competitividad de las empresas del sector turístico.</t>
  </si>
  <si>
    <t xml:space="preserve">CONTINUACIÓN DE LOS Programa SaniTam Pro y Compra Tam en respuesta a la Contingencia Sanitaria. </t>
  </si>
  <si>
    <t>C3. A1. Acciones de desarrollo de rutas y circuitos turístico en el Estado de Tamaulipas.</t>
  </si>
  <si>
    <t>Porcentaje de rutas y circuitos turísticos desarrollado en el Estado de Tamaulipas</t>
  </si>
  <si>
    <t>La no aprobación del presupuesto y la baja posibilidad de inversión por parte de los empresarios dificultan cunplirla meta, avanzando solo en la fase de planeación</t>
  </si>
  <si>
    <t xml:space="preserve"> C3.A2. Acciones de fortalecimiento de productos y destinos turístico en el Estado de Tamaulipas.</t>
  </si>
  <si>
    <t>Grado de cumplimiento de las acciones para el fortalecimiento del productos y destinos turístico del Estado.</t>
  </si>
  <si>
    <t>C3.A3. Acciones de impulso y promoción al emprendimiento en el sector turístico con productos y servicios competitivos bajo un enfoque de igualdad de género.</t>
  </si>
  <si>
    <t>Tasa de emprendimiento turístico</t>
  </si>
  <si>
    <t>C3. A4. Desarrollo de acciones para impulsar la oferta del turismo de salud.</t>
  </si>
  <si>
    <t xml:space="preserve">Porcentaje de cumplimiento de las acciones para fomentar el turismo de salud. </t>
  </si>
  <si>
    <t xml:space="preserve">LA FRONTERA SE ENCUENTRA CERRADA POR PANDEMIA </t>
  </si>
  <si>
    <t>Universidad de Seguridad y Justicia de Tamaulipas</t>
  </si>
  <si>
    <t>E091</t>
  </si>
  <si>
    <t>SERVICIOS DE FORMACIÓN DE AGENTES Y CUERPOS POLICIALES</t>
  </si>
  <si>
    <t>Las personas que se desempeñan en la administración y procuración de justicia  cuentan con las competencias necesarias para ejercer su labor</t>
  </si>
  <si>
    <t>Tasa de incremento de los servicios de la Universidad de Seguridad y Justicia de Tamaulipas</t>
  </si>
  <si>
    <t>Servicios educativos de nivel profesional otorgados</t>
  </si>
  <si>
    <t>Porcentaje de egreso de licenciatura</t>
  </si>
  <si>
    <t>Egresados</t>
  </si>
  <si>
    <t>Porcentaje de titulados en el nivel de licenciatura</t>
  </si>
  <si>
    <t>Servicios educativos de nivel posgrado otorgados</t>
  </si>
  <si>
    <t>Porcentaje de permanencia de posgrado</t>
  </si>
  <si>
    <t>Servicios de profesionalización otorgados.</t>
  </si>
  <si>
    <t>Porcentaje de egreso de profesionalización</t>
  </si>
  <si>
    <t>Se graduaron 64 alumnos los cuales ya estaban inscritos</t>
  </si>
  <si>
    <t>Derivado de la epidemia de enfermedad generada por el virus SARS-CoV2 (COVID-19), se han suspendido las clases presenciales y la admisión de alumnos en la Universidad de Seguridad y Justicia de Tamaulipas, para evitar poner en riesgo a los alumnos; además de ser una indicación de la federación.</t>
  </si>
  <si>
    <t>Porcentaje de graduados de formación inicial policial</t>
  </si>
  <si>
    <t>Se graduaron 64 alumnos en el último trimestre</t>
  </si>
  <si>
    <t>La Meta estal establecida cambio a 200 alumnos, el cambio se hizo oficialmente</t>
  </si>
  <si>
    <t>Formación académica de alumnos de nivel profesional</t>
  </si>
  <si>
    <t xml:space="preserve">Tasa de deserción de nivel profesional </t>
  </si>
  <si>
    <t>Bajas de alumnos</t>
  </si>
  <si>
    <t>6.2%</t>
  </si>
  <si>
    <t>3.5%</t>
  </si>
  <si>
    <t>Evaluación de alumnos de nivel profesional</t>
  </si>
  <si>
    <t>Porcentaje de aprobación de licenciatura</t>
  </si>
  <si>
    <t>82.4%</t>
  </si>
  <si>
    <t>96.5%</t>
  </si>
  <si>
    <t>Actualización docente de nivel profesional</t>
  </si>
  <si>
    <t>Porcentaje de docentes actualizados a nivel licenciatura</t>
  </si>
  <si>
    <t>60.61</t>
  </si>
  <si>
    <t>Evaluación de alumnos de nivel posgrado</t>
  </si>
  <si>
    <t>Porcentaje de aprobación nivel posgrado</t>
  </si>
  <si>
    <t>88.88%</t>
  </si>
  <si>
    <t>Admisión de aspirantes a profesionalización</t>
  </si>
  <si>
    <t>Porcentaje de alumnos inscritos en profesionalización</t>
  </si>
  <si>
    <t xml:space="preserve"> Capacitación a alumnos de profesionalización</t>
  </si>
  <si>
    <t>Porcentaje de bajas académicas de profesionalización</t>
  </si>
  <si>
    <t>Actualización de docentes e instructores de profesionalización</t>
  </si>
  <si>
    <t>Porcentaje de instructores actualizados nivel profesionalización</t>
  </si>
  <si>
    <t>Seguimiento de difusión para formación inicial policial</t>
  </si>
  <si>
    <t>Porcentaje de respuesta a eventos de difusión</t>
  </si>
  <si>
    <t>Si se reportan interesados por los diferentes medios de difusión</t>
  </si>
  <si>
    <t>5.60%</t>
  </si>
  <si>
    <t>P025</t>
  </si>
  <si>
    <t>Conducción de la Política de Finanzas Públicas</t>
  </si>
  <si>
    <t>El Gobierno del estado de Tamaulipas implementa mecanismos que permitan un balance entre los ingresos percibidos y el gasto efectuado</t>
  </si>
  <si>
    <t>Crecimiento de ingresos tributarios</t>
  </si>
  <si>
    <t>Las cifras de ingresos tributarios no son definitivas hasta que se disponga de la publicación de Cuenta Pública.</t>
  </si>
  <si>
    <t>Porcentaje de gasto ejercido</t>
  </si>
  <si>
    <t>Transferencias de participaciones federales mensuales recibidas</t>
  </si>
  <si>
    <t>Porcentaje de transferencias de participaciones federales mensuales recibidas</t>
  </si>
  <si>
    <t>Información del desempeño valorada y mejorada</t>
  </si>
  <si>
    <t>Porcentaje de programas presupuestarios cuya evaluación del desempeño en base al modelo sintético obtiene una calificación media alta a alta</t>
  </si>
  <si>
    <t xml:space="preserve">	Entidades públicas y fondos coordinados</t>
  </si>
  <si>
    <t>Tasa de cumplimiento de proyectos de la Unidad de Entidades y Fideicomisos</t>
  </si>
  <si>
    <t>Devido a la  Contingencia Sanitaria Covid 19, parte de nuestros indicadores fueron afectados al no llegar al porcentaje proyectado.</t>
  </si>
  <si>
    <t>Recabación de información para integración de cuenta comprobada</t>
  </si>
  <si>
    <t>Porcentaje de cumplimiento de cuenta comprobada</t>
  </si>
  <si>
    <t>Recabación de información para integración de reportes mensuales de participaciones y aportaciones federales</t>
  </si>
  <si>
    <t xml:space="preserve">Porcentaje de cumplimiento de reportes de participaciones y aportaciones federales </t>
  </si>
  <si>
    <t>Elaboración de reportes de Impuesto Predial, Derechos por Suministro de Agua, Impuestos y Derechos Locales realizados .</t>
  </si>
  <si>
    <t>Porcentaje de cumplimiento de reportes</t>
  </si>
  <si>
    <t>Revisión de la legalidad de los actos de las Unidades Administrativas de la Subsecretaria de Ingresos</t>
  </si>
  <si>
    <t>Tasa de actos revisados</t>
  </si>
  <si>
    <t>Defensa de los actos de las Unidades Administrativas de la Subsecretaria de Ingresos.</t>
  </si>
  <si>
    <t xml:space="preserve">Trámite de demandas de amparo	</t>
  </si>
  <si>
    <t>Porcentaje de actos defendidos</t>
  </si>
  <si>
    <t>Análisis de valoración de garantías para el ejercicio de la función notarial</t>
  </si>
  <si>
    <t xml:space="preserve">Porcentaje de garantías notariales valoradas  </t>
  </si>
  <si>
    <t>Medición del ejercicio del presupuesto que se destina a programas y proyectos de inversión económico y social</t>
  </si>
  <si>
    <t>Porcentaje del ejercicio del presupuesto económico y social aprobado respecto a lo programado en gasto de inversión</t>
  </si>
  <si>
    <t>Elaboración de informes de contabilidad gubernamental e informes de gestión pública establecidos por el marco constitucional y legal.</t>
  </si>
  <si>
    <t>Porcentaje de informes de Contabilidad Gubernamental e informes de Gestión Pública emitidos</t>
  </si>
  <si>
    <t>Entrega de los recursos financieros a través de los pagos oportunos efectuados</t>
  </si>
  <si>
    <t>Porcentaje de pagos oportunos efectuados</t>
  </si>
  <si>
    <t>Fiscalización de recibos de pago para trámite de pago de manera oportuna.</t>
  </si>
  <si>
    <t>Porcentajes de recibos de pago fiscalizados para trámite de pago de manera oportuna</t>
  </si>
  <si>
    <t>Capacitación impartida en materia de desempeño de programas presupuestarios</t>
  </si>
  <si>
    <t>Porcentaje de servidores públicos que consideraron útiles las capacitaciones que les impartió la Dirección de Planeación Estratégica</t>
  </si>
  <si>
    <t>Seguimiento de fideicomisos públicos</t>
  </si>
  <si>
    <t>Seguimiento a Fideicomisos</t>
  </si>
  <si>
    <t>Asesoría a Entidades y Municipios</t>
  </si>
  <si>
    <t>Asesoría a Fondos de Coordinación Fiscal</t>
  </si>
  <si>
    <t>Asesoría a seguimiento de Organismos Públicos Descentralizados</t>
  </si>
  <si>
    <t>Asesoría a seguimiento de organismos públicos descentralizados</t>
  </si>
  <si>
    <t>Acreditación de integrantes de los comités técnicos</t>
  </si>
  <si>
    <t>Acreditación integrantes fideicomisos</t>
  </si>
  <si>
    <t>Acreditación integrantes fondos de coordinación fiscal</t>
  </si>
  <si>
    <t>Gestión y contratación de deuda pública</t>
  </si>
  <si>
    <t>Deuda Pública</t>
  </si>
  <si>
    <t>Obtención de calificadoras crediticias</t>
  </si>
  <si>
    <t>Alcance de calificadoras meta</t>
  </si>
  <si>
    <t>Oficinas del Gobernador</t>
  </si>
  <si>
    <t>P004</t>
  </si>
  <si>
    <t>Planeación y conducción de las políticas públicas del poder ejecutivo</t>
  </si>
  <si>
    <t>La población del estado de Tamaulipas es atendida en sus necesidades y demandas para el desarrollo político, económico, social, cultural y seguridad ciudadana del estado.</t>
  </si>
  <si>
    <t>Tasa de avance en los indicadores estratégicos y de gestión del desempeño</t>
  </si>
  <si>
    <t>Informes entregados referidos al la cobertura de los programas presupuestales respecto a las líneas de acción del Plan Estatal de Desarrollo.</t>
  </si>
  <si>
    <t xml:space="preserve"> Informes entregados referidos al la cobertura de los programas presupuestales respecto a las líneas de acción del  Plan Estatal de Desarrollo.</t>
  </si>
  <si>
    <t>Disponibilidad de la información en cumplimiento de los requerimientos de transparencia de la Oficina del Gobernador.</t>
  </si>
  <si>
    <t>Porcentaje de formatos disponibles y actualizados en portal de transparencia</t>
  </si>
  <si>
    <t>Seguimiento para elaboración del informe de gobierno realizado.</t>
  </si>
  <si>
    <t>Porcentaje de cumplimiento del plan de elaboración y entrega del informe de gobierno</t>
  </si>
  <si>
    <t>Imagen y difusión de las actividades institucionales de gobierno del estado realizado.</t>
  </si>
  <si>
    <t>Tasa de realización y difusión de campañas gubernamentales</t>
  </si>
  <si>
    <t>Tasa promedio de difusión de comunicados en medios</t>
  </si>
  <si>
    <t>Giras Realizadas.</t>
  </si>
  <si>
    <t>Recepción de bases de datos actualizadas en relación a los programas presupuestarios (programas y proyectos)</t>
  </si>
  <si>
    <t>Porcentaje de bases de datos actualizadas de recursos de programas y proyectos</t>
  </si>
  <si>
    <t>ACTIVIDAD C2.A1</t>
  </si>
  <si>
    <t>Seguimiento y evaluación de formatos aplicables</t>
  </si>
  <si>
    <t>Porcentaje de formatos actualizados</t>
  </si>
  <si>
    <t>ACTIVIDAD C3.A1</t>
  </si>
  <si>
    <t>Revsión de datos del Informe de Gobierno de cada dependencia</t>
  </si>
  <si>
    <t>Porcentaje de dependencias revisadas</t>
  </si>
  <si>
    <t>Con fundamento en el Decreto No LXIII-1028 publicado el 22 de octubre de 2019, las actividades para la conformación del 4o Informe de Gobierno se iniciaron en el mes de noviembre de 2019 y como resultado, en el primer trimestre de 2020 se realizó la entrega del 4o IGT.  En este mismo sentido, los trabajos de integración del 5o Informe se iniciaron en el mes de agosto de 2020.  El total de dependencias que envían información para integrar al Informe de Gobierno disminuyó a 18 en el 5IG, debido a que la Fiscalía General de Justicia es un organismo público autónomo.
Al cierre de 2020 se tiene un 100% en la revisión de datos de las dependencias en el 4o y 5o Informe de Gobierno.</t>
  </si>
  <si>
    <t>ACTIVIDAD C3.A2</t>
  </si>
  <si>
    <t>Recopliación e integración de información final validada de las dependencias</t>
  </si>
  <si>
    <t>Porcentaje de dependencias que remiten información validada por su titular</t>
  </si>
  <si>
    <t>ACTIVIDAD C4.A1</t>
  </si>
  <si>
    <t>Auditorias de imagen institucional a las dependencias de gobierno</t>
  </si>
  <si>
    <t>Porcentaje de solicitudes de imagen auditadas</t>
  </si>
  <si>
    <t>ACTIVIDAD C4.A2</t>
  </si>
  <si>
    <t>Auditoría de comunicados de prensa a las dependecnias de gobierno</t>
  </si>
  <si>
    <t>Porcentaje de comunicados auditados</t>
  </si>
  <si>
    <t>ACTIVIDAD C5.A1</t>
  </si>
  <si>
    <t>Realización de pre giras</t>
  </si>
  <si>
    <t>Porcentaje de pre giras realizadas</t>
  </si>
  <si>
    <t>Contraloría Gubernamental</t>
  </si>
  <si>
    <t>O066</t>
  </si>
  <si>
    <t>Promoción de la Cultura de la Legalidad y el aprecio por la rendición de Cuentas</t>
  </si>
  <si>
    <t>Las dependencias, entidades y municipios mejoran su
control y evaluación de la
gestión pública</t>
  </si>
  <si>
    <t>Variación porcentual de auditorías terminadas</t>
  </si>
  <si>
    <t>DECLARACIONES DE LOS SERVIDORES PUBLICOS CAPTURADAS EN LA PLATAFORMA DIGITAL</t>
  </si>
  <si>
    <t>Variaciòn porcentual de Declaraciones Capturadas en Plataforma.</t>
  </si>
  <si>
    <t xml:space="preserve"> Administración adecuada de fondos y programas presupuestarios federales</t>
  </si>
  <si>
    <t>Porcentaje de fondos y programas federales evaluados con acciones de mejora</t>
  </si>
  <si>
    <t>Dictaminación adecuada de los fondos y programas federales del ejercicio 2019</t>
  </si>
  <si>
    <t>Porcentaje de fondos y programas federales dictaminados -Mide el número de fondos y programas dictaminados en relación con el total de fondos y programas evaluados en el ejercicio 2019</t>
  </si>
  <si>
    <t xml:space="preserve">Premiacion y reconocimiento a los ganadores del Premio Nacional de Contraloria Social, Etapa Estatal </t>
  </si>
  <si>
    <t>Porcentajes de trabajos premiados</t>
  </si>
  <si>
    <t xml:space="preserve">Se Cancela por Contingencia Covid </t>
  </si>
  <si>
    <t>Actualización de Equipos que integran la infraestructura de la Plataforma Digital</t>
  </si>
  <si>
    <t>Porcentaje de Equipos de la Plataforma actualizados</t>
  </si>
  <si>
    <t>Contratación de Despachos para las evaluaciones de fondos y programas presupuestarios federales</t>
  </si>
  <si>
    <t>Porcentaje de informes de Evaluadores externos</t>
  </si>
  <si>
    <t xml:space="preserve">En proceso de selección de Despacho Evaluador </t>
  </si>
  <si>
    <t>Contratación de Especialista especializado para realizar la Dictaminación de las evaluaciones de fondos y programas presupuestarios federales 2019</t>
  </si>
  <si>
    <t>Porcentaje de informes de Dictaminación</t>
  </si>
  <si>
    <t xml:space="preserve">Publicacion y Difusion de la Convocatoria del Premio Nacional de Contraloría Social, Etapa Estatal. </t>
  </si>
  <si>
    <t>Porcentaje de Medios de Comunicación utilizados</t>
  </si>
  <si>
    <t>P222</t>
  </si>
  <si>
    <t>Conducción de la política pública de Mejora Regulatoria en el Estado de Tamaulipas.</t>
  </si>
  <si>
    <t>Los objetos obligados en el Estado de Tamaulipas operan bajo una regulación pública transparente y eficiente</t>
  </si>
  <si>
    <t xml:space="preserve">Acciones de simplificación en trámites, servicios y regulaciones. </t>
  </si>
  <si>
    <t>Es importante destacar que la Comisión Estatal de Mejora Regulatoria, adscrita a la Contraloría Gubernamental, tiene como atribución el  realizar las consultas necesarias a las dependencias y entidades de la administración pública estatal para elaborar el PEMR, sin embargo los programas de mejora son, en su ámbito de competencia, responsabilidad de los titulares de las Dependencias y Entidades</t>
  </si>
  <si>
    <t>Implementación DE LA ESTRATEGIA NACIONAL DE MEJORA REGULATORIA . CONAMER-ESTADO</t>
  </si>
  <si>
    <t xml:space="preserve">Porcentaje de cumplimiento de la Estrategia    </t>
  </si>
  <si>
    <t>SEGUIMOS PENDIENTES CON LA APROBACION DE LA NUEVA LEY DE MEJORA REGULATORIA, LA ESTRATEGIA NACIONAL MARCA 4 ASPECTOS IMPORTANTES PARA DAR CUMPLIMIENTO ESTE AÑO: 1) LEY DE MEJORA REGULATORIA ESTATAL ; 2) SESIONES DE CONSEJO ( LLEVADA A CABO EN EL MES DE JUNIO DEL PRESENTE. CUMPLIDO), 3) INFORME ANUAL DE DESEMPEÑO ( PRESENTADO EN LAS SESIONES DE CONSEJO), 4. LINEAMIENTOS PARA REALIZAR LA MANIFESTACION DE IMPACTO REGULATORIO ( SESION DE CONSEJO)</t>
  </si>
  <si>
    <t>La mejora regulatoria en el Estado y municipios implementada.</t>
  </si>
  <si>
    <t>SARE y PROSARE (Sistema de Apertura Rápida de Empresas y Programa de Recertificación SARE)</t>
  </si>
  <si>
    <t>Nuevo Laredo, Victoria y Matamoros . HASTA EL MOMENTO SOLO ESOS TRES MUNICIPIOS HAN SOLICITADO INSTALAR SARES, PROSARES Y YA SE LOGRO LA CERTIFICACION)</t>
  </si>
  <si>
    <t>VECS (Ventanilla Única de Construcción Simplificada)</t>
  </si>
  <si>
    <t>NUEVO LAREDO .solicitud gestionada</t>
  </si>
  <si>
    <t xml:space="preserve">Pilares: Políticas, Instituciones y Herramientas. Indicador subnacional de mejora regulatoria </t>
  </si>
  <si>
    <t>EN 2019, SE COMPROMETIERON 17 ACCIONES, LAS CUALES FUERON ACEPTADAS Y CUMPLIDAS, SIN EMBARGO FALTA UN RUBRO IMPORTANTE QUE ES  LA APROBACIÓN DE LA NUEVA LEY DE MEJORA REGULATORIA ALINEADA A LA GENERAL , ESTE AÑO HABRA OTRA EVALUACION , EN LA CUAL ESTE ES UN COMPROMISO PENDIENTE  2021.</t>
  </si>
  <si>
    <t>Implementación de mecanismos de cooperación regulatoria Estado- Municipio</t>
  </si>
  <si>
    <t xml:space="preserve">Convenios y Acuerdos          </t>
  </si>
  <si>
    <t xml:space="preserve">POR LO QUE RESPECTA AL TEMA DE CONVENIOS, ESTOS NO PUEDEN REALIZARSE EN TANTO NO SEA APROBADA LA LEY DE MEJORA REGULATORIA DEL ESTADO ( ALINEADA A LA GENERAL), RESPECTO A ACUERDOS: SE INVITO A LOS MUNICIPIOS DE TAMAULIPAS A PARTICIPAR Y ELABORAR SU PROGRAMA MUNICIPAL  DE MEJORA REGULATORIA 2020, PARTICIPANDO 32  DE ELLOS, LOS CUALES ESTAN POR ENTREGAR SU INFORME ANUAL DE ACTIVIDADES DE MEJORA REGULATORIA. </t>
  </si>
  <si>
    <t>Porcentaje de capacitaciones y asesorias brindadas a los sujetos obligados</t>
  </si>
  <si>
    <t xml:space="preserve">SE CAPACITÓ A LOS 43 MUNICIPIOS  y 52 DEPENDENCIAS/ENTIDADES DE LA APE EN LA IMPLEMENTACION DE LA POLITICA DE MEJORA REGULATORIA. SE CUMPLIO EN ESTE TRIMESTRE CON LA META, SIN EMBARGO SE TIENEN PLANEADOS PARA LA PROXIMA MITAD DE AÑO, CREAR CURSOS DE CAPACITACION EN TEMAS ESPECIFICOS, QUE ELLOS SOLICITARAN. </t>
  </si>
  <si>
    <t xml:space="preserve"> Instituto de Previsión y Seguridad Social del Estado de Tamaulipas</t>
  </si>
  <si>
    <t>E072</t>
  </si>
  <si>
    <t>Programa de Previsión y Seguridad Social de los Trabajadores del Estado</t>
  </si>
  <si>
    <t>PROPÓSITO  1</t>
  </si>
  <si>
    <t>Las madres trabajadoras burócratas del gobierno del estado en Cd. Victoria, cuentan con un lugar seguro donde dejar a sus hijos para que sean atendidos durante su jornada laboral.</t>
  </si>
  <si>
    <t>Madres trabajadoras del Gobierno del Estado beneficiadas con el servicio de CENDIS</t>
  </si>
  <si>
    <t>Debido a la contingencia aun se mantiene abierto el periodo de inscripciones.</t>
  </si>
  <si>
    <t>81.4%</t>
  </si>
  <si>
    <t>PROPÓSITO  2</t>
  </si>
  <si>
    <t>El total de las y los Jubilados Burócratas del Estado presentan un aumento en el poder adquisitivo en sus percepciones nominales, para hacer frente a sus necesidades económicas inmediatas y personales</t>
  </si>
  <si>
    <t>Porcentaje de personas jubiladas y jubilados burócratas del estado que recibieron el pago por concepto de bonos de "Día de la Madre, del Padre y del Jubilado".</t>
  </si>
  <si>
    <t>Servicio de alimentación balanceada y supervisada</t>
  </si>
  <si>
    <t>Niños con peso adecuado a la talla y/o edad</t>
  </si>
  <si>
    <t>Debido a la contingencia , se les solicito a los padres de familia enviar talla y peso de los menores. Hasta el momento solo 730 han enviado los datos.</t>
  </si>
  <si>
    <t>Instalaciones seguras y certificadas</t>
  </si>
  <si>
    <t>Atención a requerimientos por Ley e Instituciones de Certificación</t>
  </si>
  <si>
    <t>Se encuentra en actualizacion el Dictamen de Gas el cual se hizo verificacion en el mes de Septiembre.</t>
  </si>
  <si>
    <t>Apoyo económico adicionales a la percepción de pensión por concepto del “Día del Jubilado Burócrata” entregados.</t>
  </si>
  <si>
    <t>Porcentaje de bonos del "Día del Jubilado" pagados a las y los jubilados burócratas del estado.</t>
  </si>
  <si>
    <t>pendiente de pagar el Bono del dia del jubilado ya que se paga en el mes de noviembre</t>
  </si>
  <si>
    <t>Apoyo económico adicionales a la percepción de pensión por concepto del “Día de la Madre” entregados.</t>
  </si>
  <si>
    <t>Porcentaje de bonos del "Día de la Madre" pagados a las Jubiladas Burócratas del Estado.</t>
  </si>
  <si>
    <t>Apoyo económico adicionales a la percepción de pensión por concepto del “Día del Padre” entregados.</t>
  </si>
  <si>
    <t>Porcentaje de bonos del "Día del Padre" pagados a los jubilados burócratas del estado.</t>
  </si>
  <si>
    <t>Compra de productos nutritivos y de calidad para la elaboración de los alimentos de los niños de las Madres Trabajadoras del Gobierno del Estado que asisten a los CENDIS.</t>
  </si>
  <si>
    <t>Pedido de alimentación</t>
  </si>
  <si>
    <t>pedidos semanales en los 7 CENDIS</t>
  </si>
  <si>
    <t>TOTAL DE PEDIDOS SEMANALES EN LOS 7 CENDIS</t>
  </si>
  <si>
    <t>Desde 18 marzo se declara contigencia y se pasa de modalidad presencial a virtual.</t>
  </si>
  <si>
    <t>Capacitación y actualización de maestros, Sobre Programas Internos de Protección Civil</t>
  </si>
  <si>
    <t>Programa interno de proteccion civil</t>
  </si>
  <si>
    <t>todo el personal de los 7 CENDIS se capacitan.</t>
  </si>
  <si>
    <t>capacitaciones y simulacros internos</t>
  </si>
  <si>
    <t>Renovación y actualizar las certificaciones para las instalaciones de los CENDIS, Protección Civil, COEPRIS, Estructural, etc.</t>
  </si>
  <si>
    <t>Se realizan las gestiones para solicitar y considerar un apoyo económico a los Jubilados burócratas del estado a través de su Organización FUJPGET que los representa (Existe en los apoyos para activos).</t>
  </si>
  <si>
    <t>Las mujeres jubiladas burócratas gestionan un apoyo económico para considerarse dentro de un bono del “Día de la Madre” por su Organización FUJPGET que las representa (Existe en los apoyos para activos).</t>
  </si>
  <si>
    <t>Los hombre jubilados burócratas gestionan un apoyo económico para considerarse dentro de un bono del “Día del Padre” por su Organización FUJPGET que los representa (Existe en los apoyos para activos).</t>
  </si>
  <si>
    <t>Instituto Tamaulipeco para la Cultura y las Artes</t>
  </si>
  <si>
    <t>E090</t>
  </si>
  <si>
    <t>Desarrollo Cultural y Artístico</t>
  </si>
  <si>
    <t>Los tamaulipecos participan en las actividades artísticas y culturales</t>
  </si>
  <si>
    <t>Numero de seguidores en medios de comunicación</t>
  </si>
  <si>
    <t>Lograr conquistar nuevos públicos siempre han sido un desafío, sin embargo lograr la transición de los públicos cautivos a las plataformas digitales representa un reto mayor, debido a que no solo es lograr contenido atractivo sino que estos tengan al alcance un dispositivo móvil con acceso a internet.</t>
  </si>
  <si>
    <t>C1	Mejoramiento en las estrategias de Fomento a la lectura y creación literaria</t>
  </si>
  <si>
    <t xml:space="preserve">Publicaciones realizadas </t>
  </si>
  <si>
    <t>No se logró concretar la publicación de las obras seleccionadas, debido a que se encuentran en tramíte para el registro  en el Instituto Nacional del Derecho del Autor para que sea asignado  su número identificador  ISBN (International Standard Book Number).
Así mismo se corrigió un error en la formula, ya que se quitó el valor del año anterior para colocar la meta programada, los valores siguen siendo los mismos.</t>
  </si>
  <si>
    <t>C2	Aumento en la capacitación y actualización de las diversas disciplinas artísticas</t>
  </si>
  <si>
    <t>Incremento en las actividades de capacitación y actualización en las diversas Incremento en las actividades de capacitación y actualización en las diversas disciplinas</t>
  </si>
  <si>
    <t>C3	Incremento de las actividades de promoción y difusión</t>
  </si>
  <si>
    <t>Incremento en las actividades de promoción y difusión en contenido digital</t>
  </si>
  <si>
    <t>4	Participación de la población en las actividades artísticas-culturales</t>
  </si>
  <si>
    <t>Interacción en las actividades artístisticas y culturales en contenido digital</t>
  </si>
  <si>
    <t xml:space="preserve">La meta es un promedio </t>
  </si>
  <si>
    <t>Asistencia  a las actividades artísticas presenciales</t>
  </si>
  <si>
    <t>Muchas de las actividades presenciales se reprogramaron y otras se cancelaron debido a la Contingencia Sanitaria.</t>
  </si>
  <si>
    <t>Instituto de la Juventud de Tamaulipas</t>
  </si>
  <si>
    <t>E144</t>
  </si>
  <si>
    <t>Programa de Jóven a Jóven</t>
  </si>
  <si>
    <t>P1. Eventos realizados para promover el talento cultural de las y los jóvenes</t>
  </si>
  <si>
    <t xml:space="preserve">P1I1. Porcentaje de personas satisfechas con la oferta de eventos para jovenes </t>
  </si>
  <si>
    <t>C1	Espacios públicos de desarrollo emprendedor y cultural realizados para las juventudes con perspectiva de género.</t>
  </si>
  <si>
    <t>Tasa de varación de asistencia a eventos de desarrollo emprendedor y cultural por municipio</t>
  </si>
  <si>
    <t>La actividad  logró un mayor alcance, se realizó de manera Digital por la contingencia del COVID-19.</t>
  </si>
  <si>
    <t>C2	Conferencias y talleres realizados en temas derechos sexuales, salud reproductiva, derechos humanos y temas de interes prioritarios para las y los jóvenes</t>
  </si>
  <si>
    <t>Razón de género de asistentes por evento</t>
  </si>
  <si>
    <t>Tasa de variación de asistencia a conferencias y talleres por municipio desagregadas por sexo</t>
  </si>
  <si>
    <t>La actividad  logró un mayor alcance, se realizó de manera Digital por la contingencia del COVID-19. No fue posible identificar si los asistentes a las conferencias son mujeres u hombres, ya que se realizó de manera abierta las conferencias bajo la modalidad "En vivo" y las plataformas digitales empleadas, no registra el sexo de las vistas.</t>
  </si>
  <si>
    <t>Razón de género en la asistencia a conferencias o talleres</t>
  </si>
  <si>
    <t xml:space="preserve"> No fue posible identificar si los asistentes a las conferencias de Festival Jóvenes Tamaulipas son mujeres u hombres, ya que se realizó de manera abierta las conferencias bajo la modalidad "En vivo" y las plataformas digitales empleadas, no registra el sexo de las vistas.</t>
  </si>
  <si>
    <t>U143</t>
  </si>
  <si>
    <t>Programa Impulsando Juventudes</t>
  </si>
  <si>
    <t>P1. Juventudes de Tamaulipas se capacitan y adquieren apoyos para su desarrollo con perspectiva de género</t>
  </si>
  <si>
    <t>P1I1. Proporción de personas jóvenes con capacitaciones o apoyos para su desarrollo (PJCC)</t>
  </si>
  <si>
    <t xml:space="preserve">No se realizaron proyectos del programa U143 por su enfoque presencial, y por la modificación de recurso económico. </t>
  </si>
  <si>
    <t>P1I2. Razón de género de personas jóvenes con capacitaciones o apoyos para su desarrollo (RJCC)</t>
  </si>
  <si>
    <t xml:space="preserve">C1	Herramientas competitivas complementarias impartidas para juventudes de Tamaulipas	</t>
  </si>
  <si>
    <t>C1I1. Tasa de variación anual de jóvenes de Tamaulipas con certificación en un segundo idioma (TVAC)</t>
  </si>
  <si>
    <t xml:space="preserve">Durante el segundo trimestre, no se realizaron proyectos del programa U143 por su enfoque presencial, y por la modificación de recurso económico. </t>
  </si>
  <si>
    <t>C1I2. Proporción de jóvenes capacitados en temas de liderazgo o habilidades laborales (PJL)</t>
  </si>
  <si>
    <t xml:space="preserve">Derivado a la contingencia por el COVID no se concluyeron capacitaciones. Durante el segundo trimestre, no se realizaron proyectos del programa U143 por su enfoque presencial, y por la modificación de recurso económico. </t>
  </si>
  <si>
    <t xml:space="preserve">Impartición de cursos en un segundo idioma a jóvenes	</t>
  </si>
  <si>
    <t>IA1C1. Porcentaje de jóvenes que cursan "Idiomas para Todos" (PJIT)</t>
  </si>
  <si>
    <t xml:space="preserve">Se suspendio el proyecto en Marzo, se solicito eliminación de este indicador. Durante el segundo trimestre, no se realizaron proyectos del programa U143 por su enfoque presencial, y por la modificación de recurso económico. </t>
  </si>
  <si>
    <t>A2	Invitación a personas jóvenes a capacitaciones de liderazgo y desarrollo de proyectos.</t>
  </si>
  <si>
    <t>IA2C1. Proporción de asistentes a las capacitaciones, talleres y conferencias de los programados (PACT)</t>
  </si>
  <si>
    <t>Instituto Tamaulipeco del Deporte</t>
  </si>
  <si>
    <t>E089</t>
  </si>
  <si>
    <t>Atención al Deporte</t>
  </si>
  <si>
    <t>Población del Estado de Tamaulipas de 6 años o más reduce el sedentarismo.</t>
  </si>
  <si>
    <t>Proporción de la población tamaulipeca que realiza activación física o practica algún deporte.</t>
  </si>
  <si>
    <t>Esta variable se modifico en oficio INDE/DG/0993/2020 solicitando por contingencia covid reducción en el valor de la variable.</t>
  </si>
  <si>
    <t>C1	Espacios públicos para la practica del deporte y la activación física en adecuadas condiciones para su utilización.</t>
  </si>
  <si>
    <t>C1. Proporción de usuarios que utilizan las unidades deportivas administradas por el INDE para realizar activación física y práctica de deporte.</t>
  </si>
  <si>
    <t>Reapertura parcial de actividad en unidades deportivas por contingencia Covid. Esta variable se modifico en oficio INDE/DG/0993/2020 solicitando por contingencia covid reducción en el valor de la variable.</t>
  </si>
  <si>
    <t>C2	Apoyos económicos y en especie para fomentar la práctica del deporte y la activación física, entregados.</t>
  </si>
  <si>
    <t>C2. Proporción de acciones para el fomento de la práctica del deporte y la activación física.</t>
  </si>
  <si>
    <t>A1	C1.A1 Recepción de solicitudes para uso de espacios deportivos.</t>
  </si>
  <si>
    <t>C1 A1. Proporción de solicitudes para uso de espacios deportivos recibidas encausadas en tiempo y forma al área correspondiente para su gestión.</t>
  </si>
  <si>
    <t>Actividad deportiva limitada por contingencia Covid. El avance del indicador se actualiza al final de cada trimestre.</t>
  </si>
  <si>
    <t>C1.A2. Evaluación de solicitudes para uso de espacios deportivos.</t>
  </si>
  <si>
    <t>C1 A2. Proporción de solicitudes para uso de espacios deportivos evaluadas por el área correspondiente.</t>
  </si>
  <si>
    <t>Actividad deportiva limitada por contingencia Covid</t>
  </si>
  <si>
    <t>C2.A1 Recepción de solicitudes de apoyo para fomentar la práctica del deporte y la activación física.</t>
  </si>
  <si>
    <t>2 A1. Proporción de solicitudes de apoyo para fomentar la práctica del deporte y la activación física encausadas en tiempo y forma al área correspondiente para su gestión.</t>
  </si>
  <si>
    <t>A4	C2.A2. Evaluación de solicitudes de apoyo para fomentar la práctica del deporte y la activación física.</t>
  </si>
  <si>
    <t>C2 A2. Proporción de solicitudes de apoyo para fomentar la práctica del deporte y la activación física evaluadas por el área correspondiente.</t>
  </si>
  <si>
    <t>K186</t>
  </si>
  <si>
    <t xml:space="preserve">Proyectos de Infraestructura del Deporte </t>
  </si>
  <si>
    <t>Población del Estado de Tamaulipas incrementa su nivel de actividad física y práctica de deporte.</t>
  </si>
  <si>
    <t xml:space="preserve">Porcentaje de usuarios d infraestructura deportiva administrada por el INDE.						</t>
  </si>
  <si>
    <t>S146</t>
  </si>
  <si>
    <t>Programa de Deporte de Alto Rendimiento</t>
  </si>
  <si>
    <t>Personas deportistas, entrenadoras y entrenadores tamaulipecos talentos deportivos, de alta competencia y de alto rendimiento mejoran su nivel de desempeño competitivo.</t>
  </si>
  <si>
    <t>Proporción de personas deportistas y entrenadoras de alta competencia y alto rendimiento del Estado de Tamaulipas con logros deportivos en Nacionales CONADE.</t>
  </si>
  <si>
    <t>La etapa final de Nacionales CONADE no se llevvó a cabo debido a la contingencia sanitaria por Covid19, pero si se llevarón a cabo  campamentos de preparación para los deportistas y entrenadores de selecciones tamaulipas.</t>
  </si>
  <si>
    <t>C1	Apoyos económicos y en especie a personas deportistas y entrenadoras entregados, con un enfoque incluyente.</t>
  </si>
  <si>
    <t>C1. Proporción de acciones que benefician a personas deportistas y entrenadoras del estado de Tamaulipas.</t>
  </si>
  <si>
    <t>Al cierre del año no se recibió presupuesto para el Componente 1 (Proyecto Fomento al Deporte de Alto Rendimiento) por lo que este no se ejecutó.</t>
  </si>
  <si>
    <t>C2	Apoyos para personas participantes del proceso de Nacionales CONADE entregados, con un enfoque incluyente.</t>
  </si>
  <si>
    <t>C2. Proporción de acciones en beneficio de personas participantes en el proceso de Nacionales CONADE.</t>
  </si>
  <si>
    <t>Actividad deportiva limitada por contingencia Covid. Esta variable se modifico en oficio INDE/DG/0993/2020 solicitando por contingencia covid reducción en el valor de la variable.</t>
  </si>
  <si>
    <t xml:space="preserve">3	Becas a personas deportistas y entrenadoras otorgadas, con un enfoque incluyente.	</t>
  </si>
  <si>
    <t xml:space="preserve">C3. Proporción de estímulos económicos entregados.	</t>
  </si>
  <si>
    <t>A1	C1. A1. Recepción de solicitudes de apoyo.</t>
  </si>
  <si>
    <t>C1. A1. Proporción de solicitudes de apoyo recibidas encausadas en tiempo y forma al área correspondiente para su gestión.</t>
  </si>
  <si>
    <t>Al cierre del año no se  recibió presupuesto para el componente 1 (Proyecto Fomento al Deporte de Alto Rendimiento) por lo que este no se ejecutó.</t>
  </si>
  <si>
    <t>A2	C1.A2. Evaluación de solicitudes de apoyo.</t>
  </si>
  <si>
    <t>C1.A2. Proporción de solicitudes de apoyo evaluadas por el área correspondiente.</t>
  </si>
  <si>
    <t>A3	C2.A1. Recepción de solicitudes de apoyo relacionadas al proceso de Nacionales CONADE.</t>
  </si>
  <si>
    <t>C2.A1. Proporción de solicitudes de apoyo relacionadas al proceso de Nacionales CONADE encausadas en tiempo y forma al área correspondiente para su gestión.</t>
  </si>
  <si>
    <t>A4	C2.A2. Evaluación de solicitudes de apoyo relacionadas al proceso de Nacionales CONADE.</t>
  </si>
  <si>
    <t>C2.A.2. Proporción de solicitudes de apoyo relacionadas al proceso de Nacionales CONADE evaluadas por el área correspondiente.</t>
  </si>
  <si>
    <t>A5	C3.A1. Elaboración de propuesta para becas de alto rendimiento.</t>
  </si>
  <si>
    <t>C3. A1. Proporción de propuestas para becas de alto rendimiento elaboradas por la Dirección de Alto Rendimiento.</t>
  </si>
  <si>
    <t>Las propuestas para beca se elaboran en el último trimestre del año.</t>
  </si>
  <si>
    <t>A6	C3.A2. Evaluación de propuesta para becas de alto rendimiento.</t>
  </si>
  <si>
    <t>C3. A2. Proporción de propuestas para becas de alto rendimiento evaluadas por el área correspondiente.</t>
  </si>
  <si>
    <t>Las propuestas para beca se elaboran en el último trimestre del año y posteriormente se evalúan.</t>
  </si>
  <si>
    <t>S147</t>
  </si>
  <si>
    <t>Programa de Cultura Fisica y Deporte</t>
  </si>
  <si>
    <t>Población de 6 años de edad o más en el Estado de Tamaulipas cuenta con el hábito de la cultura física y la practica del deporte, con enfoque incluyente.</t>
  </si>
  <si>
    <t>Proporción de personas impactadas con acciones que inculcan el hábito de la cultura física y la práctica del deporte.</t>
  </si>
  <si>
    <t>Al cierre del año no se recibió presupuesto para el Programa S147 Cultúra física y Deporte.</t>
  </si>
  <si>
    <t>C1	Apoyos económicos y en especie para el fomento a la práctica del deporte y la activación física, entregados.</t>
  </si>
  <si>
    <t>C1. Proporción de acciones para el fomento de la práctica del deporte y la activación física.</t>
  </si>
  <si>
    <t xml:space="preserve">C2	Eventos y actividades de fomento a la cultura física y el deporte, realizados.	</t>
  </si>
  <si>
    <t xml:space="preserve">C2. Proporción de participantes y asistentes a eventos y actividades en favor de la cultura física y deporte apoyadas y realizadas.	</t>
  </si>
  <si>
    <t>A1	C1.A1 Recepción de solicitudes de apoyo.</t>
  </si>
  <si>
    <t>C1 A1. Proporción de solicitudes de apoyo recibidas encausadas en tiempo y forma al área correspondiente para su gestión.</t>
  </si>
  <si>
    <t xml:space="preserve">A2	C1.A2. Evaluación de solicitudes de apoyo.	</t>
  </si>
  <si>
    <t>C1 A2. Proporción de solicitudes de apoyo evaluadas por el área correspondiente.</t>
  </si>
  <si>
    <t>A3	C2.A1. Recepción de solicitudes de apoyo relacionadas a la realización de eventos y actividades de fomento a la cultura física y el deporte.</t>
  </si>
  <si>
    <t>C2 A1. Proporción de solicitudes de apoyo relacionadas a la realización de eventos y actividades de fomento a la cultura física y el deporte encausadas en tiempo y forma al área correspondiente para s</t>
  </si>
  <si>
    <t>A4	C2.A2. Evaluación de solicitudes de apoyo relacionadas a la realización de eventos y actividades de fomento a la cultura física y el deporte.</t>
  </si>
  <si>
    <t>C2 A2. Proporción de solicitudes de apoyo relacionadas a la realización de eventos y actividades de fomento a la cultura física y el deporte, evaluadas por el área correspondiente.</t>
  </si>
  <si>
    <t>5	C3.A1. Elaboración de propuesta de candidatos a recibir estímulos económicos.</t>
  </si>
  <si>
    <t>C3 A1. Proporción de propuestas de candidatos a recibir estímulos económicos elaboradas por el área correspondiente.</t>
  </si>
  <si>
    <t xml:space="preserve">A6	C3.A2. Evaluación de propuesta de candidatos a recibir estímulos económicos.	</t>
  </si>
  <si>
    <t>C3 A2. Proporción de propuestas de candidatos a recibir estímulos económicos evaluadas por el área correspondiente.</t>
  </si>
  <si>
    <t>SISTEMA ESTATAL RADIO TAMAULIPAS</t>
  </si>
  <si>
    <t>E060</t>
  </si>
  <si>
    <t>Producción de programas informativos de radio</t>
  </si>
  <si>
    <t xml:space="preserve"> Mantenimiento del correcto funcionamiento de los aspectos técnicos de las estaciones.</t>
  </si>
  <si>
    <t>Porcentaje de mantenimientos preventivos y correctivos aplicados</t>
  </si>
  <si>
    <t>En este cuarto se presenten los datos de la variables de manera acumulada</t>
  </si>
  <si>
    <t xml:space="preserve"> Producción y Programación.</t>
  </si>
  <si>
    <t>Tasa de incremento de contenido informativo y cultural</t>
  </si>
  <si>
    <t>Durante el presente año la meta no se logró  cumplir por la situacion de Salud Pública generada por SARS COVID 19</t>
  </si>
  <si>
    <t>Producción y transmisión de espacios informativos y de noticias.</t>
  </si>
  <si>
    <t>Tasa de incremento de producción y transmisión de noticiarios</t>
  </si>
  <si>
    <t>Durante el presente año la meta no se logró  cumplir por la situacion de Salud Pública generada por SARS COVID 19. En este tercer trimetre se reporta el acumulado dado que el valor de las variables de los primeros dos trimestres  no son consistentes</t>
  </si>
  <si>
    <t>Tam Energía Alianza, S.A. de C.V.</t>
  </si>
  <si>
    <t>E034</t>
  </si>
  <si>
    <t>Servicio de Energía</t>
  </si>
  <si>
    <t>Incidir sobre el desarrollo y fortalecimiento en el sector energético a través de las propias capacidades y de contar con información suficiente actualizada y confiable</t>
  </si>
  <si>
    <t>Avance en la incidencia sobre el  desarrollo y fortalecimiento en el sector energético</t>
  </si>
  <si>
    <t>Participación en el fortalecimiento y desarrollo de empresas del sector energético</t>
  </si>
  <si>
    <t>Avances de las actividades de fortalecimiento y desarrollo</t>
  </si>
  <si>
    <t xml:space="preserve"> Estudios de factibilidad para la planeación del desarrollo energético</t>
  </si>
  <si>
    <t>Avances de los proyectos y estudios de factibilidad</t>
  </si>
  <si>
    <t>Sin avance debido notificación de disminución presupuestal (mayo) de los recursos para</t>
  </si>
  <si>
    <t>Formalización de participación de Tam Energía Alianza</t>
  </si>
  <si>
    <t xml:space="preserve">Porcentaje de convenios o contratos con empresas </t>
  </si>
  <si>
    <t>Consultoría energética</t>
  </si>
  <si>
    <t xml:space="preserve">Porcentaje de Asesorías en materia energética </t>
  </si>
  <si>
    <t>Estudios de Factibilidad y/o proyectos terminados</t>
  </si>
  <si>
    <t>Porcentaje de estudios de factibilidad y/o proyectos terminados</t>
  </si>
  <si>
    <t>Sin avance debido notificación</t>
  </si>
  <si>
    <t xml:space="preserve">de disminución presupuestal </t>
  </si>
  <si>
    <t>(mayo) de los recursos para</t>
  </si>
  <si>
    <t>SECRETARÍA DE PESCA Y ACUACULTURA</t>
  </si>
  <si>
    <t>G053</t>
  </si>
  <si>
    <t>Fomento a la Regulación Pesquera</t>
  </si>
  <si>
    <t>Los productores pesqueros del Estado de Tamaulipas realizan la actividad en cumplimiento a la observancia normativa</t>
  </si>
  <si>
    <t>Incidencia de incumplimiento normativo</t>
  </si>
  <si>
    <t>Sin presupuesto aprobado</t>
  </si>
  <si>
    <t>C1. Observancia Normativa verificada</t>
  </si>
  <si>
    <t xml:space="preserve">Grado de cumplimiento de operativos realizados </t>
  </si>
  <si>
    <t>C1.A1 Celebrar convenios de colaboración con el Gobierno Federal</t>
  </si>
  <si>
    <t>Avance de la firma de la firma del convenio</t>
  </si>
  <si>
    <t xml:space="preserve"> C1.A2 Implementar un programa de acciones tendientes al cumplimiento de la normatividad, para una pesca y acuacultura sustentables y elaborar los procedimientos administrativos que correspondan</t>
  </si>
  <si>
    <t>Tasa de variacion en sanciones interpuestas por el incumplimiento a la observancia normativa</t>
  </si>
  <si>
    <t>C1.A3 Realizar operativos de carácter preventivo y atender denuncias ciudadanas</t>
  </si>
  <si>
    <t>Tasa de variación de denuncias interpuestas</t>
  </si>
  <si>
    <t>M037</t>
  </si>
  <si>
    <t>Actividades de Apoyo Administrativo</t>
  </si>
  <si>
    <t>Los organos administrativos de la Secretarìa ejercen de manera racional, eficaz y transparente los recursos financieros, materiales y humanos</t>
  </si>
  <si>
    <t>Incidencia de racionalidad de los recursos</t>
  </si>
  <si>
    <t>Valores trimestrales</t>
  </si>
  <si>
    <t>Meta trimestral</t>
  </si>
  <si>
    <t>Conservaciòn y mantenimiento de bienes</t>
  </si>
  <si>
    <t>Porcentaje de cumplimiento de la conservaciòn y mantenimiento de bienes</t>
  </si>
  <si>
    <t>No se contó con presupuestop en el último trimestres</t>
  </si>
  <si>
    <t>Valores anuales</t>
  </si>
  <si>
    <t>Quedaron pendiente servicios al parque vehícular por falta de presupuesto</t>
  </si>
  <si>
    <t>ACTIVIDAD C.1.A.1</t>
  </si>
  <si>
    <t>Supervisiòn del estado fìsico de los bienes</t>
  </si>
  <si>
    <t>Porcentaje de bienes fìsicos supervisados</t>
  </si>
  <si>
    <t>ACTIVIDAD C.1.A.2</t>
  </si>
  <si>
    <t>Elaboraciòn y Seguimiento a las bitàcoras del parque vehicular</t>
  </si>
  <si>
    <t>Porcentaje  de bitàcoras elaboradas y validadas</t>
  </si>
  <si>
    <t>ACTIVIDAD C.1.A.3</t>
  </si>
  <si>
    <t>Seguimiento a las vigencias de los seguros del parque vehicular</t>
  </si>
  <si>
    <t>Porcentaje de seguros del parque vehicular validadas</t>
  </si>
  <si>
    <t>ACTIVIDAD C.1.A.4</t>
  </si>
  <si>
    <t>Suministro oportuno de los insumos</t>
  </si>
  <si>
    <t>Porcentaje de cumplimiento de los insumos suministrados</t>
  </si>
  <si>
    <t>Suministro de viàticos para la operaciòn en campo</t>
  </si>
  <si>
    <t>Porcentaje de viàticos suministrados</t>
  </si>
  <si>
    <t>ACTIVIDAD C.2.A.1</t>
  </si>
  <si>
    <t>Recepciòn, verificaciòn y autorizaciòn de solicitudes</t>
  </si>
  <si>
    <t>Porcentaje de solicitudes recepcionadas, verificadas y autorizadas</t>
  </si>
  <si>
    <t>ACTIVIDAD C.2.A.2</t>
  </si>
  <si>
    <t>Transferencia de recurso econòmico realizado al personal comisionado</t>
  </si>
  <si>
    <t>Porcentaje de recurso econòmico transferido</t>
  </si>
  <si>
    <t>ACTIVIDAD C.2.A.3</t>
  </si>
  <si>
    <t>Recepciòn y validaciòn de comprobaciones</t>
  </si>
  <si>
    <t>Porcentaje de comprobaciones recibidas y validadas</t>
  </si>
  <si>
    <t>Observancia del desempeño y control normativo de los recursos humanos.</t>
  </si>
  <si>
    <t>Porcentaje de cumplimiento en la observación del desempeño y control normativo del recurso humano.</t>
  </si>
  <si>
    <t>ACTIVIDAD C.3.A.1</t>
  </si>
  <si>
    <t>Control de acceso de personal operativo</t>
  </si>
  <si>
    <t xml:space="preserve">Porcentaje de registro de asistencia </t>
  </si>
  <si>
    <t>ACTIVIDAD C.3.A.2</t>
  </si>
  <si>
    <t>Control de incidencias en nòminas</t>
  </si>
  <si>
    <t>Porcentaje de incidencias registradas</t>
  </si>
  <si>
    <t>P045</t>
  </si>
  <si>
    <t>Conducción de la Política de Pesca y Acuacultura</t>
  </si>
  <si>
    <t>Los productores acuicolas y pesqueros incrementan sus fortalezas para mejorar su productividad</t>
  </si>
  <si>
    <t>Porcentaje de productores acuícolas y pesqueros fortalecidos</t>
  </si>
  <si>
    <t>Sin productores beneficiados aún, al encontrarse en proceso la certificación de áreas</t>
  </si>
  <si>
    <t>Población pesquera y acuícola según Anuario Estadistico de la CONAPESCA</t>
  </si>
  <si>
    <t>C1. Cultura del Aprovechamiento Sustentable, Responsable y de Consumo de los Recursos Pesqueros y Acuícolas de Tamaulipas realizado</t>
  </si>
  <si>
    <t>Porcentaje de cumplimiento</t>
  </si>
  <si>
    <t>C2. Embalses y lagunas costera del estado con especies de importancia ecológica, comercial y deportiva repoblados</t>
  </si>
  <si>
    <t>Porcentaje de repoblamiento</t>
  </si>
  <si>
    <t>C3. Desarrollo Ostrícola del Municipio de Soto la Marina realizado</t>
  </si>
  <si>
    <t>Estudios técnico científicos elaborados</t>
  </si>
  <si>
    <t>C4. Capital humano para el cumplimiento de estándares internacionales en plantas procesadoras formado</t>
  </si>
  <si>
    <t>Porcentaje de cursos de capacitación impartidos</t>
  </si>
  <si>
    <t>C5. Estudios de capacidad de carga para dos embalses tamaulipecos con fines de acuacultura realizados</t>
  </si>
  <si>
    <t>Porcentaje de estudios de capacidad de carga</t>
  </si>
  <si>
    <t>C6. Seguimiento y certificación de áreas productoras de moluscos bivalvos (ostión) realizadas</t>
  </si>
  <si>
    <t>Porcentaje de muestreos realizados</t>
  </si>
  <si>
    <t>Se complió de acuerdo a lo programado</t>
  </si>
  <si>
    <t>C7. Parque Acuícola del Municipio de San Fernando, Tamaulipas desarrollado</t>
  </si>
  <si>
    <t>C8. Capacitación para el Desarrollo Productivo y Valor Agregado realizado</t>
  </si>
  <si>
    <t>Porcentaje de diagnósticos generados</t>
  </si>
  <si>
    <t>C9. Proyecto Estratégico para la Reorganización de la Pesca Ribereña realizado</t>
  </si>
  <si>
    <t>Porcentaje de pescadores foto-credencializados</t>
  </si>
  <si>
    <t>COMPONENTE 10</t>
  </si>
  <si>
    <t>C10. Aportaciones a la sanidad e inocuidad acuícola y pesquera realizadas</t>
  </si>
  <si>
    <t>Porcentaje de servicios de sanidad e inocuidad otorgados</t>
  </si>
  <si>
    <t>COMPONENTE 11</t>
  </si>
  <si>
    <t>C11. Apoyo para gastos funerarios a pescadores ribereños regulados otorgados</t>
  </si>
  <si>
    <t>Porcentaje de pescadores ribereños asegurados</t>
  </si>
  <si>
    <t>COMPONENTE 12</t>
  </si>
  <si>
    <t>C12. Congreso para ampliar y diversificar las capacidades laborales y operativas de los productores pesqueros con un enfoque para el desarrollo de zonas rurales, con el fin de generar unidades productivas de Acuacultura de Recursos Limitados (AREL) que corresponde a la actividad practicada con fundamento en el autoempleo, y la Acuacultura de Micro y Pequeña Empresa (AMYPE) que corresponde a la acuacultura ejercida con orientación comercial</t>
  </si>
  <si>
    <t>Grado de cumplimiento de realización del evento</t>
  </si>
  <si>
    <t>ACTIVIDAD 0.1</t>
  </si>
  <si>
    <t>Gestionar ante autoridades educativas, organizadores de eventos de pesca deportiva y organizaciones pesqueras y acuícolas</t>
  </si>
  <si>
    <t>Porcentaje de solicitudes de impartición de pláticas de concientización</t>
  </si>
  <si>
    <t>ACTIVIDAD 0.2</t>
  </si>
  <si>
    <t xml:space="preserve"> Contratar facilitadores en base a capacidades</t>
  </si>
  <si>
    <t>Porcentaje de facilitadores contratados</t>
  </si>
  <si>
    <t>ACTIVIDAD 0.3</t>
  </si>
  <si>
    <t>Realizar los eventos de concientización</t>
  </si>
  <si>
    <t>Número de eventos de concientización realizados</t>
  </si>
  <si>
    <t>ACTIVIDAD 0.4</t>
  </si>
  <si>
    <t>Contratar técnicos en base a capacidades</t>
  </si>
  <si>
    <t>Porcentaje de tecnicos contratados</t>
  </si>
  <si>
    <t>ACTIVIDAD 0.5</t>
  </si>
  <si>
    <t>Contratación del servicio de la elaboración del estudios requeridos</t>
  </si>
  <si>
    <t>Porcentaje de servicios contratados para los estudios requeridos</t>
  </si>
  <si>
    <t>ACTIVIDAD 0.6</t>
  </si>
  <si>
    <t>Estudios técnicos para la producción sustentable y responsable de ostión americano</t>
  </si>
  <si>
    <t>Porcentaje de variación  de los estudios</t>
  </si>
  <si>
    <t>ACTIVIDAD 0.7</t>
  </si>
  <si>
    <t>Contratar técnico en base a capacidades</t>
  </si>
  <si>
    <t>ACTIVIDAD 0.8</t>
  </si>
  <si>
    <t>Visita a plantas de proceso para la aplicacion del formato de verificacion de buenas practicas de SENASICA</t>
  </si>
  <si>
    <t>ACTIVIDAD 0.9</t>
  </si>
  <si>
    <t>Generar el documento diagnostico situacional de las plantas procesadoras con base en el manual de buenas practicas de manufactura de SENASICA</t>
  </si>
  <si>
    <t>Porcentaje de plantas con diagnostico</t>
  </si>
  <si>
    <t>ACTIVIDAD 0.10</t>
  </si>
  <si>
    <t>Contratacion del servicio de la elaboracion del estudios requeridos</t>
  </si>
  <si>
    <t>ACTIVIDAD 0.11</t>
  </si>
  <si>
    <t>Supervisión de actividades de los estudios a realizar</t>
  </si>
  <si>
    <t>Porcentaje de avance estimado con base a lo establecido en los terminos de referencia</t>
  </si>
  <si>
    <t>ACTIVIDAD 0.12</t>
  </si>
  <si>
    <t>Visitas a los poligonos de estudio</t>
  </si>
  <si>
    <t>Porcentaje de visitas</t>
  </si>
  <si>
    <t>ACTIVIDAD 0.13</t>
  </si>
  <si>
    <t>Muestreo en los poligonos de estudio</t>
  </si>
  <si>
    <t>Porcentaje de muestreos</t>
  </si>
  <si>
    <t>ACTIVIDAD 0.14</t>
  </si>
  <si>
    <t>ACTIVIDAD 0.15</t>
  </si>
  <si>
    <t>Porcentaje de los estudios</t>
  </si>
  <si>
    <t>ACTIVIDAD 0.16</t>
  </si>
  <si>
    <t>Concesiones para legalidad ostricola del parque acuicola</t>
  </si>
  <si>
    <t>Porcentaje concesiones</t>
  </si>
  <si>
    <t>ACTIVIDAD 0.17</t>
  </si>
  <si>
    <t>ACTIVIDAD 0.18</t>
  </si>
  <si>
    <t>Realizar los cursos de capacitacion</t>
  </si>
  <si>
    <t>Porcentaje de beneficiarios atendidos</t>
  </si>
  <si>
    <t>ACTIVIDAD 0.19</t>
  </si>
  <si>
    <t>Contratar los servicios profesionales especializados para la integración del instrumento de planificación</t>
  </si>
  <si>
    <t>Grado de cumplimiento</t>
  </si>
  <si>
    <t>ACTIVIDAD 0.20</t>
  </si>
  <si>
    <t>Operación de los enlaces regionales en el estado</t>
  </si>
  <si>
    <t>ACTIVIDAD 0.21</t>
  </si>
  <si>
    <t>Impartir cursos de capacitación a las Unidades Económicas para la difusión e interpretación del instrumento de planeación y los indicadores de producción</t>
  </si>
  <si>
    <t>Porcentaje de impartición de cursos</t>
  </si>
  <si>
    <t>ACTIVIDAD 0.22</t>
  </si>
  <si>
    <t>Realizar estudios de investigación técnico-científico que coadyuven en el manejo de las estratégias para el aprovechamiento de las pesquerías</t>
  </si>
  <si>
    <t>ACTIVIDAD 0.23</t>
  </si>
  <si>
    <t>Celebrar el convenio de ejecución con el CESATAM</t>
  </si>
  <si>
    <t>ACTIVIDAD 0.24</t>
  </si>
  <si>
    <t>Realizar eventos de monitoreo en granjas acuícolas, análisis epidemiológicos de la producción pesquera y acuícola y capacitación en buenas prácticas de</t>
  </si>
  <si>
    <t>ACTIVIDAD 0.25</t>
  </si>
  <si>
    <t xml:space="preserve"> Supervisión y seguimiento</t>
  </si>
  <si>
    <t>Porcentaje de reuniones de seguimiento</t>
  </si>
  <si>
    <t>ACTIVIDAD 0.26</t>
  </si>
  <si>
    <t>Finiquito del convenio de ejecución</t>
  </si>
  <si>
    <t>ACTIVIDAD 0.27</t>
  </si>
  <si>
    <t>Identificar la población objetivo de pescadores ribereños regulados del Estado de Tamaulipas</t>
  </si>
  <si>
    <t>Porcentaje de pescadores ribereños</t>
  </si>
  <si>
    <t>ACTIVIDAD 0.28</t>
  </si>
  <si>
    <t>Entregar las pólizas a la población objetivo y seguimiento a la operación</t>
  </si>
  <si>
    <t>Porcentaje de cobertura de las pólizas</t>
  </si>
  <si>
    <t>ACTIVIDAD 0.29</t>
  </si>
  <si>
    <t>ACTIVIDAD 0.30</t>
  </si>
  <si>
    <t>Cobertura de pólizas</t>
  </si>
  <si>
    <t>Porcentaje de cobertura efectiva</t>
  </si>
  <si>
    <t>ACTIVIDAD 0.31</t>
  </si>
  <si>
    <t>Establecer un foro de consulta e intercambio donde se establezcan estrategias que favorezcan el crecimiento de la Acuacultura Rural como una alternativa de seguridad alimentaria y aprovechamiento sustentable de los recursos naturales existentes en la región</t>
  </si>
  <si>
    <t>Indice de eficiencia</t>
  </si>
  <si>
    <t>ACTIVIDAD 0.32</t>
  </si>
  <si>
    <t>Particiacion de especialistas a nivel Internacional que contribuyan al fortalecimiento de las politicas en materia de Acuacultura Rural para desarrollo de politicas en regiones de alto grado de marginalidad</t>
  </si>
  <si>
    <t>Porcentaje de participación de especialistas</t>
  </si>
  <si>
    <t>U223</t>
  </si>
  <si>
    <t>Programa de Inclusión de Proteína de Pescado en Poblaciones Vulnerables del Estado de Tamaulipas, Omega 3 Nutrición para Todos</t>
  </si>
  <si>
    <t>Familias con carencia alimentaria y grupos vulnerables de la poblaciòn incrementan su consumo de pescado y crean conciencia de su importancia.</t>
  </si>
  <si>
    <t>Porcentaje de familias con carencia alimentaria atendidas</t>
  </si>
  <si>
    <t>C1. Dotaciones de producto</t>
  </si>
  <si>
    <t>Porcentaje de producto entregado</t>
  </si>
  <si>
    <t>C2. Pláticas de concientización</t>
  </si>
  <si>
    <t xml:space="preserve">Porcentaje de pláticas realizadas </t>
  </si>
  <si>
    <t>C3. Capacitaciones para preparación de platillos</t>
  </si>
  <si>
    <t>Convenios concertados</t>
  </si>
  <si>
    <t>Porcentaje de convenios concertados</t>
  </si>
  <si>
    <t>Informes de comprobación mensuales</t>
  </si>
  <si>
    <t>Porcentaje de informes mensuales recabados</t>
  </si>
  <si>
    <t>Elaboración de recetarios</t>
  </si>
  <si>
    <t>Porcentaje de recetarios entregados</t>
  </si>
  <si>
    <t>F142</t>
  </si>
  <si>
    <t>Fondo de Impulso a la Capitalización de la Pesca y Acuacultura</t>
  </si>
  <si>
    <t>Los productores acuícolas tecnifican e incrementan la superficie acuícolas  elevando la productividad</t>
  </si>
  <si>
    <t>Indice de cobertura acuícola</t>
  </si>
  <si>
    <t>Los productores pesqueros del Estado modernizan sus unidades de esfuerzo</t>
  </si>
  <si>
    <t>Rentabilidad de la actividad pesquera</t>
  </si>
  <si>
    <t>C1. Fondo de Impulso a la Capitalización de la Pesca y Acuacultura Operado</t>
  </si>
  <si>
    <t>Porcentaje de líneas de crédito gestionadas para proyectos de inversión en acuacultura</t>
  </si>
  <si>
    <t>Porcentaje de líneas de crédito gestionadas para proyectos de inversión en la pesca</t>
  </si>
  <si>
    <t>Creación del fideicomiso y publicación del decreto</t>
  </si>
  <si>
    <t>Recepción de solicitudes de apoyo, revisión de expedientes y dictamen</t>
  </si>
  <si>
    <t>Porcentaje de solicitudes dictaminadas</t>
  </si>
  <si>
    <t>Comprobación del recurso otorgado</t>
  </si>
  <si>
    <t>Porcentaje del recurso operado</t>
  </si>
  <si>
    <t>Recuperación del recurso otorgado y finiquito</t>
  </si>
  <si>
    <t>Porcentaje del recurso recuperado</t>
  </si>
  <si>
    <t>INSTITUTO REGISTRAL Y CATASTRAL</t>
  </si>
  <si>
    <t>E071</t>
  </si>
  <si>
    <t>Registro Público de la Propiedad y Catastro</t>
  </si>
  <si>
    <t>La población Tamaulipeca recibe servicios registrales y catastrales oportunos y de calidad</t>
  </si>
  <si>
    <t>Porcentaje de eficiencia en el proceso de los servicios Registrales y Catastrales</t>
  </si>
  <si>
    <t xml:space="preserve">No se cumplio con la meta del 55%, debido a la Contingencia Sanitaria COVID-19 y en seguimiento a las Disposiciones de la Secretaría de Salud del Estado de Tamaulipas encaminada a salvaguardar la integridad de los usuarios y personal que labora,  se truncaron los los tiempo de respuesta y entrega de trámites y documentos registrales afectando asi el cumplimiento de la meta programada </t>
  </si>
  <si>
    <t>C1. Servicios de Inscripción de operaciones otorgados</t>
  </si>
  <si>
    <t>Tasa de incremento de entrega de servicios de Inscripción oportuno de Registro Público</t>
  </si>
  <si>
    <t xml:space="preserve">No se cumplio con la meta del 1% debido a la Contingencia Sanitaria COVID-19 y en seguimiento a las Disposiciones de la Secretaría de Salud del Estado de Tamaulipas encaminada a salvaguardar la integridad de los usuarios y personal que labora,  se truncaron los los tiempo de respuesta y entrega de trámites y documentos registrales afectando asi el cumplimiento de la meta programada </t>
  </si>
  <si>
    <t>C2. Servicios de Publicidad de operaciones otorgados</t>
  </si>
  <si>
    <t>Tasa de Incremento de entrega de servicio de publicidad oportuno de Registro Público</t>
  </si>
  <si>
    <t>C3. Servicios Catastrales otorgados</t>
  </si>
  <si>
    <t>Tasa de atención de servicios Catastrales</t>
  </si>
  <si>
    <t>C4. Capacitaciones Catastrales a Municipios solicitadas</t>
  </si>
  <si>
    <t>Tasa de Capacitación Catastral</t>
  </si>
  <si>
    <t>Debido a contingencia sanitaria del virus covid 19, se dieron capacitaciones limitadas aun con las respectivas medidas sanitarias lo cual impidio el desarrollo de las actividades al 100%</t>
  </si>
  <si>
    <t>C5. Líneas de Acción de Control Interno</t>
  </si>
  <si>
    <t>Tasa de cumplimiento de implementación de acciones</t>
  </si>
  <si>
    <t xml:space="preserve">Debido a la Contingencia Sanitaria COVID-19 y en seguimiento a las Disposiciones de la Secretaría de Salud del Estado de Tamaulipas encaminada a salvaguardar la integridad del personal que labora, no se logro este indicador pues no se pudieron desarrollar las acciones programadas </t>
  </si>
  <si>
    <t>Recepción de solicitudes del servicio de Inscripción en Registro Público del Estado</t>
  </si>
  <si>
    <t>Porcentaje de solicitudes atendidas del Servicio de Inscripción</t>
  </si>
  <si>
    <t>No se cumplio la meta del 87% debido al Covid 19 y a la contingencia sanitaria impuesta por el gobierno del estado en el area laboral lo cual impidio el desarrollo de las actividades al 100% con la finalidad de evitar la propagación del virus covid19</t>
  </si>
  <si>
    <t>Proceso del Servicio de Inscripción en Registro Público</t>
  </si>
  <si>
    <t>Porcentaje de servicios de Inscripción terminados en plazo Ley</t>
  </si>
  <si>
    <t>No se cumplio la meta del 68% debido al Covid 19 y a la contingencia sanitaria impuesta por el gobierno del estado en el area laboral lo cual impidio el desarrollo de las actividades al 100% con la finalidad de evitar la propagación del virus covid19</t>
  </si>
  <si>
    <t>Entrega de servicio de Inscripción en Registro Público</t>
  </si>
  <si>
    <t>Porcentaje de Errores en la emisión de documentos</t>
  </si>
  <si>
    <t>Para este organismo sí se cumplio esta meta pues no se supero el 3% en errores que era el margen programado a no sobrepasar</t>
  </si>
  <si>
    <t>Recepción de solicitudes de servicio de Publicidad en Registro Público</t>
  </si>
  <si>
    <t>Porcentaje de solicitudes atendidas del servicio de Publicidad</t>
  </si>
  <si>
    <t>No se cumplio la meta del 95% debido al Covid 19 y a la contingencia sanitaria impuesta por el gobierno del estado en el area laboral lo cual impidio el desarrollo de las actividades al 100% con la finalidad de evitar la propagación del virus covid19</t>
  </si>
  <si>
    <t>Entrega de documentos al usuario del servicio de Publicidad</t>
  </si>
  <si>
    <t>Porcentaje de solicitudes procesadas del servicio de Publicidad</t>
  </si>
  <si>
    <t>No se cumplio la meta del 56% debido al Covid 19 y a la contingencia sanitaria impuesta por el gobierno del estado en el area laboral lo cual impidio el desarrollo de las actividades al 100% y asi evitar la propagación del virus covid19</t>
  </si>
  <si>
    <t>Solicitud, Recepción de requisitos y pago del servicio de Publicidad</t>
  </si>
  <si>
    <t>Porcentaje de errrores en la emisión de documentos de Publicidad</t>
  </si>
  <si>
    <t>Para este organismo sí se cumplio esta meta pues no se supero el 1% en errores que era el margen programado a no sobrepasar</t>
  </si>
  <si>
    <t>Entrega de oficio a las autoridades correspondientes</t>
  </si>
  <si>
    <t>Porcentaje de Informes contestados por Catastro a Autoridades</t>
  </si>
  <si>
    <t>Recepción de solicitudes de capacitación catastral a municipios</t>
  </si>
  <si>
    <t>Porcentaje de solicitudes de capacitaciones catastrales</t>
  </si>
  <si>
    <t>Impartir capacitación Catastral a municipios</t>
  </si>
  <si>
    <t>Porcentaje de capacitación Catastral a Municipios</t>
  </si>
  <si>
    <t>Actualización del Inventario de bienes muebles del Instituto Registral y Catastral</t>
  </si>
  <si>
    <t>Porcentaje de inventarios elaborados</t>
  </si>
  <si>
    <t>No se cumplio la meta 100% pues el inventario se tiene programado dos veces al año, pero derivado de la presente Contingencia Sanitaria COVID--19, solo se realizo un inventario evitando asi la propagacion del virus COVID19</t>
  </si>
  <si>
    <t>Mantenimiento preventivo a oficinas foráneas y al Instituto Registral y Catastral</t>
  </si>
  <si>
    <t>Porcentaje de visitas por Mantenimiento preventivo</t>
  </si>
  <si>
    <t xml:space="preserve">No se cumplio con la meta del 80% , porque derivado de la presente Contingencia Sanitaria COVID--19, no se han realizado vistas a la oficinas pero se esta monitoreando constantemente via telefónica y mediante correo electrónico para solventar las necesidades diversas de las oficinas regionales </t>
  </si>
  <si>
    <t>Avance Monetario del Presupuesto Autorizado</t>
  </si>
  <si>
    <t>Porcentaje de avance del Presupuesto Autorizado</t>
  </si>
  <si>
    <t>Medir el cumplimiento laboral con visitas a Oficinas Registrales</t>
  </si>
  <si>
    <t>Porcentaje de visitas a oficinas foráneas</t>
  </si>
  <si>
    <t>No se cumplió la meta del 100%. Debido a la contingencia Sanitaria COVID19. El personal se vio limitado en su asistencia a laborar por motivo de medidas sanitarias impuestas por el Gobierno del Estado, lo cual limito el cumplimiento de éste indicador, aunque constantemente se monitoreaba cuestiones relacionadas al personal via telefonica en cada oficina registral.</t>
  </si>
  <si>
    <t>Medir el cumplimiento del escaneo del archivo documental</t>
  </si>
  <si>
    <t>Pocentaje de avance del escaneo de archivo documental</t>
  </si>
  <si>
    <t>No se cumplió la meta del 90%. Debido a la contingencia Sanitaria COVID19. El personal se vio limitado en su asistencia a laborar por motivo de medidas sanitarias impuestas por el Gobierno del Estado, lo cual limito el cumplimiento de éste indicador</t>
  </si>
  <si>
    <t>ADMINISTRACIÓN PORTUARIA INTEGRAL S.A. DE C.V.</t>
  </si>
  <si>
    <t>E098</t>
  </si>
  <si>
    <t>Servicios Portuarios</t>
  </si>
  <si>
    <t>La comunidad portuaria de la zona noreste del país tiene una oferta eficiente de infraestructura y servicios para el manejo y traslado de bines y personas hacia o desde su zona de influencia.</t>
  </si>
  <si>
    <t>Programación de arribos de embarcaciones</t>
  </si>
  <si>
    <t>No ha iniciado operación, debido a que se encuentran en proceso algunas obras</t>
  </si>
  <si>
    <t>Contratos de arrendamiento firmados</t>
  </si>
  <si>
    <t>No se han celebrado contratros, debido a ajustes en el Programa Maestro de Desarrollo Portuario</t>
  </si>
  <si>
    <t>Publicación de convocatorias de acuerdo a programa de actividades del Programa Maestro de Desarrollo Portuario (PMDP)</t>
  </si>
  <si>
    <t>Convocatorias publicadas</t>
  </si>
  <si>
    <t xml:space="preserve">No se ha publicado, al estar pendiente la definición del concepto </t>
  </si>
  <si>
    <t>Apertura de concurso para proceso de licitación</t>
  </si>
  <si>
    <t>Procesos de licitación para arrendamiento</t>
  </si>
  <si>
    <t>No se han realizado</t>
  </si>
  <si>
    <t>Registro de contratos firmados en la Dirección General de Puertos</t>
  </si>
  <si>
    <t>Contratos firmados para arrendamiento</t>
  </si>
  <si>
    <t>No se han celebrado contratros</t>
  </si>
  <si>
    <t>K177</t>
  </si>
  <si>
    <t>Proyectos de Construcción y Mantenimiento de Puertos</t>
  </si>
  <si>
    <t>Mide el porcentaje de estudios y proyectos de construcción y mantenimiento de puertos realizados respecto a los programados en el año actual</t>
  </si>
  <si>
    <t>Instituto de la Mujer Tamaulipeca</t>
  </si>
  <si>
    <t>E074</t>
  </si>
  <si>
    <t>Programa de Igualdad de Género</t>
  </si>
  <si>
    <t>La administración pública estatal aplicará de manera transversal la perspectiva de género en su quehacer cotidiano, fortaleciendo la plena incorporación de las mujeres a la vida económica, política, cultural y social, impulsando la modificación de patrones socioculturales para evitar y eliminar cualquier clase de discriminación y violencia por razón de género.</t>
  </si>
  <si>
    <t>Proporción de mujeres apoyadas que concluyeron satisfactoriamente su proceso de atención.</t>
  </si>
  <si>
    <t xml:space="preserve">Debido a la contingencia Sanitaria muchas mujeres dejaron de asistir a las instalaciones IMT y las oficinas de los juzagados se encontraban cerrados. </t>
  </si>
  <si>
    <t>C1	Perspectiva de Género transversalizada</t>
  </si>
  <si>
    <t>Proporción de Dependencias, Entidades y Organismos atendidos para la transversalización de la perspectiva de género</t>
  </si>
  <si>
    <t>En el segundo trimestre del 2020 el PFTPG se encuentra en estado de gestión de transferencia de recursos a nuestra Institución, por lo cual no se encuentra en operación</t>
  </si>
  <si>
    <t>C2	Servicios profesionales realizados para atender la violencia de genero</t>
  </si>
  <si>
    <t>Proporción de las personas atendidas</t>
  </si>
  <si>
    <t>Servicios prestados para la atención de la violencia y para la igualdad de genero</t>
  </si>
  <si>
    <t>Tasa de variación en el número de mujeres atendidas</t>
  </si>
  <si>
    <t>-45.1%</t>
  </si>
  <si>
    <t xml:space="preserve">C4	Fortalecimiento de capacidades profesionales impartidas por el Instituto de las Mujeres en Tamaulipas	</t>
  </si>
  <si>
    <t>Proporción de personas atendidas para el fortalecimiento de capacidades profesionales</t>
  </si>
  <si>
    <t>Recurso no aprobado para la ejecución del proyecto</t>
  </si>
  <si>
    <t xml:space="preserve">Acciones que promueven la igualdad de género y el desarrollo humano en las personas en Tamaulipas.	</t>
  </si>
  <si>
    <t>Proporción de personas Asistentes a los eventos</t>
  </si>
  <si>
    <t>El dia Internacional de la Mujer estaba programado para el mes de marzo pero este proyecto no  fue aprobado, por lo tanto por falta de recursos no se realizò</t>
  </si>
  <si>
    <t xml:space="preserve">Acciones de fortalecimiento institucional del Instituto de las Mujeres en Tamaulipas.	</t>
  </si>
  <si>
    <t>Proporción de acciones de fortalecimiento institucional realizadas</t>
  </si>
  <si>
    <t>Armonización legislativa</t>
  </si>
  <si>
    <t>Proporción de instrumentos normativos armonizados</t>
  </si>
  <si>
    <t>Diagnósticos realizados sobre las desigualdades entre mujeres y hombres y la violencia contra las mujeres</t>
  </si>
  <si>
    <t>Proporción de diagnósticos realizados = PDR</t>
  </si>
  <si>
    <t>el PFTPG se encuentra en estado de gestión de recursos, por lo cual no se encuentra en operación</t>
  </si>
  <si>
    <t xml:space="preserve">Incorporación de la perspectiva de genero en los programas presupuestales	</t>
  </si>
  <si>
    <t>Proporción de programas presupuestarios que han incorporado la perspectiva de género</t>
  </si>
  <si>
    <t>Seguimiento a programas presupuestales que han incorporado la perspectiva de género</t>
  </si>
  <si>
    <t>Proporción de programas presupuestales con perspectiva de. género con seguimiento</t>
  </si>
  <si>
    <t>Coordinación de la evaluación de los Programas presupuestales que han incorporado la perspectiva de gén</t>
  </si>
  <si>
    <t>Porcentaje de avance en las acciones para la coordinación de la evaluación de la perspectiva de género.</t>
  </si>
  <si>
    <t>Participación en los Sistemas de Igualdad y Prevención de Violencia contra las Mujeres en Tamaulipas.</t>
  </si>
  <si>
    <t>Proporción de compromisos cumplidos en la participación en los sistemas</t>
  </si>
  <si>
    <t>En el segundo trimestre debido a la contingencia Sanitaria no se han realizado sesiones del  Sistema de Igualdad y Prevencion de la Violencia contra las Mujeres en Tamaulipas</t>
  </si>
  <si>
    <t>Impartición de las Platicas de prevención de la violencia en los centros regionales</t>
  </si>
  <si>
    <t>Proporción de personas atendidas</t>
  </si>
  <si>
    <t>Impartición de capacitaciones para el empoderamiento económico</t>
  </si>
  <si>
    <t>Proporción de personas atendidas en la capacitación para el empoderamiento económico</t>
  </si>
  <si>
    <t>No se aprobo el proyecto</t>
  </si>
  <si>
    <t>Conferencias de empoderamiento femenino, plan de vida y sensibilización de la equidad de género.</t>
  </si>
  <si>
    <t>Proporción de mujeres capacitadas en empoderamiento femenino, plan de vida y sensibilización de la equidad de género</t>
  </si>
  <si>
    <t>Impartición de pláticas prematrimoniales</t>
  </si>
  <si>
    <t>Tasa de variación de las personas asistentes a las platicas Prematrimoniales</t>
  </si>
  <si>
    <t>Impartición de pláticas de promotoria por el PAIMEF</t>
  </si>
  <si>
    <t>Proporción de eventos de promotoria del PAIMEF</t>
  </si>
  <si>
    <t>No se a concluido el proceso de recepción de recursos federales. La meta puede sufrir modificaciones, en el porceso de aprobación de la instancia normativa.</t>
  </si>
  <si>
    <t>Impartición de platicas y capacitaciones a la sociedad civil por el PAIMEF</t>
  </si>
  <si>
    <t>Impartición de las platicas y capacitaciones por parte del CDM´s</t>
  </si>
  <si>
    <t>Proporción de pláticas y capacitaciones a la sociedad civil por los CDM`s</t>
  </si>
  <si>
    <t>Difusión de los servicios de atención de la violencia de género del Instituto.</t>
  </si>
  <si>
    <t>Prestación de servicios integrales para la atención de la violencia y solución de conflictos de interés.</t>
  </si>
  <si>
    <t>Proporción de mujeres atendidas con servicios integrales</t>
  </si>
  <si>
    <t>Apoyo jurídico a mujeres</t>
  </si>
  <si>
    <t>Proporción de atenciones jurídicas</t>
  </si>
  <si>
    <t>Apoyo psicológico a mujeres.</t>
  </si>
  <si>
    <t>Proporción de atenciones psicológicas</t>
  </si>
  <si>
    <t>A18	Capacitación las unidades de género</t>
  </si>
  <si>
    <t>Proporción de Unidades de Género capacitadas</t>
  </si>
  <si>
    <t>Capacitación a servidores y servidoras públicas en transversalización de la perspectiva de género con enfoque de planeación estratégica.</t>
  </si>
  <si>
    <t>Proporción de personal capacitado en transversalización de la perspectiva de género con enfoque de planeación estratégica.</t>
  </si>
  <si>
    <t>En el primer trimestre del 2020 el PFTPG se encuentra en estado de transferencia de recursos a nuestra Institución, por lo cual no se encuentra en operación. En el segundo trimestre del 2020 el PFTPG se encuentra en estado de transferencia de recursos a nuestra Institución, por lo cual no se encuentra en operación</t>
  </si>
  <si>
    <t>Capacitaciones especializadas a servidores públicos en materia de perspectiva de género</t>
  </si>
  <si>
    <t>Proporción de personal capacitado en materia de perspectiva de género</t>
  </si>
  <si>
    <t xml:space="preserve">Capacitaciones a la sociedad civil y al sector empresarial en materia de perspectiva de género	</t>
  </si>
  <si>
    <t>Proporción de personal de la sociedad civil y del sector empresarial capacitado en materia de perspectiva de género</t>
  </si>
  <si>
    <t>Realización de eventos para mujeres, en materia de empoderamiento femenino y sensibilización de la equidad de género.</t>
  </si>
  <si>
    <t>Proporción de eventos realizados</t>
  </si>
  <si>
    <t xml:space="preserve">Realización conferencias de empoderamiento femenino, plan de vida y sensibilización de la equidad de género para jóvenes.	</t>
  </si>
  <si>
    <t>Proporción de conferencias de empoderamiento femenino, plan de vida y sensibilización de la equidad de género para jóvenes realizadas</t>
  </si>
  <si>
    <t>Identificación de necesidades de capacitación al personal del IMT</t>
  </si>
  <si>
    <t>Porcentaje de avance en la identificación de necesidades</t>
  </si>
  <si>
    <t>Capacitaciones al Personal del instituto.</t>
  </si>
  <si>
    <t>Proporción de personal capacitado</t>
  </si>
  <si>
    <t>Desarrollo de información estadística e indicadores con perspectiva de género.</t>
  </si>
  <si>
    <t>Comisión de Energía de Tanaulipas</t>
  </si>
  <si>
    <t>P105</t>
  </si>
  <si>
    <t>Conducción de la Política de Energía</t>
  </si>
  <si>
    <t>Elaboración de estudios y proyectos</t>
  </si>
  <si>
    <t>Promoción de suministradores
eléctricos que permitan reducir el
gasto actual en energía del Gobierno
de Tamaulipas</t>
  </si>
  <si>
    <t>En el 2018 se realizaron estudios para evaluar la viabilidad para obtener ofertas de suministro de energía eléctrica proveniente de los recursos eólico, se concluyó que era más conveniente la proveniente de centrales de ciclo combinado en Tamaulipas, lo anterior derivado de la incertidumbre en materia de energías renovable y la cancelación de las subastas de energía eléctrica realizadas por el CENACE</t>
  </si>
  <si>
    <t>Generación de energía por medios
alternos, renovables, eficientes y limpios</t>
  </si>
  <si>
    <t>Reuniones con autoridades federales
y/o estatales para propiciar acciones
para electrificar zonas marginadas
del estado.</t>
  </si>
  <si>
    <t>En espera de Información generada por entidades Federales y/o Organismos Estatales. (INEGI)</t>
  </si>
  <si>
    <t xml:space="preserve"> Adhesión a programas financieros
estatales y/o federales</t>
  </si>
  <si>
    <t>Adhesión de empresas para la
implementación del programa de
desarrollo de proveedores. (I12)</t>
  </si>
  <si>
    <t xml:space="preserve">Se está analizando la estrategia par a la adhesión de empresas. </t>
  </si>
  <si>
    <t xml:space="preserve">Fortalecimiento del nuevo cluster del
sector energético </t>
  </si>
  <si>
    <t>Incentivar a las empresas locales</t>
  </si>
  <si>
    <t>Difusión de acciones</t>
  </si>
  <si>
    <t>Secretaría de Bienestar Social</t>
  </si>
  <si>
    <t>E117</t>
  </si>
  <si>
    <t>Programa de Generación de Cambio y Bienestar Social</t>
  </si>
  <si>
    <t>Generadores participan activamente en su comunidad</t>
  </si>
  <si>
    <t>Porcentaje de Generadores activos</t>
  </si>
  <si>
    <t>Actividades Realizadas por los Generadores del Cambio Social.</t>
  </si>
  <si>
    <t>1.Porcentaje de actividades realizadas por los Generadores del Cambio Social</t>
  </si>
  <si>
    <t>derivado de la contingencia se redoblaron los esfuerzos y se agregaron actividades para llegara  mayor numero de población</t>
  </si>
  <si>
    <t>Visitas Realizadas por los Generadores de Bienestar Social realizados.</t>
  </si>
  <si>
    <t>2.Porcentaje de visitas realizadas a comités</t>
  </si>
  <si>
    <t xml:space="preserve">en el tercer trimestre se realizaron visitas a los lugares que faltaban y se retomaron visitas a lugares que por la contingencia se habian visto mas afectados </t>
  </si>
  <si>
    <t>Impartición de pláticas de valores</t>
  </si>
  <si>
    <t>Porcentaje de pláticas de valores con los Comités de Bienestar Social</t>
  </si>
  <si>
    <t>se realizaron en el segundo trimestre platicas virtuales por lo cual se llega a mas sectores y se realizan menos</t>
  </si>
  <si>
    <t>Ejecución de proyectos comunitarios de corto plazo para mejorar la calidad de vida de la población tamaulipeca</t>
  </si>
  <si>
    <t>Porcentaje de Proyectos comunitarios ejecutados</t>
  </si>
  <si>
    <t xml:space="preserve">se suspendieron a partir de marzo, derivado de la contingencia, ya que podría ocasionar contagios </t>
  </si>
  <si>
    <t>Fortalecimiento de generadores para el cambio social</t>
  </si>
  <si>
    <t>Porcentaje de apoyos entregados a generadores para el cambio social</t>
  </si>
  <si>
    <t>Gestión de apoyos a la población atendida</t>
  </si>
  <si>
    <t>Porcentaje de gestiones realizadas</t>
  </si>
  <si>
    <t>Fortalecimiento de generadores de bienestar</t>
  </si>
  <si>
    <t>Porcentaje de apoyos entregados a generadores de bienestar</t>
  </si>
  <si>
    <t>E118</t>
  </si>
  <si>
    <t>Programa de Derechos Humanos para la ateción social de las violencias</t>
  </si>
  <si>
    <t>Ciudadanos y funcionarios cuentan con una cultura de derechos humanos en la toma de decisiones públicas y en la forma de convivencia social.</t>
  </si>
  <si>
    <t xml:space="preserve">Porcentaje de personas con conocimientos en derechos humanos </t>
  </si>
  <si>
    <t>Capacitaciones a servidores públicos del Poder Ejecutivo y a alumnos de Instituciones Educativas de Nivel Superior del Estado impartidas</t>
  </si>
  <si>
    <t>Porcentaje de capacitaciones impartidas</t>
  </si>
  <si>
    <t>Actividades de promoción y difusión de los Derechos Humanos realizadas</t>
  </si>
  <si>
    <t>Porcentaje de actividades realizadas</t>
  </si>
  <si>
    <t>Capacitación de Servidores públicos</t>
  </si>
  <si>
    <t>Porcentaje de servidores públicos capacitados.</t>
  </si>
  <si>
    <t>A2 Capacitación de personal y alumnos de Instituciones Educativas de Nivel Superior del Estado.</t>
  </si>
  <si>
    <t>Porcentaje de participantes capacitados.</t>
  </si>
  <si>
    <t>Promoción de los derechos humanos mediante círculos universitarios</t>
  </si>
  <si>
    <t>Porcentaje de actividades de promoción de los derechos humanos realizadas</t>
  </si>
  <si>
    <t>A4 Promoción de los derechos humanos mediante eventos masivos</t>
  </si>
  <si>
    <t>Porcentaje de eventos masivos realizados</t>
  </si>
  <si>
    <t>P047</t>
  </si>
  <si>
    <t>Conducción de la Política de Bienestar Social</t>
  </si>
  <si>
    <t>Grupos vulnerables de la población acceden a algún programa y/o servicio social</t>
  </si>
  <si>
    <t>Porcentaje de población con carencias sociales es beneficiaria de programas y/o servicios sociales</t>
  </si>
  <si>
    <t>Proyecciones, proyectos y estadísticas generados</t>
  </si>
  <si>
    <t>1.Porcentaje de proyecciones, proyectos y estadísticas generados</t>
  </si>
  <si>
    <t>Procesos de planeación, seguimiento y evaluación de programas realizados</t>
  </si>
  <si>
    <t>2.Porcentaje de procesos de planeación, seguimiento y evaluación de programas realizados</t>
  </si>
  <si>
    <t>Procedimientos de naturaleza jurídica realizados</t>
  </si>
  <si>
    <t>3.Porcentaje de procedimientos de naturaleza jurídicos realizados.</t>
  </si>
  <si>
    <t>Necesidades básicas de obra pública gestionadas</t>
  </si>
  <si>
    <t>4.Porcentaje de necesidades básicas de obra pública gestionadas</t>
  </si>
  <si>
    <t>Comunicados de prensa emitidos y difusión de eventos realizados.</t>
  </si>
  <si>
    <t>5.Porcentaje de comunicados de prensa emitidos</t>
  </si>
  <si>
    <t>Gestiones de programas sociales realizadas</t>
  </si>
  <si>
    <t>6.Porcentaje de gestiones de programas sociales realizadas</t>
  </si>
  <si>
    <t xml:space="preserve">Propuestas de proyectos con perspectiva de bienestar social	</t>
  </si>
  <si>
    <t>1.1 Porcentaje de propuestas de proyectos realizadas</t>
  </si>
  <si>
    <t>Generación de material estadístico y cartográfico</t>
  </si>
  <si>
    <t>1.2 Porcentaje de materiales estadísticos y cartográficos generados</t>
  </si>
  <si>
    <t>Presupuestación de gasto de programas</t>
  </si>
  <si>
    <t xml:space="preserve">3 Porcentaje de programas presupuestados	</t>
  </si>
  <si>
    <t>Seguimiento de indicadores de los programas</t>
  </si>
  <si>
    <t>4 Porcentaje de indicadores reportados en SIMIR</t>
  </si>
  <si>
    <t>Generación de información de resultados de los programas</t>
  </si>
  <si>
    <t>5 Porcentaje de solicitudes de información de resultados de programas atendidas</t>
  </si>
  <si>
    <t>Seguimiento de oportunidades de mejora de las evaluaciones externas a los programas</t>
  </si>
  <si>
    <t>Porcentaje de oportunidades de mejora de evaluaciones externas monitoreadas</t>
  </si>
  <si>
    <t>Cotejo de los padrones de beneficiarios de cada programa social</t>
  </si>
  <si>
    <t>Porcentaje de padrones de programas sociales cotejados</t>
  </si>
  <si>
    <t>Revisión de instrumentos jurídicos</t>
  </si>
  <si>
    <t>Porcentaje de Instrumentos jurídicos revisados</t>
  </si>
  <si>
    <t>ACTIVIDAD 9.1</t>
  </si>
  <si>
    <t>Asesoría legal a unidades administrativas de la Secretaría y OPD´s.</t>
  </si>
  <si>
    <t>Porcentaje de asesorías legales</t>
  </si>
  <si>
    <t>ACTIVIDAD 10.1</t>
  </si>
  <si>
    <t>Elaboración de instrumentos jurídicos</t>
  </si>
  <si>
    <t>ACTIVIDAD 11.1</t>
  </si>
  <si>
    <t>Elaboración y actualización del marco normativo</t>
  </si>
  <si>
    <t>Porcentaje de publicaciones en el POET</t>
  </si>
  <si>
    <t>ACTIVIDAD 12.1</t>
  </si>
  <si>
    <t>Atención y respuesta de solicitudes de información pública</t>
  </si>
  <si>
    <t>Porcentaje de solicitudes atendidas y contestadas</t>
  </si>
  <si>
    <t>ACTIVIDAD 13.1</t>
  </si>
  <si>
    <t>Cumplimiento de las obligaciones de transparencia</t>
  </si>
  <si>
    <t>Porcentaje de cumplimiento de obligaciones de transparencia</t>
  </si>
  <si>
    <t>ACTIVIDAD 14.1</t>
  </si>
  <si>
    <t>Formación de los Consejos de Participación Ciudadana para obra pública</t>
  </si>
  <si>
    <t>Porcentaje de Consejos de Participación Ciudadana para obra pública conformados</t>
  </si>
  <si>
    <t>ACTIVIDAD 15.1</t>
  </si>
  <si>
    <t>Capacitación de los Consejos de Participación Ciudadana para obra pública</t>
  </si>
  <si>
    <t>ACTIVIDAD 16.1</t>
  </si>
  <si>
    <t xml:space="preserve">Participación de los municipios en el levantamiento de necesidades de obra pública mediante la participación ciudadana	</t>
  </si>
  <si>
    <t>Porcentaje de municipios que participan en el levantamiento de necesidades de obra pública</t>
  </si>
  <si>
    <t>ACTIVIDAD 17.1</t>
  </si>
  <si>
    <t>Reuniones de análisis de propuestas de obra pública por parte del Consejo</t>
  </si>
  <si>
    <t>Porcentaje de reuniones realizadas</t>
  </si>
  <si>
    <t>ACTIVIDAD 18.1</t>
  </si>
  <si>
    <t>Diseño de visuales (medios impresos) para dar a conocer y difundir información de la SEBIEN</t>
  </si>
  <si>
    <t>5.1Porcentaje de diseños impresos</t>
  </si>
  <si>
    <t>ACTIVIDAD 19.1</t>
  </si>
  <si>
    <t xml:space="preserve">Conceptualización y generación de contenidos de planes, proyectos y acciones de la SEBIEN en redes sociales	</t>
  </si>
  <si>
    <t>5.2 Porcentaje de publicaciones en redes sociales</t>
  </si>
  <si>
    <t>ACTIVIDAD 20.1</t>
  </si>
  <si>
    <t>Monitoreo de mensajes privados y peticiones ciudadanas que llegan a redes sociales de la SEBIEN</t>
  </si>
  <si>
    <t>5.3 Porcentaje de peticiones ciudadanas en redes sociales canalizadas</t>
  </si>
  <si>
    <t>ACTIVIDAD 21.1</t>
  </si>
  <si>
    <t>Difusión de programas sociales a la población del estado de Tamaulipas</t>
  </si>
  <si>
    <t>5.4 Porcentaje de programas sociales difundidos</t>
  </si>
  <si>
    <t>ACTIVIDAD 22.1</t>
  </si>
  <si>
    <t xml:space="preserve">Integración de expedientes de titulares de derecho de programas sociales	</t>
  </si>
  <si>
    <t>6.1 Porcentaje de expedientes de titulares de derecho integrados</t>
  </si>
  <si>
    <t>ACTIVIDAD 23.1</t>
  </si>
  <si>
    <t>Entrega de apoyos de programas sociale</t>
  </si>
  <si>
    <t>6.2 Porcentaje de apoyos de programas sociales entregados</t>
  </si>
  <si>
    <t>ACTIVIDAD 24.1</t>
  </si>
  <si>
    <t>Comunicados de prensa emitidos en la pàgina oficial de Bienestar Social</t>
  </si>
  <si>
    <t xml:space="preserve">6.3 Porcentaje de comunicados de prensa emitidos	</t>
  </si>
  <si>
    <t>S114</t>
  </si>
  <si>
    <t>Programa de vinculación con organismos de la sociedad civil</t>
  </si>
  <si>
    <t>Las Organizaciones de la sociedad civil apoyadas por el programa son fortalecidas</t>
  </si>
  <si>
    <t>Porcentaje de organizaciones de la sociedad civil que recibieron algún apoyo</t>
  </si>
  <si>
    <t>Capacitaciones brindadas a OSC</t>
  </si>
  <si>
    <t>Porcentaje de OSC que recibieron capacitación</t>
  </si>
  <si>
    <t>las capacitaciones dan inicio en el mes de agosto</t>
  </si>
  <si>
    <t>Apoyos económicos otorgados a las OSC</t>
  </si>
  <si>
    <t>Porcentaje de las OSC elegibles apoyadas económicamente en tiempo y forma</t>
  </si>
  <si>
    <t>Capacitaciones impartidas</t>
  </si>
  <si>
    <t>Las capacitaciones fueron de manera virtual por lo cual se redujo el numero de las mismas</t>
  </si>
  <si>
    <t>Evaluación de las capacitaciones</t>
  </si>
  <si>
    <t>Porcentaje de asistentes a las capacitaciones que las califican con "Excelente" o "Bueno" en la encuesta de satisfacción</t>
  </si>
  <si>
    <t>Demanda atendida de solicitudes</t>
  </si>
  <si>
    <t>Porcentaje de demanda atendida mediante apoyo económico</t>
  </si>
  <si>
    <t>Supervisión y verificación de apoyos económicos entregados</t>
  </si>
  <si>
    <t>Porcentaje de OSC apoyadas económicamente que se verificaron</t>
  </si>
  <si>
    <t>S121</t>
  </si>
  <si>
    <t>Programa de comedores de bienestar comunitario</t>
  </si>
  <si>
    <t>Las personas con carencia alimentaria reducen sus niveles de carencia por acceso a la alimentación.</t>
  </si>
  <si>
    <t>Porcentaje de población con carencia de acceso a la alimentación atendida en el Programa</t>
  </si>
  <si>
    <t>Operatividad de los Comedores Comunitarios</t>
  </si>
  <si>
    <t>Porcentaje de operatividad</t>
  </si>
  <si>
    <t>Personas con carencia alimentaria recibiendo suministro de alimentos</t>
  </si>
  <si>
    <t>Porcentaje de población que recibe suministro de alimentos en los comedores comunitarios</t>
  </si>
  <si>
    <t>Abasto de comedores comunitarios</t>
  </si>
  <si>
    <t>Porcentaje de comedores comunitarios que fueron abastecidos al mes</t>
  </si>
  <si>
    <t>A partir de marzo quedaron en operación 80</t>
  </si>
  <si>
    <t xml:space="preserve">Suministro de alimentos a titulares de derecho (2 veces al día)	</t>
  </si>
  <si>
    <t>Porcentaje de raciones alimentarias brindadas</t>
  </si>
  <si>
    <t>Derivado de la contingencia se entregaron raciones extras por lo cual se sobrepaso la meta</t>
  </si>
  <si>
    <t>S123</t>
  </si>
  <si>
    <t>Programa de Bienestar Alimenticio</t>
  </si>
  <si>
    <t>Personas con carencia por acceso a la alimentación mejoran su canasta básica alimentaria.</t>
  </si>
  <si>
    <t>Porcentaje de población con carencia por acceso a la alimentación que mejoran su canasta básica alimentaria</t>
  </si>
  <si>
    <t>Despensas con productos similares a la canasta básica entregadas</t>
  </si>
  <si>
    <t>Porcentaje de cumplimiento de despensas entregadas en tiempo y forma.</t>
  </si>
  <si>
    <t>La entrega de despensa se programo para inciar en el segundo trimestre</t>
  </si>
  <si>
    <t>Debido a la contigencia, la entrega de apoyos a sido mas de la programada</t>
  </si>
  <si>
    <t>Atención de solicitudes recibidas</t>
  </si>
  <si>
    <t>Porcentaje de solicitudes recibidas atendidas</t>
  </si>
  <si>
    <t>por contingencia aun no es posible determinar las solicitudes</t>
  </si>
  <si>
    <t>U044</t>
  </si>
  <si>
    <t>Atención Ciudadana para el Bienestar Social</t>
  </si>
  <si>
    <t>Personas, organizaciones e instituciones públicas y privadas mejoran su situación de pobreza y fortalecen su ingreso</t>
  </si>
  <si>
    <t>Porcentaje de personas con apoyos que mejoraron o fortalecieron sus ingresos.</t>
  </si>
  <si>
    <t>Apoyos sociales entregados</t>
  </si>
  <si>
    <t>Porcentaje de apoyos sociales entregados.</t>
  </si>
  <si>
    <t xml:space="preserve">Gestiones canalizadas a otras dependencias	</t>
  </si>
  <si>
    <t>Porcentaje de gestiones recibidas canalizadas</t>
  </si>
  <si>
    <t xml:space="preserve">Apoyos sociales entregados por compromisos del Gobernador (ACUERDOS)	</t>
  </si>
  <si>
    <t>Porcentaje de apoyos a beneficiarios directos por Compromisos del Gobernador</t>
  </si>
  <si>
    <t>Apoyos sociales entregados por compromisos del Secretario etiquetados como CATC (Compromiso de Atención Ciudadana)</t>
  </si>
  <si>
    <t>Porcentaje de apoyos a beneficiarios directos por Compromisos del Secretario</t>
  </si>
  <si>
    <t>Apoyos sociales entregados por Contingencia.</t>
  </si>
  <si>
    <t>Porcentaje de apoyos a beneficiarios directos por Contingencias</t>
  </si>
  <si>
    <t>Apoyos sociales entregados por Eventualidades.</t>
  </si>
  <si>
    <t>Porcentaje apoyos a beneficiarios directos por Eventualidades</t>
  </si>
  <si>
    <t>Apoyos sociales entregados a hombres.</t>
  </si>
  <si>
    <t>Porcentaje de hombres que recibieron apoyos sociales.</t>
  </si>
  <si>
    <t>Apoyos sociales entregados a mujeres.</t>
  </si>
  <si>
    <t>Porcentaje de mujeres que recibieron apoyos sociales.</t>
  </si>
  <si>
    <t>Seguimiento de peticiones canalizadas a otras Dependencias.</t>
  </si>
  <si>
    <t>Porcentaje de peticiones atendidas por otras Dependencias</t>
  </si>
  <si>
    <t>U120</t>
  </si>
  <si>
    <t>Programa apoyo para el Cuidado Infantil</t>
  </si>
  <si>
    <t>Madres, padres solos o tutores hacen uso de las estancias infantiles del programa.</t>
  </si>
  <si>
    <t>Porcentaje de titulares de derecho que hacen uso de las estancias infantiles del programa.</t>
  </si>
  <si>
    <t xml:space="preserve">Madres, padres o tutores (con hijos de 1 a 5 años 11 meses de edad) titulares de derecho	</t>
  </si>
  <si>
    <t>Numero de madres, padres o tutores residentes de los municipios en que operan las estancias infantiles adscritas al programa</t>
  </si>
  <si>
    <t>E122</t>
  </si>
  <si>
    <t>Programa de parques y centros de Bienestar</t>
  </si>
  <si>
    <t>Las personas utilizan los parques y centros de bienestar como lugares de recreación</t>
  </si>
  <si>
    <t>Tasa de variación de usuarios  de los parques o centros de bienestar</t>
  </si>
  <si>
    <t>Debido a la contingencia y para proteger la salud de los tamaulipecos, los parques y centros de bienestar cerraron sus puertas a los visitantes. Los voluntarios atienden una vez por semana en pequeños grupos de 5 personas máximo a labores de limpieza, cumpliendo estrictamente las normas de prevención y sanitización.</t>
  </si>
  <si>
    <t>Actividades lúdicas, deportivas, recreativas, culturales y formativas en el parque y/o centro de bienestar.</t>
  </si>
  <si>
    <t xml:space="preserve">Porcentaje de actividades realizadas </t>
  </si>
  <si>
    <t>Debido a la contingencia y para proteger la salud de los tamaulipecos, los parques y centros de bienestar cerraron sus puertas a los visitantes. Las actividades se redujeron a las actividades de limpieza y mantenimiento, además de la atención psicológica que se realiza de manera telefónica.</t>
  </si>
  <si>
    <t>Visitas de supervisión a los Parques y Centros de Bienestar.</t>
  </si>
  <si>
    <t>Porcentaje de visitas de supervisión realizadas</t>
  </si>
  <si>
    <t>A pesar del cierre de parques y centros de bienestar por la contingencia sanitaria, las visitas de supervisión se siguen realizando con el fin de conocer las necesidades de mantenimiento y supervisar las labores de limpieza.</t>
  </si>
  <si>
    <t xml:space="preserve">Calendarización mensual de la supervisión a Parques y Centros de Bienestar.	</t>
  </si>
  <si>
    <t>Porcentaje de reportes recibidos</t>
  </si>
  <si>
    <t>Reporte de actividades</t>
  </si>
  <si>
    <t xml:space="preserve">Difusión de información sobre las actividades	</t>
  </si>
  <si>
    <t>Porcentaje de convocatorias en parques y centros de bienestar entregadas</t>
  </si>
  <si>
    <t>Derivado de  la contingencia sanitaria, las actividades dirigidas a los usuarios de los parques y centros de bienestar se redujeron a la  atención psicológica por vía teléfonica, y las convocatorias lanzadas fueron en línea, el número de convocatorias tmabién disminuyó.</t>
  </si>
  <si>
    <t>E119</t>
  </si>
  <si>
    <t>Programa de Bienestar para personas mayores</t>
  </si>
  <si>
    <t>Las personas adultas mayores de 70 años con ingresos inferiores a la línea de bienestar en Tamaulipas, mejoran su bienestar económico.</t>
  </si>
  <si>
    <t>Porcentaje de personas mayores de 70 años con ingresos inferiores a la LB que recibieron apoyo</t>
  </si>
  <si>
    <t>Subsidios otorgados a personas adultas mayores de 70 años con ingresos menores a la línea de bienestar</t>
  </si>
  <si>
    <t>Porcentaje de subsidios otorgados</t>
  </si>
  <si>
    <t>Reposición de bajas de Titulares de Derecho al programa realizadas</t>
  </si>
  <si>
    <t>Porcentaje de efectividad en reposición de bajas al programa.</t>
  </si>
  <si>
    <t>Refrendos de incorporación al programa realizados</t>
  </si>
  <si>
    <t>Porcentaje de refrendos realizados</t>
  </si>
  <si>
    <t>C1.A1. Solicitudes de ingreso al programa atendidas</t>
  </si>
  <si>
    <t>Porcentaje de solicitudes atendidas desde inicio del Programa (2017)</t>
  </si>
  <si>
    <t>Promotora para el Desarrollo de Tamaulipas</t>
  </si>
  <si>
    <t>E064</t>
  </si>
  <si>
    <t>Servicios de Desarrollo, Administración, Operación y Logística de Infraestructura Industrial y Servicios</t>
  </si>
  <si>
    <t xml:space="preserve">El gobierno de Tamaulipas impulsa el desarrollo económico y social del estado mediante proyectos de inversión </t>
  </si>
  <si>
    <t>Avance de los estudios y proyectos del Parque Acuícola Tamaulipas I</t>
  </si>
  <si>
    <t>EN PROCESO DE GESTION</t>
  </si>
  <si>
    <t>Avance de los estudios y proyectos</t>
  </si>
  <si>
    <t>Equilibrio Financiero en la ejecución del gasto corriente y de los proyectos productivos</t>
  </si>
  <si>
    <t>Avance semestral de los estudios y proyectos (ene-jun 2020)</t>
  </si>
  <si>
    <t>FASE 1</t>
  </si>
  <si>
    <t>Avance semestral de los estudios y proyectos (jul-dic 2020)</t>
  </si>
  <si>
    <t>ejecución del gasto corriente y de los proyectos productivos trimestral (ene-mar 2020)</t>
  </si>
  <si>
    <t>ejecución del gasto corriente y de los proyectos productivos trimestral (abr-jun 2020)</t>
  </si>
  <si>
    <t>ejecución del gasto corriente y de los proyectos productivos trimestral (jul-sep 2020)</t>
  </si>
  <si>
    <t>Los ingresos son menores en este trimestre que los gastos se cubrio con remante de trimestres anteriores</t>
  </si>
  <si>
    <t>en este trimestre se refleja mas gasto que ingreso dichos gastos se cubrieron con remantes de trimestres anteriroes</t>
  </si>
  <si>
    <t>ejecución del gasto corriente y de los proyectos productivos trimestral (oct-dic 2020)</t>
  </si>
  <si>
    <t xml:space="preserve">SECRETARÍA GENERAL DE GOBIERNO </t>
  </si>
  <si>
    <t>E013</t>
  </si>
  <si>
    <t>SERVICIOS DE ATENCIÓN A GRUPOS VULNERABLES</t>
  </si>
  <si>
    <t>Los niños, niñas, adolescentes, personas con discapacidad y los adultos mayores ejercitan sus derechos en el Estado de Tamaulipas</t>
  </si>
  <si>
    <t>Tasa de variación de las violaciones a los derechos de los niños, niñas, adolescentes, personas con discapacidad y migrantes repatriados</t>
  </si>
  <si>
    <t>Servicios para promover la participación y difusión de los derechos de niñas, niños y adolescentes otorgados. (SIPINNA)</t>
  </si>
  <si>
    <t>C1. Tasa de cobertura de promoción de participación y difusión de los derechos de niñas, niños y adolescentes</t>
  </si>
  <si>
    <t>Servicios de vigilancia para la prevención, atención y protección a niñas, niños y adolescentes para el pleno ejercicio de los derechos brindados. (SIPINNA)</t>
  </si>
  <si>
    <t>C2. Tasa de cobertura de vigilancia de los derechos de niñas, niños y adolescentes</t>
  </si>
  <si>
    <t>Servicios otorgados de formación a servidores públicos municipales y estatales en derechos humanos de niñas, niños y adolescentes. (SIPINNA)</t>
  </si>
  <si>
    <t>C3. Tasa de cobertura de participación en la formación del servidor públIco municipal y estatal</t>
  </si>
  <si>
    <t>No se ha publicado el Programa Estatal para la Inclusión al Desarrollo de las Personas con Discapacidad.</t>
  </si>
  <si>
    <t>Servicios de vigilancia para la protección y gestión integral de los derechos de las personas con discapacidad. (SIPRODDIS)</t>
  </si>
  <si>
    <t>C4. Tasa de actuación en materia de derechos de las personas con discapacidad.</t>
  </si>
  <si>
    <t>Servicios de vigilancia y seguimiento a estrategias que garanticen la adecuada accesibilidad a entornos, bienes y servicios a las personas con discapacidad.(SIPRODDIS)</t>
  </si>
  <si>
    <t>C5. Grado de cumplimiento en las estrategias en materia de accesibilidad establecidas en el PEID.</t>
  </si>
  <si>
    <t>Servicios de sensibilización, respeto y no discriminación a los derechos humanos de las personas con discapacidas. (SIPRODDIS)</t>
  </si>
  <si>
    <t>C6. Porcentaje de servidores públicos y público general capacitados en la atención a ciudadanos con discapacidad</t>
  </si>
  <si>
    <t>Servicios de seguimiento a las políticas estatales del Eje Transversal para la Atención de las Niñas, Niños y Adolescentes. (SIPINNA)</t>
  </si>
  <si>
    <t>C7. Grado de cumplimiento de las políticas.</t>
  </si>
  <si>
    <t>No se implementaron acciones interinstituciones para este indicador en este año.</t>
  </si>
  <si>
    <t>Apoyos a migrantes para el pasaje terrestre brindados, con perspectiva de género.</t>
  </si>
  <si>
    <t>C8. Proporción de personas migrantes que reciben materiales con información para su protección, con perspectiva de género.</t>
  </si>
  <si>
    <t>Apoyos para la operación de albergues otorgados, con perspectiva de género.</t>
  </si>
  <si>
    <t>C9. Proporción de atención a personas en casas de migrantes</t>
  </si>
  <si>
    <t>Servicios integrales de atención al migrante repatriado brindados.</t>
  </si>
  <si>
    <t>C10. Tasa de atención en servicios integrales a los migrantes repatriados</t>
  </si>
  <si>
    <t>1er trim, datos de enero y febrero del INM
2do trim, datos de abril y mayo del INM</t>
  </si>
  <si>
    <t>C1.A1. Impartición de pláticas para la difusión de los derechos de las niñas, niños y adolescentes dictadas en el sistema escolar.</t>
  </si>
  <si>
    <t>C1.A1. Tasa de cobertura</t>
  </si>
  <si>
    <t>El indicador no refleja un avance ya que por la contingencai del Covid 19, no se puede exponer a las Niñas, Niños y Adolescentes.</t>
  </si>
  <si>
    <t>C1.A2. Organización y realización de actividades culturales y recreativas para la difusión de los derechos de las niñas, niños y adolescentes</t>
  </si>
  <si>
    <t>C1.A2. Tasa de cobertura de actividades culturales y recreativas</t>
  </si>
  <si>
    <t>C1.A3. Organización y realización de actividades de consulta y participación ciudadana de niñas, niños y adolescentes.</t>
  </si>
  <si>
    <t>C1.A3. Tasa de cobertura de las actividades de consulta y participación</t>
  </si>
  <si>
    <t xml:space="preserve">C2.A1. Seguimiento de sesiones del Consejo para el desarrollo de estrategias, acciones y anteproyectos para alcanzar las metas de 10 Compromisos de la Conferencia Nacional de Gobernadores (CONAGO) por las niñas, niños y adolescentes.	</t>
  </si>
  <si>
    <t>C2.A1. Tasa de efectividad de las acciones establecidas por el Consejo</t>
  </si>
  <si>
    <t>C2.A2. Acciones de coordinación con las secretarías ejecutivas de los sistemas municipales para la instrumentación de politicas a favor de la protección de niñas, niños y adolescentes.</t>
  </si>
  <si>
    <t>C2.A2. Tasa de cobertura de la politica pública a favor de la protección de niñas, niños y adolescentes</t>
  </si>
  <si>
    <t>C2.A3. Acciones de coordinación, colaboración y seguimiento con instancias públicas y privadas, municipales, estatales y nacionales para el pleno ejercicio de los derechos de las niñas niños y adolescentes</t>
  </si>
  <si>
    <t>C2.A3. Tasa de cobertura de la actuación municipal a favor de la infancia</t>
  </si>
  <si>
    <t>C2. A4. Administración del Sistema Estatal de Información de Niñas, Niños y Adolescentes.</t>
  </si>
  <si>
    <t>C2.A4. Porcentaje de indicadores del sistema de información reportados</t>
  </si>
  <si>
    <t>C3. A1. Gestión de la formación de los servidores públicos mediante cursos de especialización y diplomados.</t>
  </si>
  <si>
    <t>C3.A1. Grado de avance en el cumplimiento de acciones a favor de la niñez.</t>
  </si>
  <si>
    <t>C3. A2. Formación de servidores públicos municipales para la prevención, atención y protección de los derechos de las niñas, niños y adolescentes.</t>
  </si>
  <si>
    <t>C3.A2. Porcentaje de formación de funcionarios capacitados</t>
  </si>
  <si>
    <t>C4. A1. Sesiones del sistema intersectorial de protección y gestión integral de derechos de las personas con discapacidad (SIPRODDIS) para la instrumentación de estrategias y acciones para el cumplimiento de los derechos de personas con discapacidad.</t>
  </si>
  <si>
    <t xml:space="preserve">C4.A1. Grado de cumplimiento en las estrategias del PEID.	</t>
  </si>
  <si>
    <t>C4.A2. Proteger y promover el derecho a la salud de las personas con discapacidad.</t>
  </si>
  <si>
    <t>C4.A2. Proporción de cumplimiento de lineas de acción en materia de salud.</t>
  </si>
  <si>
    <t>C4. A3. Proteger y promover el derecho a la educación de las personas con discapacidad</t>
  </si>
  <si>
    <t>C4.A3. Proporción de cumplimiento de lineas de acción en materia de educación.</t>
  </si>
  <si>
    <t>C4. A4. Procurar el derecho al trabajo y la capacitación de las personas con discapacidad a través de la inclusión y la igualdad de oportunidades</t>
  </si>
  <si>
    <t>C4.A4. Proporción de cumplimiento de lineas de acción en materia laboral y de capacitación.</t>
  </si>
  <si>
    <t>C4. A5. Promover el derecho a la vivienda digna, a la recreación, a la cultura, a el deporte, y la participación pública y política, y el accesos a la justicia de las personas con discapacidad.</t>
  </si>
  <si>
    <t>C4.A5. Proporción de cumplimiento de lineas de acción en materia de justicia, vivienda, recreacón y participación social.</t>
  </si>
  <si>
    <t>C4. A6. Optimizar la capacidad institucional del gobierno del estado en pro de las PCD.</t>
  </si>
  <si>
    <t>C4.A6. Proporción de cumplimiento de lineas de acción en materia laboral y de capacitación.</t>
  </si>
  <si>
    <t>C5.A1. Impulsar acciones que garanticen una infraestructura física adecuada para las personas con discapacidad.</t>
  </si>
  <si>
    <t>C5.A1. Proporción de cumplimiento de la estrategia de Infraestructura en el PEID.iscapacidad</t>
  </si>
  <si>
    <t>C5.A2. Acciones orientadas al acceso a la información, uso de herramientas y tecnologías disponibles para personas con discapacidad.</t>
  </si>
  <si>
    <t>C5.A2. Proporción de cumplimiento de acciones para el acceso a la información del PEID</t>
  </si>
  <si>
    <t>C5.A3. Garantizar la movilidad en el estado de las personas con discapacidad</t>
  </si>
  <si>
    <t>C5.A3. Proporción de cumplimiento de acciones para la movilidad de las PCD</t>
  </si>
  <si>
    <t>C6.A1. Cobertura estatal con capacitación y sensibilización en materia de personas con discapacidad</t>
  </si>
  <si>
    <t>C6.A1. Proporción de cobertura estatal capacitada.</t>
  </si>
  <si>
    <t>El indicador no refleja un avance ya que por la contingencai del Covid 19, se suspendieron los eventos publicos.</t>
  </si>
  <si>
    <t>C6.A2. Realización de cursos y talleres de sensibilización y atención a PCD, a personal de la administración pública estatal.</t>
  </si>
  <si>
    <t xml:space="preserve">C6.A2. Tasa de cursos y talleres de sensibilización	</t>
  </si>
  <si>
    <t>C6.A3. Realización de cursos y talleres de sensibilización a público en general</t>
  </si>
  <si>
    <t>C6.A3. Proporción de instituciones academicas sensibilizadas</t>
  </si>
  <si>
    <t>Debido a la contingencia del Covid 19, se suspendieron los eventos publicos.</t>
  </si>
  <si>
    <t>C6.A4. Actividades culturales, artísticas, deportivas y turísticos, para concientizar sobre los derechos de las personas con discapacidad</t>
  </si>
  <si>
    <t>C6.A4. Tasa de actividades realizados sobre los derechos de las PCD</t>
  </si>
  <si>
    <t>C7.A1. Monitoreo a las políticas en materia de procuración de justicia, atención social y prevención de las violencias, educación y salud, dirigidas a NNA.</t>
  </si>
  <si>
    <t>C7.A1. Proporción de cumplimiento de las politicas dirigidas a NNA.</t>
  </si>
  <si>
    <t>C8.A1. Formalización de convenios de prestación de servicios para el transporte y traslado de migrantes.</t>
  </si>
  <si>
    <t>C8.A1. Porcentaje de convenios formalizados</t>
  </si>
  <si>
    <t>En 2020 no se llevaro acabo los Convenios de Colaboración</t>
  </si>
  <si>
    <t xml:space="preserve">C8.A2. Pago de convenios de prestación de servicios para el transporte y traslado de migrantes.	</t>
  </si>
  <si>
    <t>C8.A2. Porcentaje de convenios pagados</t>
  </si>
  <si>
    <t>C9.A1. Formalización de convenios de asociaciones de casas de migrantes propuestas, con perspectiva de género.</t>
  </si>
  <si>
    <t>C9.A1. Proporción de convenios formalizados con asociaciones de casa de migrantes propuestas.</t>
  </si>
  <si>
    <t>C9.A2. Entrega de ministraciones mensuales convenidas con las asociaciones de casa de migrantes.</t>
  </si>
  <si>
    <t>C9.A2. Entrega de ministraciones mensuales convenidas con las asociaciones de casa de migrantes</t>
  </si>
  <si>
    <t>C10.A1. Análisis de la necesidad de atención(es) y/o servicio(s) que requieren los migrantes repatriados en las delegaciones del Instituto Tamaulipeco para los Migrantes</t>
  </si>
  <si>
    <t>C10.A1. Porcentaje de migrantes canalizados para su atención</t>
  </si>
  <si>
    <t>E021</t>
  </si>
  <si>
    <t>REGISTRO CIVIL</t>
  </si>
  <si>
    <t>Los Tamaulipecos acceden a un servicio eficiente y  modernizado  de Registro Civil que le permite obtener una certeza jurídica de Identidad para el pleno ejercicio de sus derechos.</t>
  </si>
  <si>
    <t>Tasa de eficiencia en la operación de servicios en línea</t>
  </si>
  <si>
    <t>Registros de Nacimiento son otorgados en un proceso eficiente y modernizado.</t>
  </si>
  <si>
    <t>tasa de variación de los niños menores de un año registrados</t>
  </si>
  <si>
    <t>La meta del indicador tuvo un comportamiento a la baja debido a las contingencia sanitaria por el COVID-19</t>
  </si>
  <si>
    <t>Actas de legalización del estado civil son otorgadas a la ciudadanía que realizó su registro en Tamaulipas, de manera eficiente y modernizada.</t>
  </si>
  <si>
    <t>tasa de registro digitalizada de actividad actual</t>
  </si>
  <si>
    <t>Actas de defunción son registradas de manera eficiente y modernizada.</t>
  </si>
  <si>
    <t>Tasa de variación de Registro de Defunciones</t>
  </si>
  <si>
    <t xml:space="preserve">C1.A1.Recopilación de información mediante módulos hospitalarios de registro civil	</t>
  </si>
  <si>
    <t>Tasa de eficiencia en el registro de niñas y niños en módulos</t>
  </si>
  <si>
    <t>Por contingencia, no se encuentran en operación los módulos de información.</t>
  </si>
  <si>
    <t>C1.A2.Generación de actas de nacimiento</t>
  </si>
  <si>
    <t>Proporción de registros en oficialias</t>
  </si>
  <si>
    <t>C1.A3.Digitalización de actas de nacimiento</t>
  </si>
  <si>
    <t>Tasa de eficiencia de la digitalización de actas</t>
  </si>
  <si>
    <t>C1.A4.Rectificación y corrección en los registros</t>
  </si>
  <si>
    <t>Razón de cumplimiento a las modificaciones de las actas</t>
  </si>
  <si>
    <t>C2.A1.Registro de matrimonio</t>
  </si>
  <si>
    <t>Tasa de eficacia en el registro de unión matrimonial</t>
  </si>
  <si>
    <t>C2.A2.Registro de divorcio</t>
  </si>
  <si>
    <t>Tasa de eficacia en el resgistro de solicitudes de divorcio</t>
  </si>
  <si>
    <t>C2.A3.Proceso de la digitalización de las actas de legalización del estado civil</t>
  </si>
  <si>
    <t>Grado de avance en la digitalización de las actas de legalización del estado civil</t>
  </si>
  <si>
    <t>C2.A4.Rectificación y corrección en los registros</t>
  </si>
  <si>
    <t>Razón de cumplimiento a las modificaciones y correcciones de actas de matrimonio y divorcio</t>
  </si>
  <si>
    <t>C3.A1.Registro de defunción</t>
  </si>
  <si>
    <t>Tasa de eficacia en el registro de solicitudes de defunción</t>
  </si>
  <si>
    <t>C3.A2.Proceso de la digitalización de las actas de defunción</t>
  </si>
  <si>
    <t>Grado de avance en la digitalización de las actas de defunción</t>
  </si>
  <si>
    <t xml:space="preserve">C3.A3.Rectificación y corrección en los registros (presunción de muerte o error)	</t>
  </si>
  <si>
    <t>Razón de cumplimiento a las modificaciones y correcciones de actas de defunción</t>
  </si>
  <si>
    <t>E220</t>
  </si>
  <si>
    <t>DEFENSORÍA PÚBLICA</t>
  </si>
  <si>
    <t>Servicio otrogados por el Instituto de Defensoría Pública a la población  más vulnerables ,de manera gratuita y especializada</t>
  </si>
  <si>
    <t>Razón de atención a conflictos sociales</t>
  </si>
  <si>
    <t>Patrocinio legal en materia civil y familiar</t>
  </si>
  <si>
    <t>C1. Proporción de patrocinios atendidos</t>
  </si>
  <si>
    <t>Servicios de Defensa pública en el Sistema de Justicia Penal Tradicional, el Sistema de Justicia Penal Acusatorio y Oral . Servicios de Defensa pública penal especializada en adolescentes.</t>
  </si>
  <si>
    <t>C2. Proporcion de defensas públicas penales</t>
  </si>
  <si>
    <t>C1.A1. Cobertura estatal de defesores públicos especializados en la materia</t>
  </si>
  <si>
    <t>C1.A1. Proporción de defensores públicos en el estado</t>
  </si>
  <si>
    <t>C1.A2. Atención y Revision de Solicitudes de Asesorías por parte de particulares e Instancias Gubernamentales y canalizadas a áreas correspondientes.</t>
  </si>
  <si>
    <t>C1.A2. Proporción de asesorías realizadas</t>
  </si>
  <si>
    <t>C1.A3. Revisión de las peticiones recibibdas por instancias gubernamentales y canalizadas a áreas correspondientes.</t>
  </si>
  <si>
    <t>C1.A3. Proporción de asesorías o patrocinios atendidas</t>
  </si>
  <si>
    <t>Esta actividad se fusiona con la Actividad 2</t>
  </si>
  <si>
    <t>C2.A1. Servicios de Defensa pública en el Sistema de Justicia Penal Tradicional (SJPT) dentro de Juzgados y Salas del Supremo Tribunal de Justicia del Estado.</t>
  </si>
  <si>
    <t>C2.A1. Proporción de defensas públicas en el Sistema de Justicia Penal Tradicional (SJPT))</t>
  </si>
  <si>
    <t>C2.A2. Servicios de defensa pública en el Sistema de Justicia Penal Acusatorio y Oral.</t>
  </si>
  <si>
    <t>C2.A2. Proporción de defensas públicas en el Sistemas de Justicia Penal Acusatorio y Oral (SJPAO).</t>
  </si>
  <si>
    <t>C2.A3. Servicios de defensa pública penal en Unidades Especializadas en adolescentes, secuestros, robo de veículos, personas no localizadas.</t>
  </si>
  <si>
    <t>C2.A3. Proporción de defensas públicas Unidades Especializadas</t>
  </si>
  <si>
    <t>E221</t>
  </si>
  <si>
    <t>MODERNIZACIÓN DE TRANSPORTE PÚBLICO</t>
  </si>
  <si>
    <t>Lograr un nivel de satisfacción en los Ciudadanos de Tamaulipas brindando un servicio de calidad en el transporte público.</t>
  </si>
  <si>
    <t>Atención a quejas de usuarios.</t>
  </si>
  <si>
    <t>Servicios de auxilio mecánico gratuito a los usuarios de las carreteras en el estado de Tamaulipas</t>
  </si>
  <si>
    <t>C1. Promedio de servicios de auxilio otorgado en los tramos carreteros en el estado de Tamaulipas</t>
  </si>
  <si>
    <t>Revista Documental y Mecánica Anual al transporte Público de pasajeros en el estado de Tamaulipas.</t>
  </si>
  <si>
    <t>C2. Promedio de Unidades de Transporte Público que son revisadas</t>
  </si>
  <si>
    <t>Reexpedición de titulos de Concesión del Transporte Público en el Estado</t>
  </si>
  <si>
    <t>C3. Proporción de títulos de concesiones expedidas</t>
  </si>
  <si>
    <t>Supervisión de las unidades de Transporte Público de Estado, para el buen funcionamiento al usuario</t>
  </si>
  <si>
    <t>C4. Proporción de unidades de transporte público en optimas condiciones</t>
  </si>
  <si>
    <t>Servicio especilizado gratuito de transporte público para las personas con discapacidad</t>
  </si>
  <si>
    <t>C5. Proporción de Población discapacitada en uso de las unidades de transporte especializado</t>
  </si>
  <si>
    <t>C1.A1. Una Unidad de auxilio mecánico por cada trámo carretero, en el Estado, actualmente son 22</t>
  </si>
  <si>
    <t>C1.A1. Promedio de unidades de auxilio por cada trámo carretero</t>
  </si>
  <si>
    <t>C1.A2. Cobertura de Trámos carreteros con presencia de unidades de auxilio en el estado de Tamaulipas</t>
  </si>
  <si>
    <t>C1.A2. Proporción de trámos cerreteros con unidades de auxilio</t>
  </si>
  <si>
    <t>C2.A1. Realizar una revisión anual a la documentación de las unidades utilizadas en transporte público</t>
  </si>
  <si>
    <t>C2.A1. Promedio de unidades que revalidaron documentación</t>
  </si>
  <si>
    <t>C2.A2. Revisión Mecánica Anual, dictaminando las condiciones fisicas de las unidades de transporte, garantizando la seguridad de los usuarios, retirando las que no cumplan con los requerimientos.</t>
  </si>
  <si>
    <t>C2.A2. Promedio de unidades de transporte que pasaron a revisión fisico-mecánica</t>
  </si>
  <si>
    <t>C3.A1. Renovar los Titulos de Concesión para regularizar la situación legal de todos los prestadores del servicio, Otorgando certeza jurídica</t>
  </si>
  <si>
    <t>C3.A1. Revalidación de Concesiones de Transporte Público</t>
  </si>
  <si>
    <t>C4.A1. Realizar inspección, verificación y vigilancia de las unidades de transporte de pasajeros en sus diferentes modalidades y condiciones de los operadores de transportes publicos</t>
  </si>
  <si>
    <t>C4.A1. Supervisión de los Operadores de transporte de pasajeros</t>
  </si>
  <si>
    <t xml:space="preserve">La variable fue cambiada para poder medir correctamente el indicador </t>
  </si>
  <si>
    <t xml:space="preserve">C4.A2. Realizar estudios, aforos, levantamiento de información de campo, rutas, sitios, bases o centrales de servicio	</t>
  </si>
  <si>
    <t>C4.A2. Porporción de supervisión, estudios de rutas y bases de servicio.</t>
  </si>
  <si>
    <t>C5.A1. Cobertura municipal de transporte especializado.</t>
  </si>
  <si>
    <t>C5.A1. Proporción de municipios con unidades especializado de transporte público.</t>
  </si>
  <si>
    <t>C5.A2. Solicitud a la Unidad Política de Crédito Público (UPCP) de la SHCP del FOTRADIS, para su correcto ejercicio</t>
  </si>
  <si>
    <t>C5.A2. Razon de eficacia para la gestión del FOTRADIS</t>
  </si>
  <si>
    <t>M007</t>
  </si>
  <si>
    <t>ACTIVIDAADES DE APOYO ADMINISTRATIVO GENERAL DE GOBIEERNO</t>
  </si>
  <si>
    <t>N012</t>
  </si>
  <si>
    <t>COORDINACIÓN DEL SISTEMA ESTATAL DE PROTECCIÓN CIVIL</t>
  </si>
  <si>
    <t>La población que se encuentra en el estado de Tamaulipas  accede a servicios de protección civil eficientes y eficaces que a minoran el daño y las afectaciones provocadas por un fenómeno perturbador.</t>
  </si>
  <si>
    <t>Tasa de variación en la probabilidad de riesgo estimada</t>
  </si>
  <si>
    <t>Sistema de Protección Civil es fortalecido para una atención oportuna y eficiente</t>
  </si>
  <si>
    <t>Grado de fortalecimiento del sistema de protección civil</t>
  </si>
  <si>
    <t>Servicios de Protección Civil para atender Fenómenos perturbadores que son otorgados a la población en riesgo</t>
  </si>
  <si>
    <t>Grado de oportunidad de la atención para aminorar población víctima de fenómenos naturales</t>
  </si>
  <si>
    <t>Servicios de Protección Civil son otorgados en situaciones de posible riesgo</t>
  </si>
  <si>
    <t>Grado de oportunidad de la atención para disminuir el numero de víctimas en situaciones de riesgo</t>
  </si>
  <si>
    <t>Servicios de vigilancia de cumplimiento a la ley, reglamento y normas de protección civil son realizadas a empresas e instituciones de los sectores público, privado y social.</t>
  </si>
  <si>
    <t>Cobertura</t>
  </si>
  <si>
    <t>Método de calculo corregido por recomendación de la Coordinación</t>
  </si>
  <si>
    <t>C1. A1 Equipamiento operativo especializado.</t>
  </si>
  <si>
    <t>Cobertura del equipamiento y herramientas</t>
  </si>
  <si>
    <t>C1. A2 Profesionalización de los elementos protección civil.</t>
  </si>
  <si>
    <t>Cobertura de protección civil</t>
  </si>
  <si>
    <t>C1. A3 Capacitación a la sociedad civil y establecimientos.</t>
  </si>
  <si>
    <t>Cobertura de municipios</t>
  </si>
  <si>
    <t>C2. A1 Instauración y operación de los Consejos y Comités para la atención de fenómenos perturbadores</t>
  </si>
  <si>
    <t>Cobertura de consejos y comités en operación</t>
  </si>
  <si>
    <t>C2. A2 Acciones para mejorar y fortalecer la cobertura estatal de protección civil.</t>
  </si>
  <si>
    <t>Razón de ampliación de cobertura y fortalecimiento</t>
  </si>
  <si>
    <t>C2. A3 Instrumentación de acciones de prevención y actuación ante fenómenos perturbadores.</t>
  </si>
  <si>
    <t>Cobertura de la red</t>
  </si>
  <si>
    <t>C2. A4 Activación de la red de voluntarios de protección civil antes, durante y después del desastre.</t>
  </si>
  <si>
    <t>C2. A5 Realización y actualización de los Atlas de Riesgo para cada Región del Estado de Tamaulipas</t>
  </si>
  <si>
    <t>Grado de Cobertura para una atención oportuna</t>
  </si>
  <si>
    <t>C2. A6 Vigilancia y seguimiento a las regiones del Estado en atención a las recomendaciones realizadas en los Atlas</t>
  </si>
  <si>
    <t>Cobertura de la vigilancia</t>
  </si>
  <si>
    <t>C3. A1 Recepción de solicitudes, análisis y atención a emergencias con situaciones de riesgo.</t>
  </si>
  <si>
    <t>Cobertura de atención al riesgo</t>
  </si>
  <si>
    <t>C3. A2 Coordinación con los agentes de las instituciones responsables de los eventos solicitados</t>
  </si>
  <si>
    <t>Cobertura de la coordinación</t>
  </si>
  <si>
    <t>C3. A3 Respuesta de atención al reporte de un fenómeno perturbador natural.</t>
  </si>
  <si>
    <t>Proporción de la atención reportada ante un fenómeno perturbador</t>
  </si>
  <si>
    <t>C4. A1 Evaluación y acreditación de consultores y capacitadores externos .</t>
  </si>
  <si>
    <t>Tasa de variación de consultores e instructores acreditados</t>
  </si>
  <si>
    <t>C4. A2 Revisión documental y aprobación del Programas Internos de Protección Civil y Planes de contingencias de las Instituciones del Sector Público, Privado y Social.</t>
  </si>
  <si>
    <t>Capacidad de operación para el cumplimiento de la aprobación de los programas de protección civil</t>
  </si>
  <si>
    <t>C4. A3 Ampliación al servicio de revisión documental y aprobación de programas internos de protección civil.</t>
  </si>
  <si>
    <t>Incremento de la capacidad de operación para el cumplimiento de la aprobación de los programas de protección civil</t>
  </si>
  <si>
    <t>C4. A4 Visitas y verificaciones a establecimientos.</t>
  </si>
  <si>
    <t>Capacidad de operación para las visitas y verificaciones.</t>
  </si>
  <si>
    <t>C4. A5 Expendió de dictámenes técnicos</t>
  </si>
  <si>
    <t>Razón de atención</t>
  </si>
  <si>
    <t>C4.A2.1 Revisión de planes y proyectos de Obra</t>
  </si>
  <si>
    <t>Razón de revisión proyecto ejecutivo de obra</t>
  </si>
  <si>
    <t>Proceso de sanciones</t>
  </si>
  <si>
    <t>Tasa de sanción</t>
  </si>
  <si>
    <t>Este indicador fue descartado por la Coordinación</t>
  </si>
  <si>
    <t>P009</t>
  </si>
  <si>
    <t xml:space="preserve">DISEÑO Y CONDUCCIÓN DE LA POLÍTICA INTERIOR DEL ESTADO </t>
  </si>
  <si>
    <t>Los ciudadanos de Tamaulipas se desarrollan en un ambiente en donde existe una gobernabilidad y participación democrática, y acceden a servicios eficientes que permiten mejorar el desempeño público.</t>
  </si>
  <si>
    <t>Razón de atención a conflictos sociales y servicios</t>
  </si>
  <si>
    <t>Servicios jurídicos para la gobernabilidad</t>
  </si>
  <si>
    <t>C1. Tasa de resolución</t>
  </si>
  <si>
    <t>Acciones para el Fortalecimiento Institucional para mejorar el buen desempeño gubernamental en materia de gobernabilidad.</t>
  </si>
  <si>
    <t>C2. Cobertura del fortalecimiento institucional</t>
  </si>
  <si>
    <t>La frecuencia de este indicador es anual</t>
  </si>
  <si>
    <t>Fortalecimiento a los Municipios para un Buen Gobierno</t>
  </si>
  <si>
    <t>C3. Grado se satisfacción de la gestión municipal</t>
  </si>
  <si>
    <t>Servicios de acceso a la Información y a la rendición de cuenta</t>
  </si>
  <si>
    <t>C4. Grado de cumplimiento de la ley de transparencia y rendición de cuenta</t>
  </si>
  <si>
    <t>La informacón de este indicador se refleja con un trimestre de desfase, por estar en el mismo periodo de racabación de datos establecido en la legislación de la materia.
Debido a la contingencia de salud por la epidemia del COVID-19, este indicador no generó avance en el 1er trimestre</t>
  </si>
  <si>
    <t>Servicios de difusión Legislativa y Judicial son otorgados a las ciudadanía mediante el emisión del Periódico Oficial</t>
  </si>
  <si>
    <t>C5. Tasa de atención en servicios de difusión otorgados</t>
  </si>
  <si>
    <t>Servicios de garantía sobre la publicación de una ley emitida en el periódico oficial para dar respuesta al mandamiento de los jueces federales sobre el acto que se reclama.</t>
  </si>
  <si>
    <t>C6. Tasa de atención en el servicio de garantía</t>
  </si>
  <si>
    <t>Servicios de consulta legislativa son otorgados a los ciudadanos para la efectiva realización de sus derechos.</t>
  </si>
  <si>
    <t>C7. Tasa de atención en servicios de consulta atendidos</t>
  </si>
  <si>
    <t>Trámites de Legalización y Apostilla de documentos oficiales son expedidos por una autoridad competente son otorgados en tiempo oportuno</t>
  </si>
  <si>
    <t>C8. Grado de percepción de la calidad del servicio de legalización y apostilla</t>
  </si>
  <si>
    <t>Certificación de Mediadores es otorgada</t>
  </si>
  <si>
    <t>C9. Grado de percepción de la calidad del servicio de certificación.</t>
  </si>
  <si>
    <t xml:space="preserve">	Certificación de Centros de Mediación es otorgada</t>
  </si>
  <si>
    <t>C10. Grado de percepción de la calidad del servicio de certificación de</t>
  </si>
  <si>
    <t>No se han certificado centros de mediación</t>
  </si>
  <si>
    <t>Copias certificadas son otorgadas a particulares.</t>
  </si>
  <si>
    <t>Vigilar la correcta función Notarial.</t>
  </si>
  <si>
    <t>COMPONENTE 13</t>
  </si>
  <si>
    <t>Informes jurídicos son elaborados para las autoridades adminstrativas y judiciales</t>
  </si>
  <si>
    <t>C1.A1. Representaciones legales (integrado)</t>
  </si>
  <si>
    <t>C1.A1. Razón de eficacia en las representaciones legales</t>
  </si>
  <si>
    <t>C1.A2. Revisiones y aprobaciones del poder Ejecutivo el proyecto de Agenda Legislativas</t>
  </si>
  <si>
    <t>C1.A2. Razón de efectividad en la agenda legislativa</t>
  </si>
  <si>
    <t>C1.A3. Revisión de proyectos de reglamentos, decretos, acuerdos, nombramientos, resoluciones y demás instrumentos de carácter jurídico Estatal y Municipal</t>
  </si>
  <si>
    <t>C1.A3. Grado de avance de la revisión del marco regulatorio</t>
  </si>
  <si>
    <t>C1.A4. Seguimiento a las recomendaciones de la Comisión Nacional de Derechos Humanos</t>
  </si>
  <si>
    <t>C1.A4. Razón de seguimiento de la observancia en Derechos humanos</t>
  </si>
  <si>
    <t>C1.A5. Vigilancia y seguimiento de los servicios de protección y cuidado a periodistas y defensores de los derechos humanos en situación de riesgo</t>
  </si>
  <si>
    <t>C1.A5. Razón de vigilancia y seguimiento</t>
  </si>
  <si>
    <t>C2.A1. Equipamiento con mobiliario a las unidades responsables para mejorar la calidad de la atención</t>
  </si>
  <si>
    <t>C2.A1. Cobertura de equipamiento con mobiliario</t>
  </si>
  <si>
    <t>C2.A2. Modernización del parque vehicular para atención oportuna.</t>
  </si>
  <si>
    <t>C2.A2. Razón de modernización del parque vehicular</t>
  </si>
  <si>
    <t>C2.A3. Gestión del mejoramiento de la accesibilidad a las instalaciones que ofrecen servicios de Gobernabilidad y orden público</t>
  </si>
  <si>
    <t>C2.A3. Cobertura de accesibilidad</t>
  </si>
  <si>
    <t>C2.A4. Equipamiento con infraestructura tecnológica para mejorar la atención</t>
  </si>
  <si>
    <t>C2.A4. Razón de equipamiento tecnológico</t>
  </si>
  <si>
    <t>C2.A5. Gestionar la incorporación de nuevo capital humano para ampliar los servicios de orden público.</t>
  </si>
  <si>
    <t>C2.A5. Razón de cobertura de necesidades de ampliación del capital humano</t>
  </si>
  <si>
    <t>C2.A6. Capacitación de los Servidores Públicos para mejorar la eficiencia y eficacia de las políticas públicas en materia de Buen Gobierno</t>
  </si>
  <si>
    <t>C2.A6. Razón de formación para un buen gobierno</t>
  </si>
  <si>
    <t>C3.A1. Asesoría técnica sobre acciones y competencias municipales en los procesos descentralización</t>
  </si>
  <si>
    <t>C3.A1. Razón de efectividad en la asesoría técnica</t>
  </si>
  <si>
    <t>C3.A2. Capacitación y Formación para el Buen desarrollo Municipal.</t>
  </si>
  <si>
    <t>C3.A2. Razón de la buena gestión municipal</t>
  </si>
  <si>
    <t>C4.A1. Elaboración y Difusión de la información pública con apego a la ley de Transparencia y acceso a la información Pública del Estado de Tamaulipas</t>
  </si>
  <si>
    <t>C4.A1. Razón de cumplimiento a la disponibilidad de la información pública</t>
  </si>
  <si>
    <t>La informacón de este indicador se refleja con un periodo de desfase, por estar en el mismo periodo de racabación de datos establecido en legislación de la materia
Debido a la contingencia de salud por la epidemia del COVID-19, este indicador no generó avance en el 1er trimestre</t>
  </si>
  <si>
    <t>C4.A2. Recepción y atención a la solicitudes de información</t>
  </si>
  <si>
    <t>C4.A2. Razón de atención de solicitudes de información</t>
  </si>
  <si>
    <t>C5.A1. Recepción y programación de las disposiciones que ingresan al Periódico Oficial</t>
  </si>
  <si>
    <t>C5.A1. Tasa de eficacia de la gestión para la publicación</t>
  </si>
  <si>
    <t>Se invirtieron las variables para un mejor calculo del procentaje</t>
  </si>
  <si>
    <t>C5.A2. Elaboración, revisión y cotejo del Periódico Oficial.</t>
  </si>
  <si>
    <t>C5.A2. Tasa de eficiencia en la edición y promoción</t>
  </si>
  <si>
    <t>C5.A3. Impresión y Distribución en medios</t>
  </si>
  <si>
    <t>C5.A3. Tasa de eficiencia para la digitalización</t>
  </si>
  <si>
    <t>C6.A1. Registro de notificaciones en el libro de control de juicios de amparo</t>
  </si>
  <si>
    <t>C6.A1. Razón de registro</t>
  </si>
  <si>
    <t>C6.A2. Responder a las notificaciones de los juicios de amparo</t>
  </si>
  <si>
    <t>C6.A2. Razón de oportunidad en la respuesta</t>
  </si>
  <si>
    <t>C7.A1. Revisión de cada ejemplar publicado y extraer la reforma a la legislación</t>
  </si>
  <si>
    <t>C7.A1. Razón de oportunidad en la búsqueda</t>
  </si>
  <si>
    <t>C7.A2. Emisión de la respuesta a la solicitud es otorgada de manera económica, internando el historial de la reforma legislativa.</t>
  </si>
  <si>
    <t>C7.A2. Razón de oportunidad en la respuesta</t>
  </si>
  <si>
    <t>C8.A1. Se coteja la veracidad de las firmas en relación a las registradas</t>
  </si>
  <si>
    <t>C8.A1. Margen de error</t>
  </si>
  <si>
    <t>C8.A2. Registro de los profesionistas responsables de realizar actos que aseguren el cumplimiento de las leyes, normas y reglamentos</t>
  </si>
  <si>
    <t>C8.A2. Razón de tiempo de registro</t>
  </si>
  <si>
    <t>C8.A3. Aprobación, elaboración y entrega de la legalización y apostilla de documentos oficiales</t>
  </si>
  <si>
    <t>C8.A3. Razon de oportunidad</t>
  </si>
  <si>
    <t>C9.A1. Lanzamiento de convocatoria para la certificación de Mediadores para el Estado de Tamaulipas.</t>
  </si>
  <si>
    <t>C9.A1. Cobertura de la difusión</t>
  </si>
  <si>
    <t>C9.A2. Inscripción de postulantes</t>
  </si>
  <si>
    <t>C9.A2. Cobertura para la certificación</t>
  </si>
  <si>
    <t>C9.A3. Dictar Diplomado de Formación para la Certificación</t>
  </si>
  <si>
    <t>C9.A3. Tasa de cobertura de la capacitación</t>
  </si>
  <si>
    <t>C9.A4. Evaluación para la Certificación y/o Refrendo</t>
  </si>
  <si>
    <t xml:space="preserve">C9.A4. Eficiencia terminal	</t>
  </si>
  <si>
    <t>No se han evaluado</t>
  </si>
  <si>
    <t>C9.A5. Emisión de la Certificación</t>
  </si>
  <si>
    <t>C9.A5. Eficiencia para la certificación</t>
  </si>
  <si>
    <t>No se han certificado</t>
  </si>
  <si>
    <t>C9.A6. Registro de Mediadores</t>
  </si>
  <si>
    <t>C9.A6. Efectividad en el registro</t>
  </si>
  <si>
    <t>No se han registrado</t>
  </si>
  <si>
    <t>C10.A1. Recepción de solicitud del Trámite</t>
  </si>
  <si>
    <t>C10.A1. Tasa de cobertura en la difusión</t>
  </si>
  <si>
    <t>No se han realizado acciones</t>
  </si>
  <si>
    <t xml:space="preserve">C10.A2. Análisis y evaluación del Centro	</t>
  </si>
  <si>
    <t>C10.A2. Tasa de participación para a certificación</t>
  </si>
  <si>
    <t>C10.A3. Expedición y entrega de la Certificación a los Centros</t>
  </si>
  <si>
    <t>C10.A3. Razón de certificación</t>
  </si>
  <si>
    <t>C10.A4. Supervisión y seguimiento de los centros de mediación</t>
  </si>
  <si>
    <t>C10.A4. Razón de cobertura de la supervisión</t>
  </si>
  <si>
    <t>C11.A1.Recepción de solicitudes de copias certificadas</t>
  </si>
  <si>
    <t>C11.A2.Análisis de pertinencia de las solicitud</t>
  </si>
  <si>
    <t>C11.A3.Expedición de copia certificadas.</t>
  </si>
  <si>
    <t>C12.A1.Autorizar libros de protocolos</t>
  </si>
  <si>
    <t>ACTIVIDAD 40</t>
  </si>
  <si>
    <t>C12.A2.Resguardar libros de protocolos</t>
  </si>
  <si>
    <t>ACTIVIDAD 41</t>
  </si>
  <si>
    <t>C12.A3.Ejecutar visitas de inspección a Notarías</t>
  </si>
  <si>
    <t>ACTIVIDAD 42</t>
  </si>
  <si>
    <t xml:space="preserve">C13.A1.Recepción de solicitudes </t>
  </si>
  <si>
    <t>ACTIVIDAD 43</t>
  </si>
  <si>
    <t>C13.A2.Análisis de la pertinencia de la información</t>
  </si>
  <si>
    <t>ACTIVIDAD 44</t>
  </si>
  <si>
    <t>C13.A3.Resolución a las solicitudes</t>
  </si>
  <si>
    <t>P023</t>
  </si>
  <si>
    <t xml:space="preserve">SISTEMA ESTATAL DE SEGURIDAD PÚBLICA </t>
  </si>
  <si>
    <t>La población del Estado de Tamaulipas incrementa la confianza en las Instituciones de Seguridad Pública al ser fortalecidas para el ejercicio de sus funciones.</t>
  </si>
  <si>
    <t>Porcentaje de cumplimiento en el fortalecimiento de las Instituciones de Seguridad Pública</t>
  </si>
  <si>
    <t>Servicio de evaluación y certificación a los servidores de Seguridad Pública y Procuración de Justicia a cargo de la Seguridad del Estado de Tamaulipas brindados.</t>
  </si>
  <si>
    <t>Cobertura de los servidores públicos evaluados.</t>
  </si>
  <si>
    <t>Servicios de profesionalización, equipamiento e infraestructura a las Instituciones de Seguridad Pública otorgados.</t>
  </si>
  <si>
    <t>Porcentaje de cobertura de los servicios de profesionalización, equipamiento e infraestructura.</t>
  </si>
  <si>
    <t>Servicio de atención de llamadas a la línea de emergencia 9-1-1 brindado</t>
  </si>
  <si>
    <t>Porcentaje de atención a las llamadas al 9-1-1</t>
  </si>
  <si>
    <t>Servicios de actualización de registros de los servidores públicos encargados de la seguridad pública del Estado de Tamaulipas en el Sistema Nacional de Personal de Seguridad Pública (SNPSP) realizado.</t>
  </si>
  <si>
    <t>Porcentaje de eficiencia en el Registro Nacional de Personal de Seguridad Pública (RNPSP).</t>
  </si>
  <si>
    <t>Servicios de información de control y monitoreo estadístico de seguridad pública es coordinado para el fortalecimiento de las estrategias de seguridad pública realizados.</t>
  </si>
  <si>
    <t>Porcentaje de actualización de la Plataforma Integral de Información de Tamaulipas (PIITAM)</t>
  </si>
  <si>
    <t>Programación y evaluación de control de confianza en coordinación con las Instituciones de Seguridad de Tamaulipas</t>
  </si>
  <si>
    <t>Porcentaje de evaluaciones de control de confianza realizadas</t>
  </si>
  <si>
    <t>Emisión de resultados en evaluaciones de control de confianza</t>
  </si>
  <si>
    <t>Porcentaje de resultados informados</t>
  </si>
  <si>
    <t>Recepción y evaluación de solicitud del recurso por el Secretariado Ejecutivo</t>
  </si>
  <si>
    <t>Porcentaje de cumplimiento de las áreas para la adquisición de servicios de profesionalización, equipamiento e infraestructura</t>
  </si>
  <si>
    <t>Adquisición de servicios de profesionalización, equipamiento e infraestructura</t>
  </si>
  <si>
    <t>Porcentaje de atención de solicitudes para la adquisición de servicios de profesionalización, equipamiento e infraestructura</t>
  </si>
  <si>
    <t>Acciones para el fortalecimiento del sistema de videovigilancia</t>
  </si>
  <si>
    <t>Porcentaje de cobertura en el mantenimiento del Sistema de Videovigilancia</t>
  </si>
  <si>
    <t>Acciones para el fortalecimiento de la red nacional del sistema de radiocomunicación</t>
  </si>
  <si>
    <t>Porcentaje de cobertura en el mantenimiento del Sistema de Radiocomunicación</t>
  </si>
  <si>
    <t>Mantenimiento y operación del Registro Público Vehicular (REPUVE)</t>
  </si>
  <si>
    <t>Porcentaje de cobertura del sistema de arcos</t>
  </si>
  <si>
    <t>Actualización y pegado de constancias del Registro Público Vehicular (REPUVE)</t>
  </si>
  <si>
    <t>Porcentaje de logro de actualización y pegado de constancias</t>
  </si>
  <si>
    <t>Biometrías realizadas a los servidores públicos, que conforman el estado de fuerza del Estado de Tamaulipas</t>
  </si>
  <si>
    <t>Porcentaje de cumplimiento y actualización de biometrías</t>
  </si>
  <si>
    <t>Llenado de la Cédula Única de Identificación Personal por los servidores públicos que conforman el estado de fuerza</t>
  </si>
  <si>
    <t>Porcentaje de cumplimiento y actualización del llenado de la Cédula Única de Identificación Personal (CUIP)</t>
  </si>
  <si>
    <t>Coordinación de la actualización de los indicadores</t>
  </si>
  <si>
    <t>Porcentaje de cumplimiento de información</t>
  </si>
  <si>
    <t>Elaboración de estudios y mapeos de la incidencia delictiva</t>
  </si>
  <si>
    <t>Porcentaje de realización de estudios y mapeos de la incidencia delictiva</t>
  </si>
  <si>
    <t>U010</t>
  </si>
  <si>
    <t>ATENCIÓN A VICTIMAS DE DELITO</t>
  </si>
  <si>
    <t>La población víctima de las distintas formas de violencia recibe atención integral efectiva en el Estado de Tamaulipas</t>
  </si>
  <si>
    <t>Proporción de victimas atendidas de delitos de atención prioritarios.</t>
  </si>
  <si>
    <t>El marco regulatorio en materia de atención a víctimas del delito es elaborado y armonizado</t>
  </si>
  <si>
    <t>Grado de avance de la definición del marco regulatorio</t>
  </si>
  <si>
    <t>Servicios integrales inmediatos en relación directa con el delito brindados y/o gestionados.</t>
  </si>
  <si>
    <t>Tasa de atención integral a víctimas, PROTECCIÓN y ASESORÍA JURÍDICA</t>
  </si>
  <si>
    <t>Servicios psicosociales y económicos brindados y/o gestionados a víctimas registradas.</t>
  </si>
  <si>
    <t>Tasa de cobertura de: subsidios educativos para la integración, SALUD PÚBLICA, SUBSIDIOS MÉDICOS, ASISTENCIA EMOCIONAL, PROCURACIÓN DE JUSTICIA E INTEGRACIÓN LABORAL</t>
  </si>
  <si>
    <t>Compensaciones administrativas son otorgadas a las víctimas del delito y violación a los derechos humanos que cumplen los criterios de elegibilidad para dar cumplimiento al resarcimiento del daño.</t>
  </si>
  <si>
    <t>Tasa de cobertura en el resarcimiento del daño.</t>
  </si>
  <si>
    <t>C1.A1 Elaboración de anteproyectos de marco regulatorio.</t>
  </si>
  <si>
    <t>Grado de avance en elaboración de anteproyectos</t>
  </si>
  <si>
    <t>C1.A2. Envío de los anteproyectos de marco regulatorio.</t>
  </si>
  <si>
    <t xml:space="preserve"> Grado de avance en elaboración de presentación de anteproyectos</t>
  </si>
  <si>
    <t>C2.A1 Atención de solicitudes</t>
  </si>
  <si>
    <t>Tasas de atención inmediata</t>
  </si>
  <si>
    <t>C3.A1 Registro de víctimas.</t>
  </si>
  <si>
    <t>Tasa de registro de víctimas</t>
  </si>
  <si>
    <t>C3.A2 Elaboración de estudios a víctimas</t>
  </si>
  <si>
    <t>Tasa de cobertura de estudios a víctimas</t>
  </si>
  <si>
    <t>C4.A1 Gestión y Evaluación de solicitudes de compensación administrativa recibidas</t>
  </si>
  <si>
    <t>Razón de la pertinencia en solicitudes</t>
  </si>
  <si>
    <t>C4.A2 Otorgamiento de la Compensación</t>
  </si>
  <si>
    <t>Tasa de cobertura en la gestión de solicitudes</t>
  </si>
  <si>
    <t>U069</t>
  </si>
  <si>
    <t>APOYO A ORGANIZACIONES</t>
  </si>
  <si>
    <t>Los ciudadanos de Tamaulipas se desarrollan en un ámbiente en donde existe una gobernabilidad y participación democrática eficiente que permite mejorar el desempeño público</t>
  </si>
  <si>
    <t>Apoyo en especie y en asesorías a organizaciones sociales</t>
  </si>
  <si>
    <t>C1. Proporción de apoyo a las organizacines registradas</t>
  </si>
  <si>
    <t xml:space="preserve">Apoyo a particulares en situación económica vulnerable (autoempleo)	</t>
  </si>
  <si>
    <t>C2. Proporción de atención a las demandas de los particulares</t>
  </si>
  <si>
    <t>C1.A1. Evaluación, aprobación y entrega del apoyo en especie a la organización sociales</t>
  </si>
  <si>
    <t>C1.A1. Proporción apoyos aprobados a las organizaciones de la sociedad civil</t>
  </si>
  <si>
    <t>C1.A2. Apoyo en asesorías a las organizaciones sociales</t>
  </si>
  <si>
    <t>C1.A2. Proporción de asesorías a las organizaciones de la sociedad civil</t>
  </si>
  <si>
    <t>C2.A1. Recepción y revisión de solicitudes de apoyo de los particulares</t>
  </si>
  <si>
    <t>C2.A1. Proporción de solicitudes de particulares recibidas</t>
  </si>
  <si>
    <t>C2.A2. Evaluación, aprobación y entrega del apoyo a los particulares</t>
  </si>
  <si>
    <t>C2.A2. Proporción de apoyos aprobados a particulares</t>
  </si>
  <si>
    <t xml:space="preserve">Servicios de atención y vigilancia para atender las demandas en materia de seguridad otorgados </t>
  </si>
  <si>
    <t>Porcentaje de atención y asignación a las llamadas al 9-1-1</t>
  </si>
  <si>
    <t xml:space="preserve">Se integro mayor cantidad de cedulas al RNPSP, esto significa que se abatió el rezago de meses anteriores por circunstancias que no son propias de esta Dirección </t>
  </si>
  <si>
    <t>ACTIVIDAD 1 (C1 A1)</t>
  </si>
  <si>
    <t>ACTIVIDAD 2 (C1 A2)</t>
  </si>
  <si>
    <t>ACTIVIDAD 1 (C2 A1)</t>
  </si>
  <si>
    <t>ACTIVIDAD 2 (C2 A2)</t>
  </si>
  <si>
    <t>ACTIVIDAD 1 (C3 A1)</t>
  </si>
  <si>
    <t>ACTIVIDAD 2 (C3 A2)</t>
  </si>
  <si>
    <t>ACTIVIDAD 3 (C3 A3)</t>
  </si>
  <si>
    <t>ACTIVIDAD 4 (C3 A4)</t>
  </si>
  <si>
    <t>ACTIVIDAD 1 (C4 A1)</t>
  </si>
  <si>
    <t>ACTIVIDAD 2 (C4 A2)</t>
  </si>
  <si>
    <t>ACTIVIDAD 1 (C5 A1)</t>
  </si>
  <si>
    <t>ACTIVIDAD 2 (C5 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</si>
</sst>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0.0%"/>
    <numFmt numFmtId="165" formatCode="_-* #,##0_-;\-* #,##0_-;_-* &quot;-&quot;??_-;_-@_-"/>
    <numFmt numFmtId="166" formatCode="0.000"/>
    <numFmt numFmtId="167" formatCode="#,##0_ ;\-#,##0\ "/>
  </numFmts>
  <fonts count="26">
    <font>
      <sz val="11"/>
      <color theme="1"/>
      <name val="Calibri"/>
      <family val="2"/>
      <scheme val="minor"/>
    </font>
    <font>
      <sz val="11"/>
      <color theme="1"/>
      <name val="Calibri"/>
      <family val="2"/>
      <scheme val="minor"/>
    </font>
    <font>
      <b/>
      <sz val="10"/>
      <color theme="1"/>
      <name val="Helvetica "/>
    </font>
    <font>
      <sz val="10"/>
      <color theme="1"/>
      <name val="Tw Cen MT Condensed"/>
      <family val="2"/>
    </font>
    <font>
      <sz val="14"/>
      <color theme="0"/>
      <name val="Tw Cen MT Condensed"/>
      <family val="2"/>
    </font>
    <font>
      <sz val="11"/>
      <color theme="0"/>
      <name val="Tw Cen MT Condensed"/>
      <family val="2"/>
    </font>
    <font>
      <sz val="12"/>
      <name val="Tw Cen MT Condensed"/>
      <family val="2"/>
    </font>
    <font>
      <sz val="20"/>
      <name val="Tw Cen MT Condensed"/>
      <family val="2"/>
    </font>
    <font>
      <sz val="10"/>
      <name val="Tw Cen MT Condensed"/>
      <family val="2"/>
    </font>
    <font>
      <sz val="11"/>
      <name val="Tw Cen MT Condensed"/>
      <family val="2"/>
    </font>
    <font>
      <b/>
      <sz val="11"/>
      <name val="Tw Cen MT Condensed"/>
      <family val="2"/>
    </font>
    <font>
      <sz val="8"/>
      <name val="Tw Cen MT Condensed"/>
      <family val="2"/>
    </font>
    <font>
      <sz val="12"/>
      <color rgb="FF000000"/>
      <name val="Tw Cen MT Condensed"/>
      <family val="2"/>
    </font>
    <font>
      <sz val="11"/>
      <color theme="1"/>
      <name val="Tw Cen MT Condensed"/>
      <family val="2"/>
    </font>
    <font>
      <sz val="11"/>
      <color rgb="FF000000"/>
      <name val="Tw Cen MT Condensed"/>
      <family val="2"/>
    </font>
    <font>
      <sz val="10"/>
      <color rgb="FFC00000"/>
      <name val="Tw Cen MT Condensed"/>
      <family val="2"/>
    </font>
    <font>
      <sz val="12"/>
      <color theme="1"/>
      <name val="Tw Cen MT Condensed"/>
      <family val="2"/>
    </font>
    <font>
      <sz val="20"/>
      <color theme="1"/>
      <name val="Tw Cen MT Condensed"/>
      <family val="2"/>
    </font>
    <font>
      <sz val="11"/>
      <color theme="1"/>
      <name val="Twentieth Century"/>
    </font>
    <font>
      <sz val="11"/>
      <color rgb="FF000000"/>
      <name val="Twentieth Century"/>
    </font>
    <font>
      <sz val="9"/>
      <name val="Tw Cen MT Condensed"/>
      <family val="2"/>
    </font>
    <font>
      <sz val="11"/>
      <color rgb="FF0070C0"/>
      <name val="Tw Cen MT Condensed"/>
      <family val="2"/>
    </font>
    <font>
      <sz val="11"/>
      <color theme="1"/>
      <name val="Arial"/>
      <family val="2"/>
    </font>
    <font>
      <sz val="11"/>
      <color rgb="FF000000"/>
      <name val="Arial"/>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rgb="FF0064A7"/>
        <bgColor indexed="64"/>
      </patternFill>
    </fill>
    <fill>
      <patternFill patternType="solid">
        <fgColor theme="0"/>
        <bgColor theme="0"/>
      </patternFill>
    </fill>
    <fill>
      <patternFill patternType="solid">
        <fgColor rgb="FFFFFFFF"/>
        <bgColor rgb="FFFFFFFF"/>
      </patternFill>
    </fill>
    <fill>
      <patternFill patternType="solid">
        <fgColor theme="0"/>
        <bgColor indexed="64"/>
      </patternFill>
    </fill>
  </fills>
  <borders count="247">
    <border>
      <left/>
      <right/>
      <top/>
      <bottom/>
      <diagonal/>
    </border>
    <border>
      <left style="medium">
        <color rgb="FF0070C0"/>
      </left>
      <right/>
      <top style="thick">
        <color rgb="FF0070C0"/>
      </top>
      <bottom style="thick">
        <color theme="4" tint="-0.249977111117893"/>
      </bottom>
      <diagonal/>
    </border>
    <border>
      <left/>
      <right/>
      <top style="thick">
        <color rgb="FF0070C0"/>
      </top>
      <bottom style="thick">
        <color theme="4" tint="-0.249977111117893"/>
      </bottom>
      <diagonal/>
    </border>
    <border>
      <left style="thick">
        <color theme="8" tint="-0.499984740745262"/>
      </left>
      <right style="thick">
        <color theme="8" tint="-0.499984740745262"/>
      </right>
      <top style="thin">
        <color theme="4" tint="-0.249977111117893"/>
      </top>
      <bottom style="thick">
        <color theme="4" tint="-0.249977111117893"/>
      </bottom>
      <diagonal/>
    </border>
    <border>
      <left/>
      <right style="thin">
        <color rgb="FF0070C0"/>
      </right>
      <top style="thick">
        <color rgb="FF0070C0"/>
      </top>
      <bottom style="thick">
        <color theme="4" tint="-0.249977111117893"/>
      </bottom>
      <diagonal/>
    </border>
    <border>
      <left style="thick">
        <color rgb="FF0070C0"/>
      </left>
      <right style="thin">
        <color theme="4" tint="-0.249977111117893"/>
      </right>
      <top style="thick">
        <color rgb="FF0070C0"/>
      </top>
      <bottom style="thick">
        <color rgb="FF0070C0"/>
      </bottom>
      <diagonal/>
    </border>
    <border>
      <left/>
      <right style="thin">
        <color theme="4" tint="-0.249977111117893"/>
      </right>
      <top style="thick">
        <color rgb="FF0070C0"/>
      </top>
      <bottom style="thick">
        <color rgb="FF0070C0"/>
      </bottom>
      <diagonal/>
    </border>
    <border>
      <left/>
      <right/>
      <top style="thick">
        <color rgb="FF0070C0"/>
      </top>
      <bottom style="thick">
        <color rgb="FF0070C0"/>
      </bottom>
      <diagonal/>
    </border>
    <border>
      <left style="thin">
        <color theme="4" tint="-0.249977111117893"/>
      </left>
      <right style="thin">
        <color theme="4" tint="-0.249977111117893"/>
      </right>
      <top style="thick">
        <color rgb="FF0070C0"/>
      </top>
      <bottom style="thick">
        <color rgb="FF0070C0"/>
      </bottom>
      <diagonal/>
    </border>
    <border>
      <left style="thin">
        <color theme="4" tint="-0.249977111117893"/>
      </left>
      <right/>
      <top style="thick">
        <color rgb="FF0070C0"/>
      </top>
      <bottom style="thick">
        <color rgb="FF0070C0"/>
      </bottom>
      <diagonal/>
    </border>
    <border>
      <left style="thin">
        <color theme="4" tint="-0.249977111117893"/>
      </left>
      <right style="thin">
        <color theme="4" tint="-0.249977111117893"/>
      </right>
      <top/>
      <bottom style="thin">
        <color rgb="FF0070C0"/>
      </bottom>
      <diagonal/>
    </border>
    <border>
      <left/>
      <right/>
      <top/>
      <bottom style="thin">
        <color rgb="FF0070C0"/>
      </bottom>
      <diagonal/>
    </border>
    <border>
      <left/>
      <right style="thin">
        <color theme="4" tint="-0.249977111117893"/>
      </right>
      <top/>
      <bottom style="thin">
        <color rgb="FF0070C0"/>
      </bottom>
      <diagonal/>
    </border>
    <border>
      <left/>
      <right style="thick">
        <color rgb="FF0070C0"/>
      </right>
      <top/>
      <bottom style="thin">
        <color rgb="FF0070C0"/>
      </bottom>
      <diagonal/>
    </border>
    <border>
      <left style="thin">
        <color theme="4" tint="-0.249977111117893"/>
      </left>
      <right style="thin">
        <color theme="4" tint="-0.249977111117893"/>
      </right>
      <top style="thin">
        <color rgb="FF0070C0"/>
      </top>
      <bottom style="thin">
        <color rgb="FF0070C0"/>
      </bottom>
      <diagonal/>
    </border>
    <border>
      <left/>
      <right/>
      <top style="thin">
        <color rgb="FF0070C0"/>
      </top>
      <bottom style="thin">
        <color rgb="FF0070C0"/>
      </bottom>
      <diagonal/>
    </border>
    <border>
      <left/>
      <right style="thin">
        <color theme="4" tint="-0.249977111117893"/>
      </right>
      <top style="thin">
        <color rgb="FF0070C0"/>
      </top>
      <bottom style="thin">
        <color rgb="FF0070C0"/>
      </bottom>
      <diagonal/>
    </border>
    <border>
      <left/>
      <right style="thick">
        <color rgb="FF0070C0"/>
      </right>
      <top style="thin">
        <color rgb="FF0070C0"/>
      </top>
      <bottom style="thin">
        <color rgb="FF0070C0"/>
      </bottom>
      <diagonal/>
    </border>
    <border>
      <left style="thin">
        <color theme="4" tint="-0.249977111117893"/>
      </left>
      <right style="thin">
        <color theme="4" tint="-0.249977111117893"/>
      </right>
      <top style="thin">
        <color rgb="FF0070C0"/>
      </top>
      <bottom style="thick">
        <color rgb="FF0070C0"/>
      </bottom>
      <diagonal/>
    </border>
    <border>
      <left/>
      <right/>
      <top style="thin">
        <color rgb="FF0070C0"/>
      </top>
      <bottom style="thick">
        <color rgb="FF0070C0"/>
      </bottom>
      <diagonal/>
    </border>
    <border>
      <left/>
      <right style="thin">
        <color theme="4" tint="-0.249977111117893"/>
      </right>
      <top style="thin">
        <color rgb="FF0070C0"/>
      </top>
      <bottom style="thick">
        <color rgb="FF0070C0"/>
      </bottom>
      <diagonal/>
    </border>
    <border>
      <left/>
      <right style="thick">
        <color rgb="FF0070C0"/>
      </right>
      <top style="thin">
        <color rgb="FF0070C0"/>
      </top>
      <bottom style="thick">
        <color rgb="FF0070C0"/>
      </bottom>
      <diagonal/>
    </border>
    <border>
      <left style="thin">
        <color theme="4" tint="-0.249977111117893"/>
      </left>
      <right/>
      <top style="thick">
        <color rgb="FF0070C0"/>
      </top>
      <bottom/>
      <diagonal/>
    </border>
    <border>
      <left/>
      <right/>
      <top style="thick">
        <color theme="4" tint="-0.249977111117893"/>
      </top>
      <bottom style="thick">
        <color rgb="FF0070C0"/>
      </bottom>
      <diagonal/>
    </border>
    <border>
      <left/>
      <right style="thick">
        <color rgb="FF0070C0"/>
      </right>
      <top style="thick">
        <color rgb="FF0070C0"/>
      </top>
      <bottom/>
      <diagonal/>
    </border>
    <border>
      <left/>
      <right style="thick">
        <color rgb="FF0070C0"/>
      </right>
      <top/>
      <bottom/>
      <diagonal/>
    </border>
    <border>
      <left/>
      <right style="thick">
        <color rgb="FF0070C0"/>
      </right>
      <top/>
      <bottom style="thick">
        <color rgb="FF0070C0"/>
      </bottom>
      <diagonal/>
    </border>
    <border>
      <left style="thick">
        <color rgb="FF0070C0"/>
      </left>
      <right style="thin">
        <color theme="4" tint="-0.249977111117893"/>
      </right>
      <top style="thick">
        <color rgb="FF0070C0"/>
      </top>
      <bottom/>
      <diagonal/>
    </border>
    <border>
      <left/>
      <right style="thin">
        <color theme="4" tint="-0.249977111117893"/>
      </right>
      <top style="thick">
        <color rgb="FF0070C0"/>
      </top>
      <bottom/>
      <diagonal/>
    </border>
    <border>
      <left style="thick">
        <color rgb="FF0070C0"/>
      </left>
      <right style="thin">
        <color theme="4" tint="-0.249977111117893"/>
      </right>
      <top/>
      <bottom/>
      <diagonal/>
    </border>
    <border>
      <left/>
      <right style="thin">
        <color theme="4" tint="-0.249977111117893"/>
      </right>
      <top/>
      <bottom/>
      <diagonal/>
    </border>
    <border>
      <left style="thick">
        <color rgb="FF0070C0"/>
      </left>
      <right style="thin">
        <color theme="4" tint="-0.249977111117893"/>
      </right>
      <top/>
      <bottom style="thick">
        <color rgb="FF0070C0"/>
      </bottom>
      <diagonal/>
    </border>
    <border>
      <left/>
      <right style="thin">
        <color theme="4" tint="-0.249977111117893"/>
      </right>
      <top/>
      <bottom style="thick">
        <color rgb="FF0070C0"/>
      </bottom>
      <diagonal/>
    </border>
    <border>
      <left style="thin">
        <color theme="4" tint="-0.249977111117893"/>
      </left>
      <right/>
      <top style="thin">
        <color rgb="FF0070C0"/>
      </top>
      <bottom style="thin">
        <color rgb="FF0070C0"/>
      </bottom>
      <diagonal/>
    </border>
    <border>
      <left style="thin">
        <color theme="4" tint="-0.249977111117893"/>
      </left>
      <right style="thin">
        <color theme="4" tint="-0.249977111117893"/>
      </right>
      <top style="thin">
        <color theme="4" tint="-0.249977111117893"/>
      </top>
      <bottom style="thin">
        <color rgb="FF0070C0"/>
      </bottom>
      <diagonal/>
    </border>
    <border>
      <left style="thin">
        <color theme="4" tint="-0.249977111117893"/>
      </left>
      <right/>
      <top style="thin">
        <color rgb="FF0070C0"/>
      </top>
      <bottom style="thick">
        <color rgb="FF0070C0"/>
      </bottom>
      <diagonal/>
    </border>
    <border>
      <left style="thin">
        <color theme="4" tint="-0.249977111117893"/>
      </left>
      <right/>
      <top/>
      <bottom style="thin">
        <color rgb="FF0070C0"/>
      </bottom>
      <diagonal/>
    </border>
    <border>
      <left style="thin">
        <color theme="4" tint="-0.249977111117893"/>
      </left>
      <right style="thin">
        <color theme="4" tint="-0.249977111117893"/>
      </right>
      <top style="thick">
        <color rgb="FF0070C0"/>
      </top>
      <bottom style="thin">
        <color theme="4" tint="-0.249977111117893"/>
      </bottom>
      <diagonal/>
    </border>
    <border>
      <left style="thin">
        <color theme="4" tint="-0.249977111117893"/>
      </left>
      <right style="thin">
        <color theme="4" tint="-0.249977111117893"/>
      </right>
      <top style="thin">
        <color rgb="FF0070C0"/>
      </top>
      <bottom/>
      <diagonal/>
    </border>
    <border>
      <left style="thin">
        <color theme="4" tint="-0.249977111117893"/>
      </left>
      <right style="thin">
        <color theme="4" tint="-0.249977111117893"/>
      </right>
      <top style="thin">
        <color rgb="FF0070C0"/>
      </top>
      <bottom style="thick">
        <color theme="4" tint="-0.249977111117893"/>
      </bottom>
      <diagonal/>
    </border>
    <border>
      <left style="thick">
        <color rgb="FF0070C0"/>
      </left>
      <right style="thin">
        <color rgb="FF0070C0"/>
      </right>
      <top style="thick">
        <color rgb="FF0070C0"/>
      </top>
      <bottom style="thin">
        <color rgb="FF0070C0"/>
      </bottom>
      <diagonal/>
    </border>
    <border>
      <left style="thin">
        <color rgb="FF0070C0"/>
      </left>
      <right style="thin">
        <color theme="4" tint="-0.249977111117893"/>
      </right>
      <top style="thick">
        <color rgb="FF0070C0"/>
      </top>
      <bottom style="thin">
        <color rgb="FF0070C0"/>
      </bottom>
      <diagonal/>
    </border>
    <border>
      <left/>
      <right style="thin">
        <color rgb="FF0070C0"/>
      </right>
      <top style="thick">
        <color rgb="FF0070C0"/>
      </top>
      <bottom style="thin">
        <color rgb="FF0070C0"/>
      </bottom>
      <diagonal/>
    </border>
    <border>
      <left style="thin">
        <color rgb="FF0070C0"/>
      </left>
      <right style="thin">
        <color rgb="FF0070C0"/>
      </right>
      <top/>
      <bottom style="thin">
        <color rgb="FF0070C0"/>
      </bottom>
      <diagonal/>
    </border>
    <border>
      <left style="thin">
        <color rgb="FF0070C0"/>
      </left>
      <right style="thin">
        <color rgb="FF0070C0"/>
      </right>
      <top style="thick">
        <color theme="4" tint="-0.249977111117893"/>
      </top>
      <bottom style="thin">
        <color rgb="FF0070C0"/>
      </bottom>
      <diagonal/>
    </border>
    <border>
      <left style="thin">
        <color rgb="FF0070C0"/>
      </left>
      <right/>
      <top style="thick">
        <color rgb="FF0070C0"/>
      </top>
      <bottom style="thin">
        <color rgb="FF0070C0"/>
      </bottom>
      <diagonal/>
    </border>
    <border>
      <left style="thin">
        <color theme="4" tint="-0.249977111117893"/>
      </left>
      <right style="thin">
        <color rgb="FF0070C0"/>
      </right>
      <top style="thick">
        <color rgb="FF0070C0"/>
      </top>
      <bottom style="thin">
        <color rgb="FF0070C0"/>
      </bottom>
      <diagonal/>
    </border>
    <border>
      <left style="thin">
        <color rgb="FF0070C0"/>
      </left>
      <right style="thin">
        <color theme="4" tint="-0.249977111117893"/>
      </right>
      <top/>
      <bottom style="thin">
        <color rgb="FF0070C0"/>
      </bottom>
      <diagonal/>
    </border>
    <border>
      <left/>
      <right/>
      <top style="thick">
        <color rgb="FF0070C0"/>
      </top>
      <bottom style="thin">
        <color rgb="FF0070C0"/>
      </bottom>
      <diagonal/>
    </border>
    <border>
      <left style="thin">
        <color theme="4" tint="-0.249977111117893"/>
      </left>
      <right style="thin">
        <color theme="4" tint="-0.249977111117893"/>
      </right>
      <top style="thick">
        <color rgb="FF0070C0"/>
      </top>
      <bottom style="thin">
        <color rgb="FF0070C0"/>
      </bottom>
      <diagonal/>
    </border>
    <border>
      <left/>
      <right style="thick">
        <color rgb="FF0070C0"/>
      </right>
      <top style="thick">
        <color rgb="FF0070C0"/>
      </top>
      <bottom style="thin">
        <color rgb="FF0070C0"/>
      </bottom>
      <diagonal/>
    </border>
    <border>
      <left style="thick">
        <color rgb="FF0070C0"/>
      </left>
      <right style="thin">
        <color rgb="FF0070C0"/>
      </right>
      <top style="thin">
        <color rgb="FF0070C0"/>
      </top>
      <bottom style="thin">
        <color rgb="FF0070C0"/>
      </bottom>
      <diagonal/>
    </border>
    <border>
      <left style="thin">
        <color rgb="FF0070C0"/>
      </left>
      <right style="thin">
        <color theme="4" tint="-0.249977111117893"/>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style="thin">
        <color theme="4" tint="-0.249977111117893"/>
      </left>
      <right style="thin">
        <color rgb="FF0070C0"/>
      </right>
      <top style="thin">
        <color rgb="FF0070C0"/>
      </top>
      <bottom style="thin">
        <color rgb="FF0070C0"/>
      </bottom>
      <diagonal/>
    </border>
    <border>
      <left style="thick">
        <color rgb="FF0070C0"/>
      </left>
      <right style="thin">
        <color rgb="FF0070C0"/>
      </right>
      <top style="thin">
        <color rgb="FF0070C0"/>
      </top>
      <bottom style="thick">
        <color rgb="FF0070C0"/>
      </bottom>
      <diagonal/>
    </border>
    <border>
      <left style="thin">
        <color rgb="FF0070C0"/>
      </left>
      <right style="thin">
        <color theme="4" tint="-0.249977111117893"/>
      </right>
      <top style="thin">
        <color rgb="FF0070C0"/>
      </top>
      <bottom style="thick">
        <color rgb="FF0070C0"/>
      </bottom>
      <diagonal/>
    </border>
    <border>
      <left/>
      <right style="thin">
        <color rgb="FF0070C0"/>
      </right>
      <top style="thin">
        <color rgb="FF0070C0"/>
      </top>
      <bottom style="thick">
        <color rgb="FF0070C0"/>
      </bottom>
      <diagonal/>
    </border>
    <border>
      <left style="thin">
        <color rgb="FF0070C0"/>
      </left>
      <right style="thin">
        <color rgb="FF0070C0"/>
      </right>
      <top style="thin">
        <color rgb="FF0070C0"/>
      </top>
      <bottom style="thick">
        <color rgb="FF0070C0"/>
      </bottom>
      <diagonal/>
    </border>
    <border>
      <left style="thin">
        <color rgb="FF0070C0"/>
      </left>
      <right/>
      <top style="thin">
        <color rgb="FF0070C0"/>
      </top>
      <bottom style="thick">
        <color rgb="FF0070C0"/>
      </bottom>
      <diagonal/>
    </border>
    <border>
      <left style="thin">
        <color theme="4" tint="-0.249977111117893"/>
      </left>
      <right style="thin">
        <color rgb="FF0070C0"/>
      </right>
      <top style="thin">
        <color rgb="FF0070C0"/>
      </top>
      <bottom style="thick">
        <color rgb="FF0070C0"/>
      </bottom>
      <diagonal/>
    </border>
    <border>
      <left style="thin">
        <color rgb="FF0070C0"/>
      </left>
      <right style="thin">
        <color rgb="FF0070C0"/>
      </right>
      <top style="thick">
        <color rgb="FF0070C0"/>
      </top>
      <bottom style="thin">
        <color rgb="FF0070C0"/>
      </bottom>
      <diagonal/>
    </border>
    <border>
      <left style="thin">
        <color theme="4" tint="-0.249977111117893"/>
      </left>
      <right style="thin">
        <color rgb="FF0070C0"/>
      </right>
      <top style="thick">
        <color rgb="FF0070C0"/>
      </top>
      <bottom style="thin">
        <color theme="4" tint="-0.249977111117893"/>
      </bottom>
      <diagonal/>
    </border>
    <border>
      <left style="thin">
        <color rgb="FF0070C0"/>
      </left>
      <right style="thin">
        <color theme="4" tint="-0.249977111117893"/>
      </right>
      <top style="thick">
        <color rgb="FF0070C0"/>
      </top>
      <bottom style="thin">
        <color theme="4" tint="-0.249977111117893"/>
      </bottom>
      <diagonal/>
    </border>
    <border>
      <left style="thin">
        <color theme="4" tint="-0.249977111117893"/>
      </left>
      <right style="thin">
        <color theme="4" tint="-0.249977111117893"/>
      </right>
      <top style="thick">
        <color rgb="FF0070C0"/>
      </top>
      <bottom style="thin">
        <color rgb="FF000000"/>
      </bottom>
      <diagonal/>
    </border>
    <border>
      <left style="thin">
        <color theme="4" tint="-0.249977111117893"/>
      </left>
      <right style="thin">
        <color theme="4" tint="-0.249977111117893"/>
      </right>
      <top style="thin">
        <color rgb="FF000000"/>
      </top>
      <bottom style="thin">
        <color rgb="FF000000"/>
      </bottom>
      <diagonal/>
    </border>
    <border>
      <left style="thick">
        <color rgb="FF0070C0"/>
      </left>
      <right/>
      <top style="thick">
        <color rgb="FF0070C0"/>
      </top>
      <bottom style="thin">
        <color rgb="FF0070C0"/>
      </bottom>
      <diagonal/>
    </border>
    <border>
      <left style="thick">
        <color rgb="FF0070C0"/>
      </left>
      <right/>
      <top style="thin">
        <color rgb="FF0070C0"/>
      </top>
      <bottom style="thin">
        <color rgb="FF0070C0"/>
      </bottom>
      <diagonal/>
    </border>
    <border>
      <left style="thick">
        <color rgb="FF0070C0"/>
      </left>
      <right/>
      <top style="thin">
        <color rgb="FF0070C0"/>
      </top>
      <bottom/>
      <diagonal/>
    </border>
    <border>
      <left style="thin">
        <color rgb="FF0070C0"/>
      </left>
      <right style="thin">
        <color rgb="FF0070C0"/>
      </right>
      <top style="thin">
        <color rgb="FF000000"/>
      </top>
      <bottom style="thick">
        <color rgb="FF0070C0"/>
      </bottom>
      <diagonal/>
    </border>
    <border>
      <left style="thin">
        <color rgb="FF0070C0"/>
      </left>
      <right style="thin">
        <color rgb="FF0070C0"/>
      </right>
      <top style="thick">
        <color rgb="FF0070C0"/>
      </top>
      <bottom/>
      <diagonal/>
    </border>
    <border>
      <left style="thin">
        <color rgb="FF0070C0"/>
      </left>
      <right style="thin">
        <color rgb="FF0070C0"/>
      </right>
      <top/>
      <bottom/>
      <diagonal/>
    </border>
    <border>
      <left style="thin">
        <color rgb="FF0070C0"/>
      </left>
      <right style="thin">
        <color rgb="FF0070C0"/>
      </right>
      <top/>
      <bottom style="thick">
        <color rgb="FF0070C0"/>
      </bottom>
      <diagonal/>
    </border>
    <border>
      <left style="thin">
        <color rgb="FF0070C0"/>
      </left>
      <right style="thin">
        <color rgb="FF0070C0"/>
      </right>
      <top style="thick">
        <color rgb="FF0070C0"/>
      </top>
      <bottom style="thin">
        <color theme="4" tint="-0.24994659260841701"/>
      </bottom>
      <diagonal/>
    </border>
    <border>
      <left style="thin">
        <color rgb="FF0070C0"/>
      </left>
      <right/>
      <top style="thick">
        <color rgb="FF0070C0"/>
      </top>
      <bottom style="thin">
        <color theme="4" tint="-0.24994659260841701"/>
      </bottom>
      <diagonal/>
    </border>
    <border>
      <left style="thin">
        <color theme="4" tint="-0.249977111117893"/>
      </left>
      <right style="thin">
        <color theme="4" tint="-0.249977111117893"/>
      </right>
      <top style="thick">
        <color rgb="FF0070C0"/>
      </top>
      <bottom style="thin">
        <color theme="4" tint="-0.24994659260841701"/>
      </bottom>
      <diagonal/>
    </border>
    <border>
      <left style="thin">
        <color rgb="FF0070C0"/>
      </left>
      <right style="thin">
        <color rgb="FF0070C0"/>
      </right>
      <top style="thin">
        <color theme="4" tint="-0.24994659260841701"/>
      </top>
      <bottom style="thin">
        <color theme="4" tint="-0.24994659260841701"/>
      </bottom>
      <diagonal/>
    </border>
    <border>
      <left style="thin">
        <color rgb="FF0070C0"/>
      </left>
      <right/>
      <top style="thin">
        <color theme="4" tint="-0.24994659260841701"/>
      </top>
      <bottom style="thin">
        <color theme="4" tint="-0.24994659260841701"/>
      </bottom>
      <diagonal/>
    </border>
    <border>
      <left style="thin">
        <color theme="4" tint="-0.249977111117893"/>
      </left>
      <right style="thin">
        <color theme="4" tint="-0.249977111117893"/>
      </right>
      <top style="thin">
        <color theme="4" tint="-0.24994659260841701"/>
      </top>
      <bottom style="thin">
        <color theme="4" tint="-0.24994659260841701"/>
      </bottom>
      <diagonal/>
    </border>
    <border>
      <left style="thin">
        <color rgb="FF0070C0"/>
      </left>
      <right style="thin">
        <color rgb="FF0070C0"/>
      </right>
      <top style="thin">
        <color theme="4" tint="-0.24994659260841701"/>
      </top>
      <bottom style="thick">
        <color rgb="FF0070C0"/>
      </bottom>
      <diagonal/>
    </border>
    <border>
      <left style="thin">
        <color rgb="FF0070C0"/>
      </left>
      <right/>
      <top style="thin">
        <color theme="4" tint="-0.24994659260841701"/>
      </top>
      <bottom style="thick">
        <color rgb="FF0070C0"/>
      </bottom>
      <diagonal/>
    </border>
    <border>
      <left style="thin">
        <color theme="4" tint="-0.249977111117893"/>
      </left>
      <right style="thin">
        <color theme="4" tint="-0.249977111117893"/>
      </right>
      <top style="thin">
        <color theme="4" tint="-0.24994659260841701"/>
      </top>
      <bottom style="thick">
        <color rgb="FF0070C0"/>
      </bottom>
      <diagonal/>
    </border>
    <border>
      <left style="thick">
        <color rgb="FF0070C0"/>
      </left>
      <right style="thin">
        <color rgb="FF0070C0"/>
      </right>
      <top style="thin">
        <color rgb="FF0070C0"/>
      </top>
      <bottom style="thin">
        <color theme="4" tint="-0.249977111117893"/>
      </bottom>
      <diagonal/>
    </border>
    <border>
      <left style="thin">
        <color rgb="FF0070C0"/>
      </left>
      <right style="thin">
        <color rgb="FF0070C0"/>
      </right>
      <top/>
      <bottom style="thin">
        <color theme="4" tint="-0.249977111117893"/>
      </bottom>
      <diagonal/>
    </border>
    <border>
      <left style="thin">
        <color rgb="FF0070C0"/>
      </left>
      <right style="thin">
        <color rgb="FF0070C0"/>
      </right>
      <top style="thin">
        <color rgb="FF0070C0"/>
      </top>
      <bottom style="thin">
        <color theme="4" tint="-0.249977111117893"/>
      </bottom>
      <diagonal/>
    </border>
    <border>
      <left style="thin">
        <color rgb="FF0070C0"/>
      </left>
      <right/>
      <top style="thin">
        <color rgb="FF0070C0"/>
      </top>
      <bottom style="thin">
        <color theme="4" tint="-0.249977111117893"/>
      </bottom>
      <diagonal/>
    </border>
    <border>
      <left style="thin">
        <color theme="4" tint="-0.249977111117893"/>
      </left>
      <right style="thin">
        <color theme="4" tint="-0.249977111117893"/>
      </right>
      <top style="thin">
        <color rgb="FF0070C0"/>
      </top>
      <bottom style="thin">
        <color theme="4" tint="-0.249977111117893"/>
      </bottom>
      <diagonal/>
    </border>
    <border>
      <left/>
      <right style="thick">
        <color rgb="FF0070C0"/>
      </right>
      <top/>
      <bottom style="thin">
        <color theme="4" tint="-0.249977111117893"/>
      </bottom>
      <diagonal/>
    </border>
    <border>
      <left/>
      <right/>
      <top/>
      <bottom style="thin">
        <color theme="4" tint="-0.249977111117893"/>
      </bottom>
      <diagonal/>
    </border>
    <border>
      <left style="thin">
        <color rgb="FF0070C0"/>
      </left>
      <right/>
      <top/>
      <bottom style="thin">
        <color rgb="FF0070C0"/>
      </bottom>
      <diagonal/>
    </border>
    <border>
      <left style="thick">
        <color rgb="FF0070C0"/>
      </left>
      <right style="thin">
        <color rgb="FF0070C0"/>
      </right>
      <top style="thick">
        <color rgb="FF0070C0"/>
      </top>
      <bottom/>
      <diagonal/>
    </border>
    <border>
      <left style="thick">
        <color rgb="FF0070C0"/>
      </left>
      <right style="thin">
        <color rgb="FF0070C0"/>
      </right>
      <top/>
      <bottom/>
      <diagonal/>
    </border>
    <border>
      <left style="thick">
        <color rgb="FF0070C0"/>
      </left>
      <right style="thin">
        <color rgb="FF0070C0"/>
      </right>
      <top/>
      <bottom style="thick">
        <color rgb="FF0070C0"/>
      </bottom>
      <diagonal/>
    </border>
    <border>
      <left style="thick">
        <color rgb="FF0070C0"/>
      </left>
      <right style="thin">
        <color rgb="FF0070C0"/>
      </right>
      <top/>
      <bottom style="thin">
        <color rgb="FF0070C0"/>
      </bottom>
      <diagonal/>
    </border>
    <border>
      <left style="thin">
        <color rgb="FF0070C0"/>
      </left>
      <right/>
      <top/>
      <bottom/>
      <diagonal/>
    </border>
    <border>
      <left style="thick">
        <color rgb="FF0070C0"/>
      </left>
      <right style="thin">
        <color rgb="FF0070C0"/>
      </right>
      <top style="thin">
        <color rgb="FF0070C0"/>
      </top>
      <bottom/>
      <diagonal/>
    </border>
    <border>
      <left style="thin">
        <color rgb="FF0070C0"/>
      </left>
      <right style="thick">
        <color rgb="FF0070C0"/>
      </right>
      <top style="thick">
        <color rgb="FF0070C0"/>
      </top>
      <bottom/>
      <diagonal/>
    </border>
    <border>
      <left style="thin">
        <color rgb="FF0070C0"/>
      </left>
      <right style="thick">
        <color rgb="FF0070C0"/>
      </right>
      <top/>
      <bottom/>
      <diagonal/>
    </border>
    <border>
      <left style="thin">
        <color rgb="FF0070C0"/>
      </left>
      <right style="thick">
        <color rgb="FF0070C0"/>
      </right>
      <top/>
      <bottom style="thick">
        <color rgb="FF0070C0"/>
      </bottom>
      <diagonal/>
    </border>
    <border>
      <left style="thin">
        <color rgb="FF0070C0"/>
      </left>
      <right style="thick">
        <color rgb="FF0070C0"/>
      </right>
      <top style="thick">
        <color rgb="FF0070C0"/>
      </top>
      <bottom style="thin">
        <color rgb="FF0070C0"/>
      </bottom>
      <diagonal/>
    </border>
    <border>
      <left style="thin">
        <color rgb="FF0070C0"/>
      </left>
      <right style="thick">
        <color rgb="FF0070C0"/>
      </right>
      <top style="thin">
        <color rgb="FF0070C0"/>
      </top>
      <bottom style="thin">
        <color rgb="FF0070C0"/>
      </bottom>
      <diagonal/>
    </border>
    <border>
      <left style="thin">
        <color rgb="FF0070C0"/>
      </left>
      <right style="thick">
        <color rgb="FF0070C0"/>
      </right>
      <top style="thin">
        <color rgb="FF0070C0"/>
      </top>
      <bottom style="thick">
        <color rgb="FF0070C0"/>
      </bottom>
      <diagonal/>
    </border>
    <border>
      <left style="thin">
        <color rgb="FF0070C0"/>
      </left>
      <right style="thick">
        <color rgb="FF0070C0"/>
      </right>
      <top/>
      <bottom style="thin">
        <color rgb="FF0070C0"/>
      </bottom>
      <diagonal/>
    </border>
    <border>
      <left style="medium">
        <color rgb="FF0070C0"/>
      </left>
      <right style="thin">
        <color rgb="FF0070C0"/>
      </right>
      <top/>
      <bottom style="thin">
        <color rgb="FF0070C0"/>
      </bottom>
      <diagonal/>
    </border>
    <border>
      <left style="medium">
        <color rgb="FF0070C0"/>
      </left>
      <right style="thin">
        <color rgb="FF0070C0"/>
      </right>
      <top style="thin">
        <color rgb="FF0070C0"/>
      </top>
      <bottom style="thin">
        <color rgb="FF0070C0"/>
      </bottom>
      <diagonal/>
    </border>
    <border>
      <left/>
      <right style="thick">
        <color theme="4" tint="-0.249977111117893"/>
      </right>
      <top/>
      <bottom/>
      <diagonal/>
    </border>
    <border>
      <left/>
      <right style="thin">
        <color rgb="FF0070C0"/>
      </right>
      <top/>
      <bottom style="thin">
        <color rgb="FF0070C0"/>
      </bottom>
      <diagonal/>
    </border>
    <border>
      <left style="thin">
        <color rgb="FF0070C0"/>
      </left>
      <right style="thin">
        <color rgb="FF0070C0"/>
      </right>
      <top style="medium">
        <color rgb="FF0070C0"/>
      </top>
      <bottom/>
      <diagonal/>
    </border>
    <border>
      <left style="thin">
        <color theme="4"/>
      </left>
      <right style="thin">
        <color theme="4"/>
      </right>
      <top style="thin">
        <color rgb="FF0070C0"/>
      </top>
      <bottom style="thin">
        <color rgb="FF0070C0"/>
      </bottom>
      <diagonal/>
    </border>
    <border>
      <left style="thin">
        <color theme="4"/>
      </left>
      <right style="thin">
        <color rgb="FF0070C0"/>
      </right>
      <top style="thin">
        <color rgb="FF0070C0"/>
      </top>
      <bottom style="thin">
        <color rgb="FF0070C0"/>
      </bottom>
      <diagonal/>
    </border>
    <border>
      <left style="thin">
        <color rgb="FF0070C0"/>
      </left>
      <right style="thin">
        <color rgb="FF0070C0"/>
      </right>
      <top style="thin">
        <color indexed="64"/>
      </top>
      <bottom/>
      <diagonal/>
    </border>
    <border>
      <left style="thin">
        <color theme="8" tint="-0.499984740745262"/>
      </left>
      <right style="thin">
        <color rgb="FF0070C0"/>
      </right>
      <top style="thin">
        <color indexed="64"/>
      </top>
      <bottom/>
      <diagonal/>
    </border>
    <border>
      <left style="thin">
        <color theme="8" tint="-0.499984740745262"/>
      </left>
      <right style="thin">
        <color rgb="FF0070C0"/>
      </right>
      <top/>
      <bottom/>
      <diagonal/>
    </border>
    <border>
      <left style="thin">
        <color theme="8" tint="-0.499984740745262"/>
      </left>
      <right style="thin">
        <color rgb="FF0070C0"/>
      </right>
      <top/>
      <bottom style="thin">
        <color indexed="64"/>
      </bottom>
      <diagonal/>
    </border>
    <border>
      <left style="thin">
        <color theme="4"/>
      </left>
      <right style="thin">
        <color theme="4"/>
      </right>
      <top style="thin">
        <color rgb="FF0070C0"/>
      </top>
      <bottom style="thin">
        <color theme="4"/>
      </bottom>
      <diagonal/>
    </border>
    <border>
      <left style="thin">
        <color rgb="FF0070C0"/>
      </left>
      <right style="thin">
        <color rgb="FF0070C0"/>
      </right>
      <top style="thin">
        <color rgb="FF0070C0"/>
      </top>
      <bottom/>
      <diagonal/>
    </border>
    <border>
      <left style="thin">
        <color theme="4"/>
      </left>
      <right style="thin">
        <color rgb="FF0070C0"/>
      </right>
      <top style="thin">
        <color theme="4"/>
      </top>
      <bottom style="thin">
        <color rgb="FF0070C0"/>
      </bottom>
      <diagonal/>
    </border>
    <border>
      <left style="thin">
        <color rgb="FF0070C0"/>
      </left>
      <right style="thin">
        <color rgb="FF0070C0"/>
      </right>
      <top style="thin">
        <color rgb="FF0070C0"/>
      </top>
      <bottom style="thin">
        <color theme="3" tint="0.39997558519241921"/>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right/>
      <top style="thin">
        <color theme="3" tint="0.39997558519241921"/>
      </top>
      <bottom style="thin">
        <color theme="3" tint="0.39997558519241921"/>
      </bottom>
      <diagonal/>
    </border>
    <border>
      <left style="thin">
        <color theme="3" tint="0.39997558519241921"/>
      </left>
      <right/>
      <top style="thin">
        <color theme="3" tint="0.39997558519241921"/>
      </top>
      <bottom style="thin">
        <color theme="3" tint="0.39997558519241921"/>
      </bottom>
      <diagonal/>
    </border>
    <border>
      <left style="thin">
        <color rgb="FF0070C0"/>
      </left>
      <right style="thin">
        <color rgb="FF0070C0"/>
      </right>
      <top style="thin">
        <color rgb="FF0070C0"/>
      </top>
      <bottom style="thin">
        <color theme="4"/>
      </bottom>
      <diagonal/>
    </border>
    <border>
      <left style="thin">
        <color theme="4"/>
      </left>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style="thin">
        <color theme="4"/>
      </bottom>
      <diagonal/>
    </border>
    <border>
      <left style="thin">
        <color indexed="64"/>
      </left>
      <right style="thin">
        <color indexed="64"/>
      </right>
      <top style="thin">
        <color rgb="FF0070C0"/>
      </top>
      <bottom style="thin">
        <color rgb="FF0070C0"/>
      </bottom>
      <diagonal/>
    </border>
    <border>
      <left style="thin">
        <color indexed="64"/>
      </left>
      <right style="thin">
        <color rgb="FF0070C0"/>
      </right>
      <top style="thin">
        <color rgb="FF0070C0"/>
      </top>
      <bottom style="thin">
        <color rgb="FF0070C0"/>
      </bottom>
      <diagonal/>
    </border>
    <border>
      <left style="thin">
        <color indexed="64"/>
      </left>
      <right/>
      <top style="thin">
        <color rgb="FF0070C0"/>
      </top>
      <bottom style="thin">
        <color rgb="FF0070C0"/>
      </bottom>
      <diagonal/>
    </border>
    <border>
      <left style="thin">
        <color rgb="FF0070C0"/>
      </left>
      <right style="thin">
        <color indexed="64"/>
      </right>
      <top style="thin">
        <color rgb="FF0070C0"/>
      </top>
      <bottom style="thin">
        <color rgb="FF0070C0"/>
      </bottom>
      <diagonal/>
    </border>
    <border>
      <left style="thin">
        <color rgb="FF0070C0"/>
      </left>
      <right style="thin">
        <color rgb="FF0070C0"/>
      </right>
      <top/>
      <bottom style="thin">
        <color indexed="64"/>
      </bottom>
      <diagonal/>
    </border>
    <border>
      <left/>
      <right style="thin">
        <color rgb="FF0070C0"/>
      </right>
      <top style="thick">
        <color rgb="FF0070C0"/>
      </top>
      <bottom style="thick">
        <color rgb="FF0070C0"/>
      </bottom>
      <diagonal/>
    </border>
    <border>
      <left style="thin">
        <color rgb="FF0070C0"/>
      </left>
      <right style="thin">
        <color rgb="FF0070C0"/>
      </right>
      <top style="thick">
        <color rgb="FF0070C0"/>
      </top>
      <bottom style="thick">
        <color rgb="FF0070C0"/>
      </bottom>
      <diagonal/>
    </border>
    <border>
      <left style="thick">
        <color theme="4" tint="-0.249977111117893"/>
      </left>
      <right style="thin">
        <color rgb="FF0070C0"/>
      </right>
      <top style="thick">
        <color rgb="FF0070C0"/>
      </top>
      <bottom/>
      <diagonal/>
    </border>
    <border>
      <left style="thick">
        <color theme="4" tint="-0.249977111117893"/>
      </left>
      <right style="thin">
        <color rgb="FF0070C0"/>
      </right>
      <top/>
      <bottom/>
      <diagonal/>
    </border>
    <border>
      <left style="thick">
        <color theme="4" tint="-0.249977111117893"/>
      </left>
      <right style="thin">
        <color rgb="FF0070C0"/>
      </right>
      <top/>
      <bottom style="thick">
        <color theme="4" tint="-0.249977111117893"/>
      </bottom>
      <diagonal/>
    </border>
    <border>
      <left style="thin">
        <color rgb="FF0070C0"/>
      </left>
      <right style="thin">
        <color rgb="FF0070C0"/>
      </right>
      <top/>
      <bottom style="thick">
        <color theme="4" tint="-0.249977111117893"/>
      </bottom>
      <diagonal/>
    </border>
    <border>
      <left style="thick">
        <color theme="4" tint="-0.249977111117893"/>
      </left>
      <right style="thin">
        <color rgb="FF0070C0"/>
      </right>
      <top style="thick">
        <color theme="4" tint="-0.249977111117893"/>
      </top>
      <bottom/>
      <diagonal/>
    </border>
    <border>
      <left style="thin">
        <color rgb="FF0070C0"/>
      </left>
      <right style="thin">
        <color rgb="FF0070C0"/>
      </right>
      <top style="thick">
        <color theme="4" tint="-0.249977111117893"/>
      </top>
      <bottom/>
      <diagonal/>
    </border>
    <border>
      <left/>
      <right style="thin">
        <color rgb="FF0070C0"/>
      </right>
      <top/>
      <bottom/>
      <diagonal/>
    </border>
    <border>
      <left style="thick">
        <color theme="4" tint="-0.249977111117893"/>
      </left>
      <right style="thin">
        <color rgb="FF0070C0"/>
      </right>
      <top style="thick">
        <color theme="4" tint="-0.249977111117893"/>
      </top>
      <bottom style="thin">
        <color rgb="FF0070C0"/>
      </bottom>
      <diagonal/>
    </border>
    <border>
      <left style="thick">
        <color theme="4" tint="-0.249977111117893"/>
      </left>
      <right style="thin">
        <color rgb="FF0070C0"/>
      </right>
      <top style="thin">
        <color rgb="FF0070C0"/>
      </top>
      <bottom style="thin">
        <color rgb="FF0070C0"/>
      </bottom>
      <diagonal/>
    </border>
    <border>
      <left style="thick">
        <color theme="4" tint="-0.249977111117893"/>
      </left>
      <right style="thin">
        <color rgb="FF0070C0"/>
      </right>
      <top style="thin">
        <color rgb="FF0070C0"/>
      </top>
      <bottom style="thick">
        <color theme="4" tint="-0.249977111117893"/>
      </bottom>
      <diagonal/>
    </border>
    <border>
      <left style="thin">
        <color rgb="FF0070C0"/>
      </left>
      <right style="thin">
        <color rgb="FF0070C0"/>
      </right>
      <top style="thin">
        <color rgb="FF0070C0"/>
      </top>
      <bottom style="thick">
        <color theme="4" tint="-0.249977111117893"/>
      </bottom>
      <diagonal/>
    </border>
    <border>
      <left/>
      <right style="thin">
        <color rgb="FF0070C0"/>
      </right>
      <top style="thin">
        <color rgb="FF0070C0"/>
      </top>
      <bottom/>
      <diagonal/>
    </border>
    <border>
      <left style="thin">
        <color rgb="FF0070C0"/>
      </left>
      <right style="thick">
        <color rgb="FF0070C0"/>
      </right>
      <top style="thin">
        <color rgb="FF0070C0"/>
      </top>
      <bottom/>
      <diagonal/>
    </border>
    <border>
      <left style="thin">
        <color rgb="FF0070C0"/>
      </left>
      <right style="thick">
        <color theme="4" tint="-0.249977111117893"/>
      </right>
      <top style="thick">
        <color theme="4" tint="-0.249977111117893"/>
      </top>
      <bottom style="thin">
        <color rgb="FF0070C0"/>
      </bottom>
      <diagonal/>
    </border>
    <border>
      <left style="thin">
        <color rgb="FF0070C0"/>
      </left>
      <right style="thick">
        <color theme="4" tint="-0.249977111117893"/>
      </right>
      <top style="thin">
        <color rgb="FF0070C0"/>
      </top>
      <bottom style="thin">
        <color rgb="FF0070C0"/>
      </bottom>
      <diagonal/>
    </border>
    <border>
      <left style="thin">
        <color rgb="FF0070C0"/>
      </left>
      <right style="thick">
        <color theme="4" tint="-0.249977111117893"/>
      </right>
      <top style="thin">
        <color rgb="FF0070C0"/>
      </top>
      <bottom style="thick">
        <color theme="4" tint="-0.249977111117893"/>
      </bottom>
      <diagonal/>
    </border>
    <border>
      <left style="thin">
        <color rgb="FF0070C0"/>
      </left>
      <right style="thick">
        <color rgb="FF0070C0"/>
      </right>
      <top style="thin">
        <color rgb="FF0070C0"/>
      </top>
      <bottom style="thick">
        <color theme="4" tint="-0.249977111117893"/>
      </bottom>
      <diagonal/>
    </border>
    <border>
      <left style="thick">
        <color theme="4" tint="-0.249977111117893"/>
      </left>
      <right style="thin">
        <color rgb="FF0070C0"/>
      </right>
      <top style="thick">
        <color rgb="FF0070C0"/>
      </top>
      <bottom style="thin">
        <color rgb="FF0070C0"/>
      </bottom>
      <diagonal/>
    </border>
    <border>
      <left style="thick">
        <color theme="4" tint="-0.249977111117893"/>
      </left>
      <right style="thin">
        <color rgb="FF0070C0"/>
      </right>
      <top/>
      <bottom style="thin">
        <color rgb="FF0070C0"/>
      </bottom>
      <diagonal/>
    </border>
    <border>
      <left style="thick">
        <color theme="4" tint="-0.249977111117893"/>
      </left>
      <right style="thin">
        <color rgb="FF0070C0"/>
      </right>
      <top style="thin">
        <color rgb="FF0070C0"/>
      </top>
      <bottom/>
      <diagonal/>
    </border>
    <border>
      <left style="thin">
        <color rgb="FF0070C0"/>
      </left>
      <right style="thick">
        <color rgb="FF0070C0"/>
      </right>
      <top style="thick">
        <color theme="4" tint="-0.249977111117893"/>
      </top>
      <bottom style="thin">
        <color rgb="FF0070C0"/>
      </bottom>
      <diagonal/>
    </border>
    <border>
      <left style="thin">
        <color rgb="FF0070C0"/>
      </left>
      <right style="thick">
        <color theme="4" tint="-0.249977111117893"/>
      </right>
      <top style="thick">
        <color rgb="FF0070C0"/>
      </top>
      <bottom style="thin">
        <color rgb="FF0070C0"/>
      </bottom>
      <diagonal/>
    </border>
    <border>
      <left style="thin">
        <color rgb="FF0070C0"/>
      </left>
      <right style="thin">
        <color rgb="FF0070C0"/>
      </right>
      <top style="thick">
        <color rgb="FF0070C0"/>
      </top>
      <bottom style="thin">
        <color theme="4" tint="-0.249977111117893"/>
      </bottom>
      <diagonal/>
    </border>
    <border>
      <left/>
      <right style="thin">
        <color rgb="FF0070C0"/>
      </right>
      <top style="thick">
        <color rgb="FF0070C0"/>
      </top>
      <bottom/>
      <diagonal/>
    </border>
    <border>
      <left style="thin">
        <color indexed="64"/>
      </left>
      <right style="thick">
        <color theme="4" tint="-0.249977111117893"/>
      </right>
      <top style="thick">
        <color theme="4" tint="-0.249977111117893"/>
      </top>
      <bottom style="thin">
        <color indexed="64"/>
      </bottom>
      <diagonal/>
    </border>
    <border>
      <left style="thin">
        <color indexed="64"/>
      </left>
      <right style="thick">
        <color theme="4" tint="-0.249977111117893"/>
      </right>
      <top style="thin">
        <color indexed="64"/>
      </top>
      <bottom style="thin">
        <color indexed="64"/>
      </bottom>
      <diagonal/>
    </border>
    <border>
      <left style="thin">
        <color indexed="64"/>
      </left>
      <right style="thick">
        <color theme="4" tint="-0.249977111117893"/>
      </right>
      <top style="thin">
        <color indexed="64"/>
      </top>
      <bottom/>
      <diagonal/>
    </border>
    <border>
      <left style="thin">
        <color indexed="64"/>
      </left>
      <right style="thick">
        <color theme="4" tint="-0.249977111117893"/>
      </right>
      <top style="thin">
        <color indexed="64"/>
      </top>
      <bottom style="thick">
        <color theme="4" tint="-0.249977111117893"/>
      </bottom>
      <diagonal/>
    </border>
    <border>
      <left style="thin">
        <color rgb="FF0070C0"/>
      </left>
      <right style="thin">
        <color indexed="64"/>
      </right>
      <top style="thin">
        <color rgb="FF0070C0"/>
      </top>
      <bottom style="thick">
        <color theme="4" tint="-0.249977111117893"/>
      </bottom>
      <diagonal/>
    </border>
    <border>
      <left style="thin">
        <color indexed="64"/>
      </left>
      <right/>
      <top/>
      <bottom style="thin">
        <color indexed="64"/>
      </bottom>
      <diagonal/>
    </border>
    <border>
      <left style="thick">
        <color theme="4" tint="-0.249977111117893"/>
      </left>
      <right/>
      <top/>
      <bottom/>
      <diagonal/>
    </border>
    <border>
      <left style="thin">
        <color indexed="64"/>
      </left>
      <right/>
      <top style="thin">
        <color indexed="64"/>
      </top>
      <bottom style="thin">
        <color indexed="64"/>
      </bottom>
      <diagonal/>
    </border>
    <border>
      <left style="thin">
        <color indexed="64"/>
      </left>
      <right/>
      <top style="thin">
        <color indexed="64"/>
      </top>
      <bottom style="thick">
        <color theme="4" tint="-0.249977111117893"/>
      </bottom>
      <diagonal/>
    </border>
    <border>
      <left style="thin">
        <color indexed="64"/>
      </left>
      <right/>
      <top style="thin">
        <color indexed="64"/>
      </top>
      <bottom/>
      <diagonal/>
    </border>
    <border>
      <left style="thin">
        <color indexed="64"/>
      </left>
      <right/>
      <top style="thick">
        <color theme="4" tint="-0.249977111117893"/>
      </top>
      <bottom style="thin">
        <color indexed="64"/>
      </bottom>
      <diagonal/>
    </border>
    <border>
      <left style="thin">
        <color rgb="FF0070C0"/>
      </left>
      <right/>
      <top style="thin">
        <color rgb="FF0070C0"/>
      </top>
      <bottom/>
      <diagonal/>
    </border>
    <border>
      <left style="thin">
        <color rgb="FF0070C0"/>
      </left>
      <right/>
      <top style="thick">
        <color theme="4" tint="-0.249977111117893"/>
      </top>
      <bottom style="thin">
        <color rgb="FF0070C0"/>
      </bottom>
      <diagonal/>
    </border>
    <border>
      <left style="thin">
        <color rgb="FF0070C0"/>
      </left>
      <right style="thick">
        <color theme="4" tint="-0.249977111117893"/>
      </right>
      <top/>
      <bottom style="thin">
        <color rgb="FF0070C0"/>
      </bottom>
      <diagonal/>
    </border>
    <border>
      <left/>
      <right style="thin">
        <color rgb="FF0070C0"/>
      </right>
      <top style="thin">
        <color rgb="FF0070C0"/>
      </top>
      <bottom style="thick">
        <color theme="4" tint="-0.249977111117893"/>
      </bottom>
      <diagonal/>
    </border>
    <border>
      <left/>
      <right style="thin">
        <color rgb="FF0070C0"/>
      </right>
      <top style="thick">
        <color theme="4" tint="-0.249977111117893"/>
      </top>
      <bottom style="thin">
        <color rgb="FF0070C0"/>
      </bottom>
      <diagonal/>
    </border>
    <border>
      <left style="thin">
        <color rgb="FF0070C0"/>
      </left>
      <right style="thick">
        <color rgb="FF0070C0"/>
      </right>
      <top/>
      <bottom style="thick">
        <color theme="4" tint="-0.249977111117893"/>
      </bottom>
      <diagonal/>
    </border>
    <border>
      <left style="thin">
        <color rgb="FF0070C0"/>
      </left>
      <right style="thick">
        <color rgb="FF0070C0"/>
      </right>
      <top style="thick">
        <color theme="4" tint="-0.249977111117893"/>
      </top>
      <bottom/>
      <diagonal/>
    </border>
    <border>
      <left style="thin">
        <color rgb="FF0070C0"/>
      </left>
      <right/>
      <top style="thin">
        <color rgb="FF0070C0"/>
      </top>
      <bottom style="thick">
        <color theme="4" tint="-0.249977111117893"/>
      </bottom>
      <diagonal/>
    </border>
    <border>
      <left style="thin">
        <color rgb="FF0070C0"/>
      </left>
      <right style="thick">
        <color theme="4" tint="-0.249977111117893"/>
      </right>
      <top style="thick">
        <color theme="4" tint="-0.249977111117893"/>
      </top>
      <bottom/>
      <diagonal/>
    </border>
    <border>
      <left style="thin">
        <color rgb="FF0070C0"/>
      </left>
      <right style="thick">
        <color theme="4" tint="-0.249977111117893"/>
      </right>
      <top/>
      <bottom/>
      <diagonal/>
    </border>
    <border>
      <left style="thin">
        <color rgb="FF0070C0"/>
      </left>
      <right style="thick">
        <color theme="4" tint="-0.249977111117893"/>
      </right>
      <top/>
      <bottom style="thick">
        <color theme="4" tint="-0.249977111117893"/>
      </bottom>
      <diagonal/>
    </border>
    <border>
      <left style="thin">
        <color rgb="FF0070C0"/>
      </left>
      <right style="thick">
        <color rgb="FF0070C0"/>
      </right>
      <top/>
      <bottom style="thick">
        <color rgb="FF0066CC"/>
      </bottom>
      <diagonal/>
    </border>
    <border>
      <left/>
      <right style="thin">
        <color rgb="FF0066CC"/>
      </right>
      <top style="thick">
        <color theme="4" tint="-0.249977111117893"/>
      </top>
      <bottom/>
      <diagonal/>
    </border>
    <border>
      <left style="thin">
        <color rgb="FF0066CC"/>
      </left>
      <right style="thin">
        <color rgb="FF0066CC"/>
      </right>
      <top style="thick">
        <color theme="4" tint="-0.249977111117893"/>
      </top>
      <bottom/>
      <diagonal/>
    </border>
    <border>
      <left style="thin">
        <color rgb="FF0066CC"/>
      </left>
      <right style="thin">
        <color rgb="FF0066CC"/>
      </right>
      <top style="thick">
        <color rgb="FF0066CC"/>
      </top>
      <bottom/>
      <diagonal/>
    </border>
    <border>
      <left style="thin">
        <color rgb="FF0066CC"/>
      </left>
      <right style="thin">
        <color rgb="FF0066CC"/>
      </right>
      <top style="thick">
        <color rgb="FF0066CC"/>
      </top>
      <bottom style="thin">
        <color rgb="FF0066CC"/>
      </bottom>
      <diagonal/>
    </border>
    <border>
      <left style="thin">
        <color rgb="FF0066CC"/>
      </left>
      <right style="thick">
        <color rgb="FF0066CC"/>
      </right>
      <top style="thick">
        <color rgb="FF0066CC"/>
      </top>
      <bottom/>
      <diagonal/>
    </border>
    <border>
      <left/>
      <right style="thin">
        <color rgb="FF0066CC"/>
      </right>
      <top/>
      <bottom/>
      <diagonal/>
    </border>
    <border>
      <left style="thin">
        <color rgb="FF0066CC"/>
      </left>
      <right style="thin">
        <color rgb="FF0066CC"/>
      </right>
      <top/>
      <bottom/>
      <diagonal/>
    </border>
    <border>
      <left style="thin">
        <color rgb="FF0066CC"/>
      </left>
      <right style="thin">
        <color rgb="FF0066CC"/>
      </right>
      <top style="thin">
        <color rgb="FF0066CC"/>
      </top>
      <bottom style="thin">
        <color rgb="FF0066CC"/>
      </bottom>
      <diagonal/>
    </border>
    <border>
      <left style="thin">
        <color rgb="FF0066CC"/>
      </left>
      <right style="thick">
        <color rgb="FF0066CC"/>
      </right>
      <top/>
      <bottom/>
      <diagonal/>
    </border>
    <border>
      <left/>
      <right style="thin">
        <color rgb="FF0066CC"/>
      </right>
      <top/>
      <bottom style="thick">
        <color theme="4" tint="-0.249977111117893"/>
      </bottom>
      <diagonal/>
    </border>
    <border>
      <left style="thin">
        <color rgb="FF0066CC"/>
      </left>
      <right style="thin">
        <color rgb="FF0066CC"/>
      </right>
      <top/>
      <bottom style="thick">
        <color theme="4" tint="-0.249977111117893"/>
      </bottom>
      <diagonal/>
    </border>
    <border>
      <left style="thin">
        <color rgb="FF0066CC"/>
      </left>
      <right style="thick">
        <color rgb="FF0066CC"/>
      </right>
      <top/>
      <bottom style="thick">
        <color theme="4" tint="-0.249977111117893"/>
      </bottom>
      <diagonal/>
    </border>
    <border>
      <left style="thin">
        <color rgb="FF0066CC"/>
      </left>
      <right/>
      <top/>
      <bottom/>
      <diagonal/>
    </border>
    <border>
      <left style="thin">
        <color rgb="FF0066CC"/>
      </left>
      <right/>
      <top/>
      <bottom style="thick">
        <color rgb="FF0066CC"/>
      </bottom>
      <diagonal/>
    </border>
    <border>
      <left/>
      <right style="thin">
        <color rgb="FF0070C0"/>
      </right>
      <top style="thick">
        <color theme="4" tint="-0.249977111117893"/>
      </top>
      <bottom/>
      <diagonal/>
    </border>
    <border>
      <left/>
      <right style="thin">
        <color rgb="FF0070C0"/>
      </right>
      <top/>
      <bottom style="thick">
        <color theme="4" tint="-0.249977111117893"/>
      </bottom>
      <diagonal/>
    </border>
    <border>
      <left style="thin">
        <color rgb="FF0070C0"/>
      </left>
      <right style="thin">
        <color theme="4" tint="-0.249977111117893"/>
      </right>
      <top style="thick">
        <color theme="4" tint="-0.249977111117893"/>
      </top>
      <bottom style="thin">
        <color rgb="FF0070C0"/>
      </bottom>
      <diagonal/>
    </border>
    <border>
      <left style="thin">
        <color rgb="FF0070C0"/>
      </left>
      <right style="thin">
        <color theme="4" tint="-0.249977111117893"/>
      </right>
      <top style="thin">
        <color rgb="FF0070C0"/>
      </top>
      <bottom style="thick">
        <color theme="4" tint="-0.249977111117893"/>
      </bottom>
      <diagonal/>
    </border>
    <border>
      <left style="thin">
        <color rgb="FF0070C0"/>
      </left>
      <right style="thin">
        <color theme="4" tint="-0.249977111117893"/>
      </right>
      <top style="thick">
        <color rgb="FF0070C0"/>
      </top>
      <bottom/>
      <diagonal/>
    </border>
    <border>
      <left style="thin">
        <color rgb="FF0070C0"/>
      </left>
      <right style="thin">
        <color theme="4" tint="-0.249977111117893"/>
      </right>
      <top/>
      <bottom/>
      <diagonal/>
    </border>
    <border>
      <left style="thin">
        <color rgb="FF0070C0"/>
      </left>
      <right style="thin">
        <color theme="4" tint="-0.249977111117893"/>
      </right>
      <top/>
      <bottom style="thick">
        <color rgb="FF0070C0"/>
      </bottom>
      <diagonal/>
    </border>
    <border>
      <left style="thin">
        <color theme="4" tint="-0.249977111117893"/>
      </left>
      <right style="thin">
        <color rgb="FF0070C0"/>
      </right>
      <top style="thin">
        <color rgb="FF0070C0"/>
      </top>
      <bottom style="thick">
        <color theme="4" tint="-0.249977111117893"/>
      </bottom>
      <diagonal/>
    </border>
    <border>
      <left style="thin">
        <color rgb="FF0070C0"/>
      </left>
      <right/>
      <top/>
      <bottom style="thick">
        <color rgb="FF0070C0"/>
      </bottom>
      <diagonal/>
    </border>
    <border>
      <left style="thin">
        <color theme="4" tint="-0.249977111117893"/>
      </left>
      <right style="thin">
        <color theme="4" tint="-0.249977111117893"/>
      </right>
      <top style="thick">
        <color rgb="FF0070C0"/>
      </top>
      <bottom/>
      <diagonal/>
    </border>
    <border>
      <left style="thin">
        <color theme="4" tint="-0.249977111117893"/>
      </left>
      <right style="thin">
        <color theme="4" tint="-0.249977111117893"/>
      </right>
      <top style="thick">
        <color theme="4" tint="-0.249977111117893"/>
      </top>
      <bottom style="thin">
        <color theme="4" tint="-0.249977111117893"/>
      </bottom>
      <diagonal/>
    </border>
    <border>
      <left/>
      <right style="thin">
        <color theme="4" tint="-0.249977111117893"/>
      </right>
      <top style="thick">
        <color rgb="FF0070C0"/>
      </top>
      <bottom style="thin">
        <color theme="4" tint="-0.249977111117893"/>
      </bottom>
      <diagonal/>
    </border>
    <border>
      <left/>
      <right style="thin">
        <color theme="4" tint="-0.249977111117893"/>
      </right>
      <top/>
      <bottom style="thin">
        <color theme="4" tint="-0.249977111117893"/>
      </bottom>
      <diagonal/>
    </border>
    <border>
      <left/>
      <right/>
      <top style="thick">
        <color theme="4" tint="-0.249977111117893"/>
      </top>
      <bottom/>
      <diagonal/>
    </border>
    <border>
      <left style="thin">
        <color theme="4" tint="-0.249977111117893"/>
      </left>
      <right style="thin">
        <color theme="4" tint="-0.249977111117893"/>
      </right>
      <top/>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249977111117893"/>
      </top>
      <bottom style="thick">
        <color theme="4" tint="-0.249977111117893"/>
      </bottom>
      <diagonal/>
    </border>
    <border>
      <left/>
      <right style="thin">
        <color theme="4" tint="-0.249977111117893"/>
      </right>
      <top/>
      <bottom style="thick">
        <color theme="4" tint="-0.249977111117893"/>
      </bottom>
      <diagonal/>
    </border>
    <border>
      <left style="thin">
        <color theme="4" tint="-0.249977111117893"/>
      </left>
      <right style="thin">
        <color theme="4" tint="-0.249977111117893"/>
      </right>
      <top/>
      <bottom style="thick">
        <color theme="4" tint="-0.249977111117893"/>
      </bottom>
      <diagonal/>
    </border>
    <border>
      <left/>
      <right/>
      <top/>
      <bottom style="thick">
        <color rgb="FF0070C0"/>
      </bottom>
      <diagonal/>
    </border>
    <border>
      <left/>
      <right/>
      <top style="thick">
        <color rgb="FF0070C0"/>
      </top>
      <bottom/>
      <diagonal/>
    </border>
    <border>
      <left style="thin">
        <color theme="4" tint="-0.249977111117893"/>
      </left>
      <right style="thin">
        <color theme="4" tint="-0.249977111117893"/>
      </right>
      <top/>
      <bottom style="medium">
        <color rgb="FF0070C0"/>
      </bottom>
      <diagonal/>
    </border>
    <border>
      <left style="thin">
        <color theme="4" tint="-0.249977111117893"/>
      </left>
      <right style="thin">
        <color theme="4" tint="-0.249977111117893"/>
      </right>
      <top style="thin">
        <color theme="4" tint="-0.249977111117893"/>
      </top>
      <bottom/>
      <diagonal/>
    </border>
    <border>
      <left/>
      <right/>
      <top/>
      <bottom style="thick">
        <color theme="4" tint="-0.249977111117893"/>
      </bottom>
      <diagonal/>
    </border>
    <border>
      <left/>
      <right style="thin">
        <color theme="4" tint="-0.249977111117893"/>
      </right>
      <top/>
      <bottom style="medium">
        <color rgb="FF0070C0"/>
      </bottom>
      <diagonal/>
    </border>
    <border>
      <left style="thin">
        <color theme="4" tint="-0.249977111117893"/>
      </left>
      <right style="thin">
        <color theme="4" tint="-0.249977111117893"/>
      </right>
      <top style="thick">
        <color rgb="FF0070C0"/>
      </top>
      <bottom style="medium">
        <color rgb="FF0070C0"/>
      </bottom>
      <diagonal/>
    </border>
    <border>
      <left style="thin">
        <color theme="4" tint="-0.249977111117893"/>
      </left>
      <right style="thin">
        <color theme="4" tint="-0.249977111117893"/>
      </right>
      <top style="medium">
        <color rgb="FFCCCCCC"/>
      </top>
      <bottom style="medium">
        <color rgb="FF0070C0"/>
      </bottom>
      <diagonal/>
    </border>
    <border>
      <left/>
      <right style="thin">
        <color theme="4" tint="-0.249977111117893"/>
      </right>
      <top style="medium">
        <color rgb="FFCCCCCC"/>
      </top>
      <bottom style="medium">
        <color rgb="FF0070C0"/>
      </bottom>
      <diagonal/>
    </border>
    <border>
      <left style="thin">
        <color theme="4" tint="-0.249977111117893"/>
      </left>
      <right style="thin">
        <color theme="4" tint="-0.249977111117893"/>
      </right>
      <top style="medium">
        <color rgb="FFCCCCCC"/>
      </top>
      <bottom style="thick">
        <color theme="4" tint="-0.249977111117893"/>
      </bottom>
      <diagonal/>
    </border>
    <border>
      <left/>
      <right style="thin">
        <color theme="4" tint="-0.249977111117893"/>
      </right>
      <top style="medium">
        <color rgb="FFCCCCCC"/>
      </top>
      <bottom style="thick">
        <color theme="4" tint="-0.249977111117893"/>
      </bottom>
      <diagonal/>
    </border>
    <border>
      <left style="thin">
        <color theme="4" tint="-0.249977111117893"/>
      </left>
      <right style="thin">
        <color theme="4" tint="-0.249977111117893"/>
      </right>
      <top/>
      <bottom style="thin">
        <color theme="4" tint="-0.249977111117893"/>
      </bottom>
      <diagonal/>
    </border>
    <border>
      <left/>
      <right style="thin">
        <color theme="4" tint="-0.249977111117893"/>
      </right>
      <top style="thick">
        <color theme="4" tint="-0.249977111117893"/>
      </top>
      <bottom/>
      <diagonal/>
    </border>
    <border>
      <left style="thin">
        <color theme="4" tint="-0.249977111117893"/>
      </left>
      <right style="thin">
        <color theme="4" tint="-0.249977111117893"/>
      </right>
      <top style="thick">
        <color theme="4" tint="-0.249977111117893"/>
      </top>
      <bottom/>
      <diagonal/>
    </border>
    <border>
      <left/>
      <right style="thin">
        <color theme="4" tint="-0.249977111117893"/>
      </right>
      <top style="thick">
        <color theme="4" tint="-0.249977111117893"/>
      </top>
      <bottom style="thin">
        <color theme="4" tint="-0.249977111117893"/>
      </bottom>
      <diagonal/>
    </border>
    <border>
      <left/>
      <right style="thick">
        <color theme="4" tint="-0.249977111117893"/>
      </right>
      <top/>
      <bottom style="thick">
        <color theme="4" tint="-0.249977111117893"/>
      </bottom>
      <diagonal/>
    </border>
    <border>
      <left style="thin">
        <color rgb="FF0070C0"/>
      </left>
      <right/>
      <top style="thick">
        <color theme="4" tint="-0.249977111117893"/>
      </top>
      <bottom/>
      <diagonal/>
    </border>
    <border>
      <left style="thin">
        <color theme="4" tint="-0.249977111117893"/>
      </left>
      <right style="thin">
        <color rgb="FF0070C0"/>
      </right>
      <top style="thick">
        <color rgb="FF0070C0"/>
      </top>
      <bottom/>
      <diagonal/>
    </border>
    <border>
      <left style="thin">
        <color theme="4" tint="-0.249977111117893"/>
      </left>
      <right style="thin">
        <color rgb="FF0070C0"/>
      </right>
      <top/>
      <bottom/>
      <diagonal/>
    </border>
    <border>
      <left style="thin">
        <color rgb="FF0070C0"/>
      </left>
      <right style="thin">
        <color rgb="FF0070C0"/>
      </right>
      <top style="thin">
        <color theme="4" tint="-0.249977111117893"/>
      </top>
      <bottom style="thin">
        <color rgb="FF0070C0"/>
      </bottom>
      <diagonal/>
    </border>
    <border>
      <left style="thin">
        <color rgb="FF0070C0"/>
      </left>
      <right/>
      <top/>
      <bottom style="thick">
        <color theme="4" tint="-0.249977111117893"/>
      </bottom>
      <diagonal/>
    </border>
    <border>
      <left style="thin">
        <color theme="4" tint="-0.249977111117893"/>
      </left>
      <right style="thin">
        <color rgb="FF0070C0"/>
      </right>
      <top/>
      <bottom style="thick">
        <color rgb="FF0070C0"/>
      </bottom>
      <diagonal/>
    </border>
    <border>
      <left style="thin">
        <color rgb="FF0070C0"/>
      </left>
      <right style="thin">
        <color theme="4" tint="-0.249977111117893"/>
      </right>
      <top style="thick">
        <color theme="4" tint="-0.249977111117893"/>
      </top>
      <bottom/>
      <diagonal/>
    </border>
    <border>
      <left style="thin">
        <color rgb="FF0070C0"/>
      </left>
      <right style="thin">
        <color rgb="FF0070C0"/>
      </right>
      <top style="thin">
        <color theme="4" tint="-0.249977111117893"/>
      </top>
      <bottom/>
      <diagonal/>
    </border>
    <border>
      <left style="thin">
        <color rgb="FF0070C0"/>
      </left>
      <right style="thin">
        <color theme="4" tint="-0.249977111117893"/>
      </right>
      <top/>
      <bottom style="thick">
        <color theme="4" tint="-0.249977111117893"/>
      </bottom>
      <diagonal/>
    </border>
    <border>
      <left style="thin">
        <color rgb="FF0070C0"/>
      </left>
      <right style="thin">
        <color rgb="FF0070C0"/>
      </right>
      <top style="thin">
        <color theme="4" tint="-0.249977111117893"/>
      </top>
      <bottom style="thick">
        <color rgb="FF0070C0"/>
      </bottom>
      <diagonal/>
    </border>
    <border>
      <left style="thin">
        <color theme="4" tint="-0.249977111117893"/>
      </left>
      <right style="thin">
        <color rgb="FF0070C0"/>
      </right>
      <top style="thick">
        <color theme="4" tint="-0.249977111117893"/>
      </top>
      <bottom/>
      <diagonal/>
    </border>
    <border>
      <left style="thin">
        <color theme="4" tint="-0.249977111117893"/>
      </left>
      <right style="thin">
        <color rgb="FF0070C0"/>
      </right>
      <top/>
      <bottom style="thick">
        <color theme="4" tint="-0.249977111117893"/>
      </bottom>
      <diagonal/>
    </border>
    <border>
      <left style="thin">
        <color rgb="FF0070C0"/>
      </left>
      <right style="thin">
        <color rgb="FF0070C0"/>
      </right>
      <top style="thick">
        <color theme="4" tint="-0.249977111117893"/>
      </top>
      <bottom style="thin">
        <color theme="4" tint="-0.249977111117893"/>
      </bottom>
      <diagonal/>
    </border>
    <border>
      <left style="thin">
        <color rgb="FF0070C0"/>
      </left>
      <right style="thin">
        <color rgb="FF0070C0"/>
      </right>
      <top style="thin">
        <color theme="4" tint="-0.249977111117893"/>
      </top>
      <bottom style="thin">
        <color theme="4" tint="-0.249977111117893"/>
      </bottom>
      <diagonal/>
    </border>
    <border>
      <left style="thin">
        <color rgb="FF0070C0"/>
      </left>
      <right style="thin">
        <color rgb="FF0070C0"/>
      </right>
      <top style="thin">
        <color theme="4" tint="-0.249977111117893"/>
      </top>
      <bottom style="thick">
        <color theme="4" tint="-0.249977111117893"/>
      </bottom>
      <diagonal/>
    </border>
    <border>
      <left style="thin">
        <color rgb="FF0070C0"/>
      </left>
      <right style="thick">
        <color theme="4" tint="-0.249977111117893"/>
      </right>
      <top style="thin">
        <color rgb="FF0070C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1260">
    <xf numFmtId="0" fontId="0" fillId="0" borderId="0" xfId="0"/>
    <xf numFmtId="0" fontId="3" fillId="0" borderId="0" xfId="0" applyFont="1" applyAlignment="1">
      <alignment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wrapText="1"/>
    </xf>
    <xf numFmtId="0" fontId="5" fillId="0" borderId="0" xfId="0" applyFont="1" applyAlignment="1">
      <alignment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10" fillId="0" borderId="10" xfId="0" applyFont="1" applyBorder="1" applyAlignment="1">
      <alignment horizontal="center" vertical="center"/>
    </xf>
    <xf numFmtId="0" fontId="9" fillId="0" borderId="0" xfId="0" applyFont="1" applyAlignment="1">
      <alignment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10" fillId="0" borderId="14" xfId="0" applyFont="1" applyBorder="1" applyAlignment="1">
      <alignment horizontal="center" vertical="center"/>
    </xf>
    <xf numFmtId="0" fontId="9" fillId="0" borderId="18" xfId="0" applyFont="1" applyBorder="1" applyAlignment="1">
      <alignment horizontal="center" vertical="center"/>
    </xf>
    <xf numFmtId="2" fontId="9" fillId="0" borderId="19" xfId="0" applyNumberFormat="1" applyFont="1" applyBorder="1" applyAlignment="1">
      <alignment horizontal="center" vertical="center"/>
    </xf>
    <xf numFmtId="2" fontId="9" fillId="0" borderId="18" xfId="0" applyNumberFormat="1" applyFont="1" applyBorder="1" applyAlignment="1">
      <alignment horizontal="center" vertical="center"/>
    </xf>
    <xf numFmtId="2" fontId="9" fillId="0" borderId="20" xfId="0" applyNumberFormat="1" applyFont="1" applyBorder="1" applyAlignment="1">
      <alignment horizontal="center" vertical="center"/>
    </xf>
    <xf numFmtId="1" fontId="9" fillId="0" borderId="19" xfId="0" applyNumberFormat="1" applyFont="1" applyBorder="1" applyAlignment="1">
      <alignment horizontal="center" vertical="center"/>
    </xf>
    <xf numFmtId="1" fontId="10" fillId="0" borderId="18" xfId="0" applyNumberFormat="1" applyFont="1" applyBorder="1" applyAlignment="1">
      <alignment horizontal="center" vertical="center"/>
    </xf>
    <xf numFmtId="0" fontId="9" fillId="0" borderId="13" xfId="0" applyFont="1" applyFill="1" applyBorder="1" applyAlignment="1">
      <alignment vertical="center" wrapText="1"/>
    </xf>
    <xf numFmtId="0" fontId="9" fillId="0" borderId="17" xfId="0" applyFont="1" applyFill="1" applyBorder="1" applyAlignment="1">
      <alignment vertical="center" wrapText="1"/>
    </xf>
    <xf numFmtId="0" fontId="9" fillId="0" borderId="21" xfId="0" applyFont="1" applyFill="1" applyBorder="1" applyAlignment="1">
      <alignment vertical="center" wrapText="1"/>
    </xf>
    <xf numFmtId="0" fontId="9" fillId="0" borderId="19" xfId="0" applyFont="1" applyBorder="1" applyAlignment="1">
      <alignment horizontal="center" vertical="center"/>
    </xf>
    <xf numFmtId="0" fontId="10" fillId="0" borderId="18" xfId="0" applyFont="1" applyBorder="1" applyAlignment="1">
      <alignment horizontal="center" vertical="center"/>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3" xfId="0" applyFont="1" applyFill="1" applyBorder="1" applyAlignment="1" applyProtection="1">
      <alignment vertical="center" wrapText="1"/>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7" xfId="0" applyFont="1" applyFill="1" applyBorder="1" applyAlignment="1" applyProtection="1">
      <alignment vertical="center" wrapText="1"/>
      <protection locked="0"/>
    </xf>
    <xf numFmtId="0" fontId="9" fillId="0" borderId="18"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9" fontId="9" fillId="0" borderId="18" xfId="0" applyNumberFormat="1" applyFont="1" applyBorder="1" applyAlignment="1" applyProtection="1">
      <alignment horizontal="center" vertical="center"/>
      <protection locked="0"/>
    </xf>
    <xf numFmtId="9" fontId="9" fillId="0" borderId="20" xfId="0" applyNumberFormat="1" applyFont="1" applyBorder="1" applyAlignment="1" applyProtection="1">
      <alignment horizontal="center" vertical="center"/>
      <protection locked="0"/>
    </xf>
    <xf numFmtId="9" fontId="9" fillId="0" borderId="19" xfId="3" applyFont="1" applyBorder="1" applyAlignment="1" applyProtection="1">
      <alignment horizontal="center" vertical="center"/>
      <protection locked="0"/>
    </xf>
    <xf numFmtId="9" fontId="10" fillId="0" borderId="18" xfId="3" applyFont="1" applyBorder="1" applyAlignment="1">
      <alignment horizontal="center" vertical="center"/>
    </xf>
    <xf numFmtId="0" fontId="9" fillId="0" borderId="21" xfId="0" applyFont="1" applyFill="1" applyBorder="1" applyAlignment="1" applyProtection="1">
      <alignment vertical="center" wrapText="1"/>
      <protection locked="0"/>
    </xf>
    <xf numFmtId="9" fontId="9" fillId="0" borderId="19" xfId="0" applyNumberFormat="1" applyFont="1" applyBorder="1" applyAlignment="1" applyProtection="1">
      <alignment horizontal="center" vertical="center"/>
      <protection locked="0"/>
    </xf>
    <xf numFmtId="9" fontId="10" fillId="0" borderId="18" xfId="0" applyNumberFormat="1"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9" fontId="10" fillId="0" borderId="18" xfId="3" applyFont="1" applyBorder="1" applyAlignment="1" applyProtection="1">
      <alignment horizontal="center" vertical="center"/>
      <protection locked="0"/>
    </xf>
    <xf numFmtId="9" fontId="10" fillId="0" borderId="18" xfId="0" applyNumberFormat="1" applyFont="1" applyBorder="1" applyAlignment="1">
      <alignment horizontal="center" vertical="center"/>
    </xf>
    <xf numFmtId="0" fontId="10" fillId="0" borderId="10"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10" fontId="9" fillId="0" borderId="20" xfId="0" applyNumberFormat="1" applyFont="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9" fontId="9" fillId="0" borderId="19" xfId="0" applyNumberFormat="1" applyFont="1" applyFill="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10" fontId="9" fillId="0" borderId="19" xfId="0" applyNumberFormat="1" applyFont="1" applyBorder="1" applyAlignment="1" applyProtection="1">
      <alignment horizontal="center" vertical="center"/>
      <protection locked="0"/>
    </xf>
    <xf numFmtId="10" fontId="9" fillId="0" borderId="18" xfId="0" applyNumberFormat="1" applyFont="1" applyBorder="1" applyAlignment="1" applyProtection="1">
      <alignment horizontal="center" vertical="center"/>
      <protection locked="0"/>
    </xf>
    <xf numFmtId="10" fontId="10" fillId="0" borderId="18" xfId="0" applyNumberFormat="1" applyFont="1" applyBorder="1" applyAlignment="1">
      <alignment horizontal="center" vertical="center"/>
    </xf>
    <xf numFmtId="2" fontId="9" fillId="0" borderId="16" xfId="0" applyNumberFormat="1" applyFont="1" applyBorder="1" applyAlignment="1" applyProtection="1">
      <alignment horizontal="center" vertical="center"/>
      <protection locked="0"/>
    </xf>
    <xf numFmtId="2" fontId="10" fillId="0" borderId="14" xfId="0" applyNumberFormat="1" applyFont="1" applyBorder="1" applyAlignment="1">
      <alignment horizontal="center" vertical="center"/>
    </xf>
    <xf numFmtId="0" fontId="10" fillId="0" borderId="10" xfId="0" applyFont="1" applyFill="1" applyBorder="1" applyAlignment="1">
      <alignment horizontal="center" vertical="center"/>
    </xf>
    <xf numFmtId="0" fontId="10" fillId="0" borderId="14" xfId="0" applyFont="1" applyFill="1" applyBorder="1" applyAlignment="1">
      <alignment horizontal="center" vertical="center"/>
    </xf>
    <xf numFmtId="0" fontId="9" fillId="0" borderId="19" xfId="0" applyFont="1" applyFill="1" applyBorder="1" applyAlignment="1" applyProtection="1">
      <alignment horizontal="center" vertical="center"/>
      <protection locked="0"/>
    </xf>
    <xf numFmtId="0" fontId="10" fillId="0" borderId="18" xfId="0" applyFont="1" applyFill="1" applyBorder="1" applyAlignment="1">
      <alignment horizontal="center" vertical="center"/>
    </xf>
    <xf numFmtId="0" fontId="9" fillId="0" borderId="10"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10" fontId="10" fillId="0" borderId="18" xfId="0" applyNumberFormat="1" applyFont="1" applyBorder="1" applyAlignment="1" applyProtection="1">
      <alignment horizontal="center" vertical="center"/>
      <protection locked="0"/>
    </xf>
    <xf numFmtId="9" fontId="9" fillId="0" borderId="19" xfId="3" applyFont="1" applyFill="1" applyBorder="1" applyAlignment="1" applyProtection="1">
      <alignment horizontal="center" vertical="center"/>
      <protection locked="0"/>
    </xf>
    <xf numFmtId="9" fontId="10" fillId="0" borderId="18" xfId="3" applyFont="1" applyFill="1" applyBorder="1" applyAlignment="1" applyProtection="1">
      <alignment horizontal="center" vertical="center"/>
      <protection locked="0"/>
    </xf>
    <xf numFmtId="9" fontId="9" fillId="0" borderId="19" xfId="3" applyFont="1" applyBorder="1" applyAlignment="1">
      <alignment horizontal="center" vertical="center"/>
    </xf>
    <xf numFmtId="9" fontId="9" fillId="0" borderId="18" xfId="3" applyFont="1" applyBorder="1" applyAlignment="1">
      <alignment horizontal="center" vertical="center"/>
    </xf>
    <xf numFmtId="9" fontId="9" fillId="0" borderId="20" xfId="3" applyFont="1" applyBorder="1" applyAlignment="1">
      <alignment horizontal="center" vertical="center"/>
    </xf>
    <xf numFmtId="4" fontId="9" fillId="0" borderId="11" xfId="0" applyNumberFormat="1" applyFont="1" applyBorder="1" applyAlignment="1">
      <alignment horizontal="center" vertical="center"/>
    </xf>
    <xf numFmtId="3" fontId="9" fillId="0" borderId="10" xfId="0" applyNumberFormat="1" applyFont="1" applyBorder="1" applyAlignment="1">
      <alignment horizontal="center" vertical="center"/>
    </xf>
    <xf numFmtId="4" fontId="9" fillId="0" borderId="12" xfId="0" applyNumberFormat="1" applyFont="1" applyBorder="1" applyAlignment="1">
      <alignment horizontal="center" vertical="center"/>
    </xf>
    <xf numFmtId="4" fontId="10" fillId="0" borderId="10" xfId="0" applyNumberFormat="1" applyFont="1" applyBorder="1" applyAlignment="1">
      <alignment horizontal="center" vertical="center"/>
    </xf>
    <xf numFmtId="4" fontId="9" fillId="0" borderId="15" xfId="0" applyNumberFormat="1" applyFont="1" applyBorder="1" applyAlignment="1">
      <alignment horizontal="center" vertical="center"/>
    </xf>
    <xf numFmtId="4" fontId="9" fillId="0" borderId="14" xfId="0" applyNumberFormat="1" applyFont="1" applyBorder="1" applyAlignment="1">
      <alignment horizontal="center" vertical="center"/>
    </xf>
    <xf numFmtId="4" fontId="9" fillId="0" borderId="16" xfId="0" applyNumberFormat="1" applyFont="1" applyBorder="1" applyAlignment="1">
      <alignment horizontal="center" vertical="center"/>
    </xf>
    <xf numFmtId="4" fontId="10" fillId="0" borderId="14" xfId="0" applyNumberFormat="1" applyFont="1" applyBorder="1" applyAlignment="1">
      <alignment horizontal="center" vertical="center"/>
    </xf>
    <xf numFmtId="44" fontId="9" fillId="0" borderId="11" xfId="2" applyFont="1" applyBorder="1" applyAlignment="1">
      <alignment horizontal="center" vertical="center"/>
    </xf>
    <xf numFmtId="44" fontId="9" fillId="0" borderId="10" xfId="2" applyFont="1" applyBorder="1" applyAlignment="1">
      <alignment horizontal="center" vertical="center"/>
    </xf>
    <xf numFmtId="44" fontId="9" fillId="0" borderId="12" xfId="2" applyFont="1" applyBorder="1" applyAlignment="1">
      <alignment horizontal="center" vertical="center"/>
    </xf>
    <xf numFmtId="44" fontId="10" fillId="0" borderId="10" xfId="2" applyFont="1" applyBorder="1" applyAlignment="1">
      <alignment horizontal="center" vertical="center"/>
    </xf>
    <xf numFmtId="44" fontId="9" fillId="0" borderId="15" xfId="2" applyFont="1" applyBorder="1" applyAlignment="1">
      <alignment horizontal="center" vertical="center"/>
    </xf>
    <xf numFmtId="44" fontId="9" fillId="0" borderId="14" xfId="2" applyFont="1" applyBorder="1" applyAlignment="1">
      <alignment horizontal="center" vertical="center"/>
    </xf>
    <xf numFmtId="44" fontId="9" fillId="0" borderId="16" xfId="2" applyFont="1" applyBorder="1" applyAlignment="1">
      <alignment horizontal="center" vertical="center"/>
    </xf>
    <xf numFmtId="44" fontId="10" fillId="0" borderId="14" xfId="2" applyFont="1" applyBorder="1" applyAlignment="1">
      <alignment horizontal="center" vertical="center"/>
    </xf>
    <xf numFmtId="44" fontId="8" fillId="0" borderId="15" xfId="2" applyFont="1" applyBorder="1" applyAlignment="1">
      <alignment horizontal="center" vertical="center"/>
    </xf>
    <xf numFmtId="44" fontId="8" fillId="0" borderId="14" xfId="2" applyFont="1" applyBorder="1" applyAlignment="1">
      <alignment horizontal="center" vertical="center"/>
    </xf>
    <xf numFmtId="44" fontId="8" fillId="0" borderId="16" xfId="2" applyFont="1" applyBorder="1" applyAlignment="1">
      <alignment horizontal="center" vertical="center"/>
    </xf>
    <xf numFmtId="9" fontId="8" fillId="0" borderId="19" xfId="3" applyFont="1" applyBorder="1" applyAlignment="1">
      <alignment horizontal="center" vertical="center"/>
    </xf>
    <xf numFmtId="9" fontId="8" fillId="0" borderId="18" xfId="3" applyFont="1" applyBorder="1" applyAlignment="1">
      <alignment horizontal="center" vertical="center"/>
    </xf>
    <xf numFmtId="9" fontId="8" fillId="0" borderId="20" xfId="3" applyFont="1" applyBorder="1" applyAlignment="1">
      <alignment horizontal="center" vertical="center"/>
    </xf>
    <xf numFmtId="44" fontId="8" fillId="0" borderId="11" xfId="2" applyFont="1" applyBorder="1" applyAlignment="1">
      <alignment horizontal="center" vertical="center"/>
    </xf>
    <xf numFmtId="44" fontId="8" fillId="0" borderId="10" xfId="2" applyFont="1" applyBorder="1" applyAlignment="1">
      <alignment horizontal="center" vertical="center"/>
    </xf>
    <xf numFmtId="44" fontId="8" fillId="0" borderId="12" xfId="2" applyFont="1" applyBorder="1" applyAlignment="1">
      <alignment horizontal="center" vertical="center"/>
    </xf>
    <xf numFmtId="3" fontId="9" fillId="0" borderId="11" xfId="0" applyNumberFormat="1" applyFont="1" applyBorder="1" applyAlignment="1" applyProtection="1">
      <alignment horizontal="center" vertical="center"/>
      <protection locked="0"/>
    </xf>
    <xf numFmtId="9" fontId="9" fillId="0" borderId="19" xfId="0" applyNumberFormat="1" applyFont="1" applyBorder="1" applyAlignment="1">
      <alignment horizontal="center" vertical="center"/>
    </xf>
    <xf numFmtId="9" fontId="9" fillId="0" borderId="18" xfId="0" applyNumberFormat="1" applyFont="1" applyBorder="1" applyAlignment="1">
      <alignment horizontal="center" vertical="center"/>
    </xf>
    <xf numFmtId="9" fontId="9" fillId="0" borderId="20" xfId="0" applyNumberFormat="1" applyFont="1" applyBorder="1" applyAlignment="1">
      <alignment horizontal="center" vertical="center"/>
    </xf>
    <xf numFmtId="10" fontId="9" fillId="0" borderId="19" xfId="0" applyNumberFormat="1" applyFont="1" applyBorder="1" applyAlignment="1">
      <alignment horizontal="center" vertical="center"/>
    </xf>
    <xf numFmtId="10" fontId="9" fillId="0" borderId="18" xfId="0" applyNumberFormat="1" applyFont="1" applyBorder="1" applyAlignment="1">
      <alignment horizontal="center" vertical="center"/>
    </xf>
    <xf numFmtId="10" fontId="9" fillId="0" borderId="20" xfId="0" applyNumberFormat="1" applyFont="1" applyBorder="1" applyAlignment="1">
      <alignment horizontal="center" vertical="center"/>
    </xf>
    <xf numFmtId="0" fontId="9" fillId="0" borderId="19" xfId="0" applyFont="1" applyFill="1" applyBorder="1" applyAlignment="1">
      <alignment vertical="center" wrapText="1"/>
    </xf>
    <xf numFmtId="0" fontId="9" fillId="0" borderId="11"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6" xfId="0" applyFont="1" applyFill="1" applyBorder="1" applyAlignment="1">
      <alignment horizontal="center" vertical="center"/>
    </xf>
    <xf numFmtId="49" fontId="9" fillId="0" borderId="19" xfId="0" applyNumberFormat="1" applyFont="1" applyBorder="1" applyAlignment="1">
      <alignment horizontal="center" vertical="center"/>
    </xf>
    <xf numFmtId="0" fontId="9" fillId="0" borderId="11" xfId="0" applyFont="1" applyFill="1" applyBorder="1" applyAlignment="1">
      <alignment vertical="center" wrapText="1"/>
    </xf>
    <xf numFmtId="0" fontId="9" fillId="0" borderId="20" xfId="0" applyFont="1" applyBorder="1" applyAlignment="1">
      <alignment horizontal="center" vertical="center"/>
    </xf>
    <xf numFmtId="0" fontId="9" fillId="0" borderId="30"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9" fontId="9" fillId="0" borderId="35" xfId="0" applyNumberFormat="1" applyFont="1" applyBorder="1" applyAlignment="1">
      <alignment horizontal="center" vertical="center"/>
    </xf>
    <xf numFmtId="0" fontId="9" fillId="0" borderId="36" xfId="0" applyFont="1" applyBorder="1" applyAlignment="1">
      <alignment horizontal="center" vertical="center"/>
    </xf>
    <xf numFmtId="0" fontId="9" fillId="0" borderId="38" xfId="0" applyFont="1" applyBorder="1" applyAlignment="1">
      <alignment horizontal="center" vertical="center"/>
    </xf>
    <xf numFmtId="9" fontId="9" fillId="0" borderId="39" xfId="0" applyNumberFormat="1" applyFont="1" applyBorder="1" applyAlignment="1">
      <alignment horizontal="center" vertical="center"/>
    </xf>
    <xf numFmtId="0" fontId="9" fillId="3" borderId="44" xfId="0" applyFont="1" applyFill="1" applyBorder="1" applyAlignment="1">
      <alignment horizontal="center" vertical="center"/>
    </xf>
    <xf numFmtId="0" fontId="9" fillId="4" borderId="45" xfId="0" applyFont="1" applyFill="1" applyBorder="1" applyAlignment="1">
      <alignment horizontal="center" vertical="center"/>
    </xf>
    <xf numFmtId="0" fontId="9" fillId="4" borderId="46" xfId="0" applyFont="1" applyFill="1" applyBorder="1" applyAlignment="1">
      <alignment horizontal="center" vertical="center"/>
    </xf>
    <xf numFmtId="0" fontId="9" fillId="4" borderId="47"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49" xfId="0" applyFont="1" applyFill="1" applyBorder="1" applyAlignment="1">
      <alignment horizontal="center" vertical="center"/>
    </xf>
    <xf numFmtId="0" fontId="9" fillId="3" borderId="54" xfId="0" applyFont="1" applyFill="1" applyBorder="1" applyAlignment="1">
      <alignment horizontal="center" vertical="center"/>
    </xf>
    <xf numFmtId="0" fontId="9" fillId="4" borderId="55" xfId="0" applyFont="1" applyFill="1" applyBorder="1" applyAlignment="1">
      <alignment horizontal="center" vertical="center"/>
    </xf>
    <xf numFmtId="0" fontId="9" fillId="4" borderId="56" xfId="0" applyFont="1" applyFill="1" applyBorder="1" applyAlignment="1">
      <alignment horizontal="center" vertical="center"/>
    </xf>
    <xf numFmtId="0" fontId="9" fillId="4" borderId="52" xfId="0" applyFont="1" applyFill="1" applyBorder="1" applyAlignment="1">
      <alignment horizontal="center" vertical="center"/>
    </xf>
    <xf numFmtId="0" fontId="9" fillId="3" borderId="60" xfId="0" applyFont="1" applyFill="1" applyBorder="1" applyAlignment="1">
      <alignment horizontal="center" vertical="center"/>
    </xf>
    <xf numFmtId="9" fontId="9" fillId="4" borderId="61" xfId="0" applyNumberFormat="1" applyFont="1" applyFill="1" applyBorder="1" applyAlignment="1">
      <alignment horizontal="center" vertical="center"/>
    </xf>
    <xf numFmtId="9" fontId="9" fillId="4" borderId="62" xfId="0" applyNumberFormat="1" applyFont="1" applyFill="1" applyBorder="1" applyAlignment="1">
      <alignment horizontal="center" vertical="center"/>
    </xf>
    <xf numFmtId="9" fontId="9" fillId="4" borderId="58" xfId="0" applyNumberFormat="1" applyFont="1" applyFill="1" applyBorder="1" applyAlignment="1">
      <alignment horizontal="center" vertical="center"/>
    </xf>
    <xf numFmtId="9" fontId="9" fillId="0" borderId="15" xfId="0" applyNumberFormat="1" applyFont="1" applyFill="1" applyBorder="1" applyAlignment="1">
      <alignment horizontal="center" vertical="center"/>
    </xf>
    <xf numFmtId="10" fontId="9" fillId="0" borderId="14" xfId="0" applyNumberFormat="1" applyFont="1" applyFill="1" applyBorder="1" applyAlignment="1">
      <alignment horizontal="center" vertical="center"/>
    </xf>
    <xf numFmtId="0" fontId="9" fillId="3" borderId="63" xfId="0" applyFont="1" applyFill="1" applyBorder="1" applyAlignment="1">
      <alignment horizontal="center" vertical="center"/>
    </xf>
    <xf numFmtId="0" fontId="9" fillId="4" borderId="41" xfId="0" applyFont="1" applyFill="1" applyBorder="1" applyAlignment="1">
      <alignment horizontal="center" vertical="center"/>
    </xf>
    <xf numFmtId="0" fontId="9" fillId="4" borderId="48" xfId="0" applyFont="1" applyFill="1" applyBorder="1" applyAlignment="1">
      <alignment horizontal="center" vertical="center"/>
    </xf>
    <xf numFmtId="0" fontId="9" fillId="4" borderId="49"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14" xfId="0" applyFont="1" applyFill="1" applyBorder="1" applyAlignment="1">
      <alignment horizontal="center" vertical="center"/>
    </xf>
    <xf numFmtId="9" fontId="9" fillId="4" borderId="19" xfId="0" applyNumberFormat="1" applyFont="1" applyFill="1" applyBorder="1" applyAlignment="1">
      <alignment horizontal="center" vertical="center"/>
    </xf>
    <xf numFmtId="10" fontId="9" fillId="4" borderId="18" xfId="0" applyNumberFormat="1" applyFont="1" applyFill="1" applyBorder="1" applyAlignment="1">
      <alignment horizontal="center" vertical="center"/>
    </xf>
    <xf numFmtId="0" fontId="9" fillId="0" borderId="63" xfId="0" applyFont="1" applyBorder="1" applyAlignment="1">
      <alignment horizontal="center" vertical="center"/>
    </xf>
    <xf numFmtId="0" fontId="9" fillId="0" borderId="54" xfId="0" applyFont="1" applyBorder="1" applyAlignment="1">
      <alignment horizontal="center" vertical="center"/>
    </xf>
    <xf numFmtId="0" fontId="9" fillId="0" borderId="60" xfId="0" applyFont="1" applyBorder="1" applyAlignment="1">
      <alignment horizontal="center" vertical="center"/>
    </xf>
    <xf numFmtId="0" fontId="9" fillId="4" borderId="58" xfId="0" applyFont="1" applyFill="1" applyBorder="1" applyAlignment="1">
      <alignment horizontal="center" vertical="center"/>
    </xf>
    <xf numFmtId="0" fontId="9" fillId="4" borderId="64" xfId="0" applyFont="1" applyFill="1" applyBorder="1" applyAlignment="1">
      <alignment horizontal="center" vertical="center"/>
    </xf>
    <xf numFmtId="0" fontId="9" fillId="4" borderId="65" xfId="0" applyFont="1" applyFill="1" applyBorder="1" applyAlignment="1">
      <alignment horizontal="center" vertical="center"/>
    </xf>
    <xf numFmtId="0" fontId="9" fillId="4" borderId="54" xfId="0" applyFont="1" applyFill="1" applyBorder="1" applyAlignment="1">
      <alignment horizontal="center" vertical="center"/>
    </xf>
    <xf numFmtId="0" fontId="9" fillId="4" borderId="43" xfId="0" applyFont="1" applyFill="1" applyBorder="1" applyAlignment="1">
      <alignment horizontal="center" vertical="center"/>
    </xf>
    <xf numFmtId="9" fontId="9" fillId="4" borderId="60" xfId="0" applyNumberFormat="1" applyFont="1" applyFill="1" applyBorder="1" applyAlignment="1">
      <alignment horizontal="center" vertical="center"/>
    </xf>
    <xf numFmtId="0" fontId="9" fillId="4" borderId="60" xfId="0" applyFont="1" applyFill="1" applyBorder="1" applyAlignment="1">
      <alignment horizontal="center" vertical="center"/>
    </xf>
    <xf numFmtId="0" fontId="9" fillId="4" borderId="63" xfId="0" applyFont="1" applyFill="1" applyBorder="1" applyAlignment="1">
      <alignment horizontal="center" vertical="center"/>
    </xf>
    <xf numFmtId="10" fontId="9" fillId="4" borderId="60" xfId="0" applyNumberFormat="1" applyFont="1" applyFill="1" applyBorder="1" applyAlignment="1">
      <alignment horizontal="center" vertical="center"/>
    </xf>
    <xf numFmtId="9" fontId="9" fillId="4" borderId="18" xfId="0" applyNumberFormat="1" applyFont="1" applyFill="1" applyBorder="1" applyAlignment="1">
      <alignment horizontal="center" vertical="center"/>
    </xf>
    <xf numFmtId="0" fontId="9" fillId="0" borderId="5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50" xfId="0" applyFont="1" applyBorder="1" applyAlignment="1">
      <alignment horizontal="left" vertical="center" wrapText="1"/>
    </xf>
    <xf numFmtId="0" fontId="9" fillId="0" borderId="17" xfId="0" applyFont="1" applyBorder="1" applyAlignment="1">
      <alignment horizontal="left" vertical="center" wrapText="1"/>
    </xf>
    <xf numFmtId="0" fontId="9" fillId="0" borderId="21" xfId="0" applyFont="1" applyBorder="1" applyAlignment="1">
      <alignment horizontal="left" vertical="center" wrapText="1"/>
    </xf>
    <xf numFmtId="0" fontId="9" fillId="4" borderId="66" xfId="0" applyFont="1" applyFill="1" applyBorder="1" applyAlignment="1">
      <alignment horizontal="center" vertical="center"/>
    </xf>
    <xf numFmtId="0" fontId="9" fillId="4" borderId="67"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50" xfId="0" applyFont="1" applyFill="1" applyBorder="1" applyAlignment="1">
      <alignment horizontal="center" vertical="center" wrapText="1"/>
    </xf>
    <xf numFmtId="0" fontId="9" fillId="0" borderId="55" xfId="0" applyFont="1" applyFill="1" applyBorder="1" applyAlignment="1">
      <alignment horizontal="center" vertical="center"/>
    </xf>
    <xf numFmtId="0" fontId="9" fillId="0" borderId="17" xfId="0" applyFont="1" applyFill="1" applyBorder="1" applyAlignment="1">
      <alignment horizontal="center" vertical="center" wrapText="1"/>
    </xf>
    <xf numFmtId="9" fontId="9" fillId="0" borderId="61" xfId="0" applyNumberFormat="1" applyFont="1" applyFill="1" applyBorder="1" applyAlignment="1">
      <alignment horizontal="center" vertical="center"/>
    </xf>
    <xf numFmtId="9" fontId="9" fillId="0" borderId="18" xfId="0" applyNumberFormat="1" applyFont="1" applyFill="1" applyBorder="1" applyAlignment="1">
      <alignment horizontal="center" vertical="center"/>
    </xf>
    <xf numFmtId="0" fontId="9" fillId="0" borderId="21" xfId="0" applyFont="1" applyFill="1" applyBorder="1" applyAlignment="1">
      <alignment horizontal="center" vertical="center" wrapText="1"/>
    </xf>
    <xf numFmtId="0" fontId="9" fillId="4" borderId="18" xfId="0" applyFont="1" applyFill="1" applyBorder="1" applyAlignment="1">
      <alignment horizontal="center" vertical="center"/>
    </xf>
    <xf numFmtId="0" fontId="9" fillId="4" borderId="61" xfId="0" applyFont="1" applyFill="1" applyBorder="1" applyAlignment="1">
      <alignment horizontal="center" vertical="center"/>
    </xf>
    <xf numFmtId="9" fontId="9" fillId="4" borderId="54" xfId="0" applyNumberFormat="1" applyFont="1" applyFill="1" applyBorder="1" applyAlignment="1">
      <alignment horizontal="center" vertical="center"/>
    </xf>
    <xf numFmtId="9" fontId="9" fillId="4" borderId="55" xfId="0" applyNumberFormat="1" applyFont="1" applyFill="1" applyBorder="1" applyAlignment="1">
      <alignment horizontal="center" vertical="center"/>
    </xf>
    <xf numFmtId="10" fontId="9" fillId="4" borderId="14" xfId="0" applyNumberFormat="1" applyFont="1" applyFill="1" applyBorder="1" applyAlignment="1">
      <alignment horizontal="center" vertical="center"/>
    </xf>
    <xf numFmtId="9" fontId="9" fillId="4" borderId="71" xfId="0" applyNumberFormat="1" applyFont="1" applyFill="1" applyBorder="1" applyAlignment="1">
      <alignment horizontal="center" vertical="center"/>
    </xf>
    <xf numFmtId="9" fontId="9" fillId="4" borderId="14" xfId="0" applyNumberFormat="1" applyFont="1" applyFill="1" applyBorder="1" applyAlignment="1">
      <alignment horizontal="center" vertical="center"/>
    </xf>
    <xf numFmtId="0" fontId="9" fillId="0" borderId="63" xfId="0" applyFont="1" applyBorder="1" applyAlignment="1" applyProtection="1">
      <alignment horizontal="center" vertical="center"/>
      <protection hidden="1"/>
    </xf>
    <xf numFmtId="0" fontId="9" fillId="0" borderId="63" xfId="0" applyFont="1" applyBorder="1" applyAlignment="1" applyProtection="1">
      <alignment horizontal="center" vertical="center"/>
      <protection locked="0"/>
    </xf>
    <xf numFmtId="0" fontId="9" fillId="0" borderId="45" xfId="0" applyFont="1" applyBorder="1" applyAlignment="1" applyProtection="1">
      <alignment horizontal="center" vertical="center"/>
      <protection locked="0"/>
    </xf>
    <xf numFmtId="0" fontId="9" fillId="0" borderId="49" xfId="0" applyFont="1" applyBorder="1" applyAlignment="1" applyProtection="1">
      <alignment horizontal="center" vertical="center"/>
      <protection locked="0"/>
    </xf>
    <xf numFmtId="0" fontId="9" fillId="0" borderId="54" xfId="0" applyFont="1" applyBorder="1" applyAlignment="1" applyProtection="1">
      <alignment horizontal="center" vertical="center"/>
      <protection hidden="1"/>
    </xf>
    <xf numFmtId="0" fontId="9" fillId="0" borderId="54" xfId="0" applyFont="1" applyBorder="1" applyAlignment="1" applyProtection="1">
      <alignment horizontal="center" vertical="center"/>
      <protection locked="0"/>
    </xf>
    <xf numFmtId="0" fontId="9" fillId="0" borderId="55" xfId="0" applyFont="1" applyBorder="1" applyAlignment="1" applyProtection="1">
      <alignment horizontal="center" vertical="center"/>
      <protection locked="0"/>
    </xf>
    <xf numFmtId="0" fontId="9" fillId="0" borderId="60" xfId="0" applyFont="1" applyBorder="1" applyAlignment="1" applyProtection="1">
      <alignment horizontal="center" vertical="center"/>
      <protection hidden="1"/>
    </xf>
    <xf numFmtId="9" fontId="9" fillId="0" borderId="60" xfId="0" applyNumberFormat="1" applyFont="1" applyBorder="1" applyAlignment="1" applyProtection="1">
      <alignment horizontal="center" vertical="center"/>
      <protection locked="0"/>
    </xf>
    <xf numFmtId="10" fontId="9" fillId="0" borderId="61" xfId="0" applyNumberFormat="1" applyFont="1" applyBorder="1" applyAlignment="1" applyProtection="1">
      <alignment horizontal="center" vertical="center"/>
      <protection locked="0"/>
    </xf>
    <xf numFmtId="0" fontId="9" fillId="0" borderId="63" xfId="0" applyFont="1" applyFill="1" applyBorder="1" applyAlignment="1" applyProtection="1">
      <alignment horizontal="center" vertical="center"/>
      <protection hidden="1"/>
    </xf>
    <xf numFmtId="0" fontId="9" fillId="0" borderId="63" xfId="0" applyFont="1" applyFill="1" applyBorder="1" applyAlignment="1" applyProtection="1">
      <alignment horizontal="center" vertical="center"/>
      <protection locked="0"/>
    </xf>
    <xf numFmtId="0" fontId="9" fillId="0" borderId="45" xfId="0" applyFont="1" applyFill="1" applyBorder="1" applyAlignment="1" applyProtection="1">
      <alignment horizontal="center" vertical="center"/>
      <protection locked="0"/>
    </xf>
    <xf numFmtId="0" fontId="9" fillId="0" borderId="49" xfId="0" applyFont="1" applyFill="1" applyBorder="1" applyAlignment="1" applyProtection="1">
      <alignment horizontal="center" vertical="center"/>
      <protection locked="0"/>
    </xf>
    <xf numFmtId="0" fontId="9" fillId="0" borderId="54" xfId="0" applyFont="1" applyFill="1" applyBorder="1" applyAlignment="1" applyProtection="1">
      <alignment horizontal="center" vertical="center"/>
      <protection hidden="1"/>
    </xf>
    <xf numFmtId="0" fontId="9" fillId="0" borderId="54" xfId="0" applyFont="1" applyFill="1" applyBorder="1" applyAlignment="1" applyProtection="1">
      <alignment horizontal="center" vertical="center"/>
      <protection locked="0"/>
    </xf>
    <xf numFmtId="0" fontId="9" fillId="0" borderId="55" xfId="0" applyFont="1" applyFill="1" applyBorder="1" applyAlignment="1" applyProtection="1">
      <alignment horizontal="center" vertical="center"/>
      <protection locked="0"/>
    </xf>
    <xf numFmtId="0" fontId="9" fillId="0" borderId="60" xfId="0" applyFont="1" applyFill="1" applyBorder="1" applyAlignment="1" applyProtection="1">
      <alignment horizontal="center" vertical="center"/>
      <protection hidden="1"/>
    </xf>
    <xf numFmtId="0" fontId="9" fillId="0" borderId="60" xfId="0" applyFont="1" applyFill="1" applyBorder="1" applyAlignment="1" applyProtection="1">
      <alignment horizontal="center" vertical="center"/>
      <protection locked="0"/>
    </xf>
    <xf numFmtId="9" fontId="9" fillId="0" borderId="60" xfId="0" applyNumberFormat="1" applyFont="1" applyFill="1" applyBorder="1" applyAlignment="1" applyProtection="1">
      <alignment horizontal="center" vertical="center"/>
      <protection locked="0"/>
    </xf>
    <xf numFmtId="9" fontId="9" fillId="0" borderId="61" xfId="0" applyNumberFormat="1" applyFont="1" applyFill="1" applyBorder="1" applyAlignment="1" applyProtection="1">
      <alignment horizontal="center" vertical="center"/>
      <protection locked="0"/>
    </xf>
    <xf numFmtId="9" fontId="9" fillId="0" borderId="18" xfId="0" applyNumberFormat="1" applyFont="1" applyFill="1" applyBorder="1" applyAlignment="1" applyProtection="1">
      <alignment horizontal="center" vertical="center"/>
      <protection locked="0"/>
    </xf>
    <xf numFmtId="10" fontId="9" fillId="0" borderId="18" xfId="0" applyNumberFormat="1" applyFont="1" applyFill="1" applyBorder="1" applyAlignment="1" applyProtection="1">
      <alignment horizontal="center" vertical="center"/>
      <protection locked="0"/>
    </xf>
    <xf numFmtId="10" fontId="9" fillId="0" borderId="61" xfId="0" applyNumberFormat="1" applyFont="1" applyFill="1" applyBorder="1" applyAlignment="1" applyProtection="1">
      <alignment horizontal="center" vertical="center"/>
      <protection locked="0"/>
    </xf>
    <xf numFmtId="9" fontId="9" fillId="0" borderId="60" xfId="3" applyFont="1" applyFill="1" applyBorder="1" applyAlignment="1" applyProtection="1">
      <alignment horizontal="center" vertical="center"/>
      <protection locked="0"/>
    </xf>
    <xf numFmtId="0" fontId="9" fillId="0" borderId="49" xfId="0" applyNumberFormat="1" applyFont="1" applyFill="1" applyBorder="1" applyAlignment="1" applyProtection="1">
      <alignment horizontal="center" vertical="center"/>
      <protection locked="0"/>
    </xf>
    <xf numFmtId="0" fontId="9" fillId="0" borderId="50" xfId="0" applyFont="1" applyFill="1" applyBorder="1" applyAlignment="1" applyProtection="1">
      <alignment horizontal="left" vertical="center" wrapText="1"/>
      <protection locked="0"/>
    </xf>
    <xf numFmtId="0" fontId="9" fillId="0" borderId="17" xfId="0" applyFont="1" applyFill="1" applyBorder="1" applyAlignment="1" applyProtection="1">
      <alignment horizontal="left" vertical="center" wrapText="1"/>
      <protection locked="0"/>
    </xf>
    <xf numFmtId="0" fontId="9" fillId="0" borderId="21" xfId="0" applyFont="1" applyFill="1" applyBorder="1" applyAlignment="1" applyProtection="1">
      <alignment horizontal="left" vertical="center" wrapText="1"/>
      <protection locked="0"/>
    </xf>
    <xf numFmtId="10" fontId="9" fillId="0" borderId="60" xfId="0" applyNumberFormat="1" applyFont="1" applyFill="1" applyBorder="1" applyAlignment="1" applyProtection="1">
      <alignment horizontal="center" vertical="center"/>
      <protection locked="0"/>
    </xf>
    <xf numFmtId="10" fontId="9" fillId="0" borderId="61" xfId="3" applyNumberFormat="1" applyFont="1" applyFill="1" applyBorder="1" applyAlignment="1" applyProtection="1">
      <alignment horizontal="center" vertical="center"/>
      <protection locked="0"/>
    </xf>
    <xf numFmtId="0" fontId="9" fillId="0" borderId="61" xfId="0" applyFont="1" applyFill="1" applyBorder="1" applyAlignment="1" applyProtection="1">
      <alignment horizontal="center" vertical="center"/>
      <protection locked="0"/>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9" fillId="0" borderId="77" xfId="0" applyFont="1" applyBorder="1" applyAlignment="1">
      <alignment horizontal="center" vertical="center"/>
    </xf>
    <xf numFmtId="0" fontId="9" fillId="0" borderId="78" xfId="0" applyFont="1" applyBorder="1" applyAlignment="1">
      <alignment horizontal="center" vertical="center"/>
    </xf>
    <xf numFmtId="0" fontId="9" fillId="0" borderId="79" xfId="0" applyFont="1" applyBorder="1" applyAlignment="1">
      <alignment horizontal="center" vertical="center"/>
    </xf>
    <xf numFmtId="0" fontId="9" fillId="0" borderId="80" xfId="0" applyFont="1" applyBorder="1" applyAlignment="1">
      <alignment horizontal="center" vertical="center"/>
    </xf>
    <xf numFmtId="10" fontId="9" fillId="0" borderId="81" xfId="0" applyNumberFormat="1" applyFont="1" applyBorder="1" applyAlignment="1">
      <alignment horizontal="center" vertical="center"/>
    </xf>
    <xf numFmtId="9" fontId="9" fillId="0" borderId="82" xfId="0" applyNumberFormat="1" applyFont="1" applyBorder="1" applyAlignment="1">
      <alignment horizontal="center" vertical="center"/>
    </xf>
    <xf numFmtId="0" fontId="9" fillId="0" borderId="83" xfId="0" applyFont="1" applyBorder="1" applyAlignment="1">
      <alignment horizontal="center" vertical="center"/>
    </xf>
    <xf numFmtId="9" fontId="9" fillId="0" borderId="81" xfId="0" applyNumberFormat="1" applyFont="1" applyBorder="1" applyAlignment="1">
      <alignment horizontal="center" vertical="center"/>
    </xf>
    <xf numFmtId="10" fontId="9" fillId="0" borderId="83" xfId="0" applyNumberFormat="1" applyFont="1" applyBorder="1" applyAlignment="1">
      <alignment horizontal="center" vertical="center"/>
    </xf>
    <xf numFmtId="10" fontId="9" fillId="0" borderId="82" xfId="0" applyNumberFormat="1" applyFont="1" applyBorder="1" applyAlignment="1">
      <alignment horizontal="center" vertical="center"/>
    </xf>
    <xf numFmtId="9" fontId="9" fillId="0" borderId="83" xfId="0" applyNumberFormat="1" applyFont="1" applyBorder="1" applyAlignment="1">
      <alignment horizontal="center" vertical="center"/>
    </xf>
    <xf numFmtId="0" fontId="9" fillId="0" borderId="45" xfId="0" applyFont="1" applyBorder="1" applyAlignment="1">
      <alignment horizontal="center" vertical="center"/>
    </xf>
    <xf numFmtId="0" fontId="9" fillId="0" borderId="49" xfId="0" applyFont="1" applyBorder="1" applyAlignment="1">
      <alignment horizontal="center" vertical="center"/>
    </xf>
    <xf numFmtId="0" fontId="9" fillId="0" borderId="55" xfId="0" applyFont="1" applyBorder="1" applyAlignment="1">
      <alignment horizontal="center" vertical="center"/>
    </xf>
    <xf numFmtId="9" fontId="9" fillId="0" borderId="60" xfId="0" applyNumberFormat="1" applyFont="1" applyBorder="1" applyAlignment="1">
      <alignment horizontal="center" vertical="center"/>
    </xf>
    <xf numFmtId="10" fontId="9" fillId="0" borderId="60" xfId="0" applyNumberFormat="1" applyFont="1" applyBorder="1" applyAlignment="1">
      <alignment horizontal="center" vertical="center"/>
    </xf>
    <xf numFmtId="10" fontId="9" fillId="0" borderId="61" xfId="0" applyNumberFormat="1" applyFont="1" applyBorder="1" applyAlignment="1">
      <alignment horizontal="center" vertical="center"/>
    </xf>
    <xf numFmtId="9" fontId="9" fillId="0" borderId="61" xfId="0" applyNumberFormat="1" applyFont="1" applyBorder="1" applyAlignment="1">
      <alignment horizontal="center" vertical="center"/>
    </xf>
    <xf numFmtId="0" fontId="9" fillId="0" borderId="54" xfId="0" applyFont="1" applyBorder="1" applyAlignment="1">
      <alignment horizontal="center" vertical="center" wrapText="1"/>
    </xf>
    <xf numFmtId="9" fontId="9" fillId="0" borderId="60" xfId="0" applyNumberFormat="1" applyFont="1" applyBorder="1" applyAlignment="1">
      <alignment horizontal="center" vertical="center" wrapText="1"/>
    </xf>
    <xf numFmtId="0" fontId="9" fillId="0" borderId="63" xfId="4" applyFont="1" applyBorder="1" applyAlignment="1" applyProtection="1">
      <alignment horizontal="center" vertical="center"/>
      <protection hidden="1"/>
    </xf>
    <xf numFmtId="0" fontId="9" fillId="0" borderId="63" xfId="4" applyFont="1" applyBorder="1" applyAlignment="1" applyProtection="1">
      <alignment horizontal="center" vertical="center"/>
      <protection locked="0"/>
    </xf>
    <xf numFmtId="0" fontId="9" fillId="0" borderId="45" xfId="4" applyFont="1" applyBorder="1" applyAlignment="1" applyProtection="1">
      <alignment horizontal="center" vertical="center"/>
      <protection locked="0"/>
    </xf>
    <xf numFmtId="0" fontId="9" fillId="0" borderId="49" xfId="4" applyFont="1" applyBorder="1" applyAlignment="1" applyProtection="1">
      <alignment horizontal="center" vertical="center"/>
      <protection locked="0"/>
    </xf>
    <xf numFmtId="0" fontId="9" fillId="0" borderId="0" xfId="0" applyFont="1" applyBorder="1" applyAlignment="1">
      <alignment vertical="center"/>
    </xf>
    <xf numFmtId="0" fontId="9" fillId="0" borderId="54" xfId="4" applyFont="1" applyBorder="1" applyAlignment="1" applyProtection="1">
      <alignment horizontal="center" vertical="center"/>
      <protection hidden="1"/>
    </xf>
    <xf numFmtId="0" fontId="9" fillId="0" borderId="54" xfId="4" applyFont="1" applyBorder="1" applyAlignment="1" applyProtection="1">
      <alignment horizontal="center" vertical="center"/>
      <protection locked="0"/>
    </xf>
    <xf numFmtId="0" fontId="9" fillId="0" borderId="55" xfId="4" applyFont="1" applyBorder="1" applyAlignment="1" applyProtection="1">
      <alignment horizontal="center" vertical="center"/>
      <protection locked="0"/>
    </xf>
    <xf numFmtId="0" fontId="9" fillId="0" borderId="14" xfId="4" applyFont="1" applyBorder="1" applyAlignment="1" applyProtection="1">
      <alignment horizontal="center" vertical="center"/>
      <protection locked="0"/>
    </xf>
    <xf numFmtId="0" fontId="9" fillId="0" borderId="86" xfId="4" applyFont="1" applyBorder="1" applyAlignment="1" applyProtection="1">
      <alignment horizontal="center" vertical="center"/>
      <protection hidden="1"/>
    </xf>
    <xf numFmtId="0" fontId="9" fillId="0" borderId="86" xfId="4" applyFont="1" applyBorder="1" applyAlignment="1" applyProtection="1">
      <alignment horizontal="center" vertical="center"/>
      <protection locked="0"/>
    </xf>
    <xf numFmtId="9" fontId="9" fillId="0" borderId="86" xfId="4" applyNumberFormat="1" applyFont="1" applyBorder="1" applyAlignment="1" applyProtection="1">
      <alignment horizontal="center" vertical="center"/>
      <protection locked="0"/>
    </xf>
    <xf numFmtId="10" fontId="9" fillId="0" borderId="87" xfId="4" applyNumberFormat="1" applyFont="1" applyBorder="1" applyAlignment="1" applyProtection="1">
      <alignment horizontal="center" vertical="center"/>
      <protection locked="0"/>
    </xf>
    <xf numFmtId="10" fontId="9" fillId="0" borderId="88" xfId="4" applyNumberFormat="1" applyFont="1" applyBorder="1" applyAlignment="1" applyProtection="1">
      <alignment horizontal="center" vertical="center"/>
      <protection locked="0"/>
    </xf>
    <xf numFmtId="0" fontId="9" fillId="0" borderId="90" xfId="0" applyFont="1" applyBorder="1" applyAlignment="1">
      <alignment vertical="center"/>
    </xf>
    <xf numFmtId="0" fontId="9" fillId="0" borderId="43" xfId="4" applyFont="1" applyBorder="1" applyAlignment="1" applyProtection="1">
      <alignment horizontal="center" vertical="center"/>
      <protection hidden="1"/>
    </xf>
    <xf numFmtId="0" fontId="9" fillId="0" borderId="43" xfId="4" applyFont="1" applyBorder="1" applyAlignment="1" applyProtection="1">
      <alignment horizontal="center" vertical="center"/>
      <protection locked="0"/>
    </xf>
    <xf numFmtId="0" fontId="9" fillId="0" borderId="91" xfId="4" applyFont="1" applyBorder="1" applyAlignment="1" applyProtection="1">
      <alignment horizontal="center" vertical="center"/>
      <protection locked="0"/>
    </xf>
    <xf numFmtId="0" fontId="9" fillId="0" borderId="10" xfId="4" applyFont="1" applyBorder="1" applyAlignment="1" applyProtection="1">
      <alignment horizontal="center" vertical="center"/>
      <protection locked="0"/>
    </xf>
    <xf numFmtId="0" fontId="9" fillId="0" borderId="60" xfId="4" applyFont="1" applyBorder="1" applyAlignment="1" applyProtection="1">
      <alignment horizontal="center" vertical="center"/>
      <protection hidden="1"/>
    </xf>
    <xf numFmtId="9" fontId="9" fillId="0" borderId="60" xfId="4" applyNumberFormat="1" applyFont="1" applyBorder="1" applyAlignment="1" applyProtection="1">
      <alignment horizontal="center" vertical="center"/>
      <protection locked="0"/>
    </xf>
    <xf numFmtId="10" fontId="9" fillId="0" borderId="61" xfId="4" applyNumberFormat="1" applyFont="1" applyBorder="1" applyAlignment="1" applyProtection="1">
      <alignment horizontal="center" vertical="center"/>
      <protection locked="0"/>
    </xf>
    <xf numFmtId="10" fontId="9" fillId="0" borderId="18" xfId="4" applyNumberFormat="1" applyFont="1" applyBorder="1" applyAlignment="1" applyProtection="1">
      <alignment horizontal="center" vertical="center"/>
      <protection locked="0"/>
    </xf>
    <xf numFmtId="0" fontId="9" fillId="0" borderId="61" xfId="4" applyFont="1" applyBorder="1" applyAlignment="1" applyProtection="1">
      <alignment horizontal="center" vertical="center"/>
      <protection locked="0"/>
    </xf>
    <xf numFmtId="0" fontId="9" fillId="0" borderId="18" xfId="4" applyFont="1" applyBorder="1" applyAlignment="1" applyProtection="1">
      <alignment horizontal="center" vertical="center"/>
      <protection locked="0"/>
    </xf>
    <xf numFmtId="3" fontId="9" fillId="0" borderId="45" xfId="4" applyNumberFormat="1" applyFont="1" applyBorder="1" applyAlignment="1" applyProtection="1">
      <alignment horizontal="center" vertical="center"/>
      <protection locked="0"/>
    </xf>
    <xf numFmtId="3" fontId="9" fillId="0" borderId="49" xfId="4" applyNumberFormat="1" applyFont="1" applyBorder="1" applyAlignment="1" applyProtection="1">
      <alignment horizontal="center" vertical="center"/>
      <protection locked="0"/>
    </xf>
    <xf numFmtId="9" fontId="9" fillId="0" borderId="61" xfId="4" applyNumberFormat="1" applyFont="1" applyBorder="1" applyAlignment="1" applyProtection="1">
      <alignment horizontal="center" vertical="center"/>
      <protection locked="0"/>
    </xf>
    <xf numFmtId="9" fontId="9" fillId="0" borderId="18" xfId="4" applyNumberFormat="1" applyFont="1" applyBorder="1" applyAlignment="1" applyProtection="1">
      <alignment horizontal="center" vertical="center"/>
      <protection locked="0"/>
    </xf>
    <xf numFmtId="3" fontId="9" fillId="0" borderId="63" xfId="0" applyNumberFormat="1" applyFont="1" applyBorder="1" applyAlignment="1" applyProtection="1">
      <alignment horizontal="center" vertical="center"/>
      <protection locked="0"/>
    </xf>
    <xf numFmtId="3" fontId="9" fillId="0" borderId="45" xfId="0" applyNumberFormat="1" applyFont="1" applyBorder="1" applyAlignment="1" applyProtection="1">
      <alignment horizontal="center" vertical="center"/>
      <protection locked="0"/>
    </xf>
    <xf numFmtId="3" fontId="9" fillId="0" borderId="49" xfId="0" applyNumberFormat="1" applyFont="1" applyBorder="1" applyAlignment="1" applyProtection="1">
      <alignment horizontal="center" vertical="center"/>
      <protection locked="0"/>
    </xf>
    <xf numFmtId="3" fontId="9" fillId="0" borderId="54" xfId="0" applyNumberFormat="1" applyFont="1" applyBorder="1" applyAlignment="1" applyProtection="1">
      <alignment horizontal="center" vertical="center"/>
      <protection locked="0"/>
    </xf>
    <xf numFmtId="3" fontId="9" fillId="0" borderId="55" xfId="0" applyNumberFormat="1" applyFont="1" applyBorder="1" applyAlignment="1" applyProtection="1">
      <alignment horizontal="center" vertical="center"/>
      <protection locked="0"/>
    </xf>
    <xf numFmtId="3" fontId="9" fillId="0" borderId="14" xfId="0" applyNumberFormat="1" applyFont="1" applyBorder="1" applyAlignment="1" applyProtection="1">
      <alignment horizontal="center" vertical="center"/>
      <protection locked="0"/>
    </xf>
    <xf numFmtId="10" fontId="9" fillId="0" borderId="60" xfId="0" applyNumberFormat="1" applyFont="1" applyBorder="1" applyAlignment="1" applyProtection="1">
      <alignment horizontal="center" vertical="center"/>
      <protection locked="0"/>
    </xf>
    <xf numFmtId="9" fontId="9" fillId="0" borderId="61" xfId="0" applyNumberFormat="1" applyFont="1" applyBorder="1" applyAlignment="1" applyProtection="1">
      <alignment horizontal="center" vertical="center"/>
      <protection locked="0"/>
    </xf>
    <xf numFmtId="0" fontId="9" fillId="0" borderId="49"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60" xfId="0" applyFont="1" applyBorder="1" applyAlignment="1" applyProtection="1">
      <alignment horizontal="center" vertical="center"/>
      <protection locked="0"/>
    </xf>
    <xf numFmtId="0" fontId="9" fillId="0" borderId="18" xfId="0" applyFont="1" applyBorder="1" applyAlignment="1" applyProtection="1">
      <alignment horizontal="center" vertical="center"/>
    </xf>
    <xf numFmtId="9" fontId="9" fillId="0" borderId="18" xfId="0" applyNumberFormat="1" applyFont="1" applyBorder="1" applyAlignment="1" applyProtection="1">
      <alignment horizontal="center" vertical="center"/>
    </xf>
    <xf numFmtId="0" fontId="9" fillId="0" borderId="61" xfId="0" applyFont="1" applyBorder="1" applyAlignment="1" applyProtection="1">
      <alignment horizontal="center" vertical="center"/>
      <protection locked="0"/>
    </xf>
    <xf numFmtId="0" fontId="9" fillId="0" borderId="43" xfId="0" applyFont="1" applyBorder="1" applyAlignment="1" applyProtection="1">
      <alignment horizontal="center" vertical="center"/>
      <protection locked="0"/>
    </xf>
    <xf numFmtId="0" fontId="9" fillId="0" borderId="72" xfId="0" applyFont="1" applyBorder="1" applyAlignment="1" applyProtection="1">
      <alignment horizontal="center" vertical="center"/>
      <protection locked="0"/>
    </xf>
    <xf numFmtId="0" fontId="9" fillId="0" borderId="91" xfId="0" applyFont="1" applyBorder="1" applyAlignment="1" applyProtection="1">
      <alignment horizontal="center" vertical="center"/>
      <protection locked="0"/>
    </xf>
    <xf numFmtId="0" fontId="9" fillId="0" borderId="43" xfId="0" applyFont="1" applyBorder="1" applyAlignment="1" applyProtection="1">
      <alignment horizontal="center" vertical="center"/>
      <protection hidden="1"/>
    </xf>
    <xf numFmtId="9" fontId="9" fillId="0" borderId="38" xfId="0" applyNumberFormat="1" applyFont="1" applyBorder="1" applyAlignment="1" applyProtection="1">
      <alignment horizontal="center" vertical="center"/>
      <protection locked="0"/>
    </xf>
    <xf numFmtId="0" fontId="9" fillId="0" borderId="44" xfId="0" applyFont="1" applyBorder="1" applyAlignment="1" applyProtection="1">
      <alignment horizontal="center" vertical="center"/>
      <protection locked="0"/>
    </xf>
    <xf numFmtId="9" fontId="9" fillId="0" borderId="60" xfId="3" applyFont="1" applyBorder="1" applyAlignment="1" applyProtection="1">
      <alignment horizontal="center" vertical="center"/>
      <protection locked="0"/>
    </xf>
    <xf numFmtId="164" fontId="9" fillId="0" borderId="60" xfId="0" applyNumberFormat="1" applyFont="1" applyBorder="1" applyAlignment="1" applyProtection="1">
      <alignment horizontal="center" vertical="center"/>
      <protection locked="0"/>
    </xf>
    <xf numFmtId="9" fontId="9" fillId="0" borderId="54" xfId="0" applyNumberFormat="1" applyFont="1" applyBorder="1" applyAlignment="1" applyProtection="1">
      <alignment horizontal="center" vertical="center"/>
      <protection locked="0"/>
    </xf>
    <xf numFmtId="0" fontId="9" fillId="0" borderId="54" xfId="3" applyNumberFormat="1" applyFont="1" applyBorder="1" applyAlignment="1" applyProtection="1">
      <alignment horizontal="center" vertical="center"/>
      <protection locked="0"/>
    </xf>
    <xf numFmtId="4" fontId="9" fillId="0" borderId="63" xfId="0" applyNumberFormat="1" applyFont="1" applyBorder="1" applyAlignment="1" applyProtection="1">
      <alignment horizontal="center" vertical="center"/>
      <protection locked="0"/>
    </xf>
    <xf numFmtId="4" fontId="9" fillId="0" borderId="54" xfId="0" applyNumberFormat="1" applyFont="1" applyBorder="1" applyAlignment="1" applyProtection="1">
      <alignment horizontal="center" vertical="center"/>
      <protection locked="0"/>
    </xf>
    <xf numFmtId="4" fontId="9" fillId="0" borderId="0" xfId="0" applyNumberFormat="1" applyFont="1" applyBorder="1"/>
    <xf numFmtId="9" fontId="9" fillId="0" borderId="43" xfId="0" applyNumberFormat="1" applyFont="1" applyBorder="1" applyAlignment="1" applyProtection="1">
      <alignment horizontal="center" vertical="center"/>
      <protection locked="0"/>
    </xf>
    <xf numFmtId="10" fontId="9" fillId="0" borderId="43" xfId="0" applyNumberFormat="1" applyFont="1" applyBorder="1" applyAlignment="1" applyProtection="1">
      <alignment horizontal="center" vertical="center"/>
      <protection locked="0"/>
    </xf>
    <xf numFmtId="10" fontId="9" fillId="0" borderId="54" xfId="0" applyNumberFormat="1"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horizontal="center"/>
      <protection locked="0"/>
    </xf>
    <xf numFmtId="9" fontId="9" fillId="0" borderId="63" xfId="0" applyNumberFormat="1" applyFont="1" applyBorder="1" applyAlignment="1" applyProtection="1">
      <alignment horizontal="center" vertical="center"/>
      <protection locked="0"/>
    </xf>
    <xf numFmtId="9" fontId="9" fillId="0" borderId="74" xfId="0" applyNumberFormat="1" applyFont="1" applyBorder="1" applyAlignment="1" applyProtection="1">
      <alignment horizontal="center" vertical="center"/>
      <protection locked="0"/>
    </xf>
    <xf numFmtId="0" fontId="9" fillId="0" borderId="101" xfId="0" applyFont="1" applyBorder="1" applyAlignment="1" applyProtection="1">
      <alignment horizontal="left" vertical="center" wrapText="1"/>
      <protection locked="0"/>
    </xf>
    <xf numFmtId="0" fontId="9" fillId="0" borderId="102" xfId="0" applyFont="1" applyBorder="1" applyAlignment="1" applyProtection="1">
      <alignment horizontal="left" vertical="center" wrapText="1"/>
      <protection locked="0"/>
    </xf>
    <xf numFmtId="0" fontId="9" fillId="0" borderId="103" xfId="0" applyFont="1" applyBorder="1" applyAlignment="1" applyProtection="1">
      <alignment horizontal="left" vertical="center" wrapText="1"/>
      <protection locked="0"/>
    </xf>
    <xf numFmtId="0" fontId="9" fillId="0" borderId="104" xfId="0" applyFont="1" applyBorder="1" applyAlignment="1" applyProtection="1">
      <alignment horizontal="left" vertical="center" wrapText="1"/>
      <protection locked="0"/>
    </xf>
    <xf numFmtId="0" fontId="9" fillId="5" borderId="63" xfId="0" applyFont="1" applyFill="1" applyBorder="1" applyAlignment="1" applyProtection="1">
      <alignment horizontal="center" vertical="center"/>
      <protection locked="0"/>
    </xf>
    <xf numFmtId="0" fontId="9" fillId="5" borderId="63" xfId="0" applyFont="1" applyFill="1" applyBorder="1" applyAlignment="1" applyProtection="1">
      <alignment horizontal="center" vertical="center"/>
    </xf>
    <xf numFmtId="0" fontId="9" fillId="5" borderId="43" xfId="0" applyFont="1" applyFill="1" applyBorder="1" applyAlignment="1" applyProtection="1">
      <alignment horizontal="center" vertical="center"/>
      <protection locked="0"/>
    </xf>
    <xf numFmtId="0" fontId="9" fillId="5" borderId="43" xfId="0" applyFont="1" applyFill="1" applyBorder="1" applyAlignment="1" applyProtection="1">
      <alignment horizontal="center" vertical="center"/>
    </xf>
    <xf numFmtId="0" fontId="9" fillId="5" borderId="60" xfId="0" applyFont="1" applyFill="1" applyBorder="1" applyAlignment="1" applyProtection="1">
      <alignment horizontal="center" vertical="center"/>
      <protection locked="0"/>
    </xf>
    <xf numFmtId="9" fontId="9" fillId="5" borderId="74" xfId="0" applyNumberFormat="1" applyFont="1" applyFill="1" applyBorder="1" applyAlignment="1" applyProtection="1">
      <alignment horizontal="center" vertical="center"/>
      <protection locked="0"/>
    </xf>
    <xf numFmtId="9" fontId="9" fillId="5" borderId="74" xfId="0" applyNumberFormat="1" applyFont="1" applyFill="1" applyBorder="1" applyAlignment="1" applyProtection="1">
      <alignment horizontal="center" vertical="center"/>
    </xf>
    <xf numFmtId="0" fontId="9" fillId="5" borderId="54" xfId="0" applyFont="1" applyFill="1" applyBorder="1" applyAlignment="1" applyProtection="1">
      <alignment horizontal="center" vertical="center"/>
      <protection locked="0"/>
    </xf>
    <xf numFmtId="0" fontId="9" fillId="5" borderId="54" xfId="0" applyFont="1" applyFill="1" applyBorder="1" applyAlignment="1" applyProtection="1">
      <alignment horizontal="center" vertical="center"/>
    </xf>
    <xf numFmtId="9" fontId="9" fillId="5" borderId="60" xfId="0" applyNumberFormat="1" applyFont="1" applyFill="1" applyBorder="1" applyAlignment="1" applyProtection="1">
      <alignment horizontal="center" vertical="center"/>
      <protection locked="0"/>
    </xf>
    <xf numFmtId="9" fontId="9" fillId="5" borderId="60" xfId="0" applyNumberFormat="1" applyFont="1" applyFill="1" applyBorder="1" applyAlignment="1" applyProtection="1">
      <alignment horizontal="center" vertical="center"/>
    </xf>
    <xf numFmtId="10" fontId="9" fillId="5" borderId="60" xfId="0" applyNumberFormat="1" applyFont="1" applyFill="1" applyBorder="1" applyAlignment="1" applyProtection="1">
      <alignment horizontal="center" vertical="center"/>
      <protection locked="0"/>
    </xf>
    <xf numFmtId="9" fontId="9" fillId="5" borderId="63" xfId="0" applyNumberFormat="1" applyFont="1" applyFill="1" applyBorder="1" applyAlignment="1" applyProtection="1">
      <alignment horizontal="center" vertical="center"/>
    </xf>
    <xf numFmtId="9" fontId="9" fillId="5" borderId="54" xfId="0" applyNumberFormat="1" applyFont="1" applyFill="1" applyBorder="1" applyAlignment="1" applyProtection="1">
      <alignment horizontal="center" vertical="center"/>
    </xf>
    <xf numFmtId="0" fontId="9" fillId="5" borderId="60" xfId="0" applyFont="1" applyFill="1" applyBorder="1" applyAlignment="1" applyProtection="1">
      <alignment horizontal="center" vertical="center"/>
    </xf>
    <xf numFmtId="0" fontId="9" fillId="0" borderId="107" xfId="0" applyFont="1" applyBorder="1" applyAlignment="1">
      <alignment vertical="center"/>
    </xf>
    <xf numFmtId="0" fontId="8" fillId="0" borderId="101" xfId="0" applyFont="1" applyBorder="1" applyAlignment="1" applyProtection="1">
      <alignment horizontal="left" vertical="center" wrapText="1"/>
      <protection locked="0"/>
    </xf>
    <xf numFmtId="0" fontId="8" fillId="0" borderId="102" xfId="0" applyFont="1" applyBorder="1" applyAlignment="1" applyProtection="1">
      <alignment horizontal="left" vertical="center" wrapText="1"/>
      <protection locked="0"/>
    </xf>
    <xf numFmtId="10" fontId="9" fillId="0" borderId="0" xfId="3" applyNumberFormat="1" applyFont="1" applyAlignment="1" applyProtection="1">
      <alignment horizontal="center" vertical="center"/>
      <protection locked="0"/>
    </xf>
    <xf numFmtId="10" fontId="9" fillId="0" borderId="110" xfId="3" applyNumberFormat="1" applyFont="1" applyBorder="1" applyAlignment="1" applyProtection="1">
      <alignment horizontal="center" vertical="center"/>
      <protection locked="0"/>
    </xf>
    <xf numFmtId="10" fontId="9" fillId="0" borderId="111" xfId="3" applyNumberFormat="1" applyFont="1" applyBorder="1" applyAlignment="1" applyProtection="1">
      <alignment horizontal="center" vertical="center"/>
      <protection locked="0"/>
    </xf>
    <xf numFmtId="0" fontId="8" fillId="0" borderId="104" xfId="0" applyFont="1" applyBorder="1" applyAlignment="1" applyProtection="1">
      <alignment horizontal="left" vertical="center" wrapText="1"/>
      <protection locked="0"/>
    </xf>
    <xf numFmtId="2" fontId="9" fillId="0" borderId="0" xfId="0" applyNumberFormat="1" applyFont="1" applyAlignment="1" applyProtection="1">
      <alignment horizontal="center" vertical="center"/>
      <protection locked="0"/>
    </xf>
    <xf numFmtId="2" fontId="9" fillId="0" borderId="111" xfId="0" applyNumberFormat="1" applyFont="1" applyBorder="1" applyAlignment="1" applyProtection="1">
      <alignment horizontal="center" vertical="center"/>
      <protection locked="0"/>
    </xf>
    <xf numFmtId="2" fontId="9" fillId="0" borderId="54" xfId="0" applyNumberFormat="1" applyFont="1" applyBorder="1" applyAlignment="1" applyProtection="1">
      <alignment horizontal="center" vertical="center"/>
      <protection locked="0"/>
    </xf>
    <xf numFmtId="10" fontId="9" fillId="0" borderId="54" xfId="3" applyNumberFormat="1" applyFont="1" applyBorder="1" applyAlignment="1" applyProtection="1">
      <alignment horizontal="center" vertical="center"/>
      <protection locked="0"/>
    </xf>
    <xf numFmtId="2" fontId="9" fillId="0" borderId="116" xfId="0" applyNumberFormat="1" applyFont="1" applyBorder="1" applyAlignment="1" applyProtection="1">
      <alignment horizontal="center" vertical="center"/>
      <protection locked="0"/>
    </xf>
    <xf numFmtId="9" fontId="9" fillId="0" borderId="54" xfId="3" applyFont="1" applyBorder="1" applyAlignment="1" applyProtection="1">
      <alignment horizontal="center" vertical="center"/>
      <protection locked="0"/>
    </xf>
    <xf numFmtId="0" fontId="9" fillId="0" borderId="117" xfId="0" applyFont="1" applyBorder="1" applyAlignment="1" applyProtection="1">
      <alignment horizontal="center" vertical="center"/>
      <protection locked="0"/>
    </xf>
    <xf numFmtId="2" fontId="9" fillId="0" borderId="118" xfId="0" applyNumberFormat="1" applyFont="1" applyBorder="1" applyAlignment="1" applyProtection="1">
      <alignment horizontal="center" vertical="center"/>
      <protection locked="0"/>
    </xf>
    <xf numFmtId="9" fontId="9" fillId="0" borderId="54" xfId="3" applyNumberFormat="1" applyFont="1" applyBorder="1" applyAlignment="1" applyProtection="1">
      <alignment horizontal="center" vertical="center"/>
      <protection locked="0"/>
    </xf>
    <xf numFmtId="1" fontId="9" fillId="0" borderId="54" xfId="0" applyNumberFormat="1" applyFont="1" applyBorder="1" applyAlignment="1" applyProtection="1">
      <alignment horizontal="center" vertical="center"/>
      <protection locked="0"/>
    </xf>
    <xf numFmtId="0" fontId="9" fillId="0" borderId="119" xfId="0" applyFont="1" applyBorder="1" applyAlignment="1" applyProtection="1">
      <alignment horizontal="center" vertical="center"/>
      <protection locked="0"/>
    </xf>
    <xf numFmtId="0" fontId="9" fillId="0" borderId="55" xfId="0" applyFont="1" applyBorder="1" applyAlignment="1" applyProtection="1">
      <alignment horizontal="center" vertical="center"/>
      <protection hidden="1"/>
    </xf>
    <xf numFmtId="10" fontId="9" fillId="0" borderId="120" xfId="3" applyNumberFormat="1" applyFont="1" applyFill="1" applyBorder="1" applyAlignment="1" applyProtection="1">
      <alignment horizontal="center" vertical="center"/>
      <protection locked="0"/>
    </xf>
    <xf numFmtId="10" fontId="9" fillId="0" borderId="121" xfId="3" applyNumberFormat="1" applyFont="1" applyFill="1" applyBorder="1" applyAlignment="1" applyProtection="1">
      <alignment horizontal="center" vertical="center"/>
      <protection locked="0"/>
    </xf>
    <xf numFmtId="2" fontId="9" fillId="0" borderId="122" xfId="0" applyNumberFormat="1" applyFont="1" applyFill="1" applyBorder="1" applyAlignment="1" applyProtection="1">
      <alignment horizontal="center" vertical="center"/>
      <protection locked="0"/>
    </xf>
    <xf numFmtId="10" fontId="9" fillId="0" borderId="120" xfId="0" applyNumberFormat="1" applyFont="1" applyFill="1" applyBorder="1" applyAlignment="1" applyProtection="1">
      <alignment horizontal="center" vertical="center"/>
      <protection locked="0"/>
    </xf>
    <xf numFmtId="0" fontId="8" fillId="0" borderId="17" xfId="0" applyFont="1" applyBorder="1" applyAlignment="1" applyProtection="1">
      <alignment horizontal="left" vertical="center" wrapText="1"/>
      <protection locked="0"/>
    </xf>
    <xf numFmtId="0" fontId="9" fillId="0" borderId="123" xfId="0" applyFont="1" applyBorder="1" applyAlignment="1" applyProtection="1">
      <alignment horizontal="center" vertical="center"/>
      <protection locked="0"/>
    </xf>
    <xf numFmtId="2" fontId="9" fillId="0" borderId="124" xfId="0" applyNumberFormat="1" applyFont="1" applyBorder="1" applyAlignment="1" applyProtection="1">
      <alignment horizontal="center" vertical="center"/>
      <protection locked="0"/>
    </xf>
    <xf numFmtId="10" fontId="9" fillId="0" borderId="125" xfId="3" applyNumberFormat="1" applyFont="1" applyBorder="1" applyAlignment="1" applyProtection="1">
      <alignment horizontal="center" vertical="center"/>
      <protection locked="0"/>
    </xf>
    <xf numFmtId="10" fontId="9" fillId="0" borderId="126" xfId="0" applyNumberFormat="1" applyFont="1" applyBorder="1" applyAlignment="1" applyProtection="1">
      <alignment horizontal="center" vertical="center"/>
      <protection locked="0"/>
    </xf>
    <xf numFmtId="9" fontId="9" fillId="0" borderId="0" xfId="3" applyFont="1" applyAlignment="1" applyProtection="1">
      <alignment horizontal="center" vertical="center"/>
      <protection locked="0"/>
    </xf>
    <xf numFmtId="10" fontId="9" fillId="0" borderId="127" xfId="3" applyNumberFormat="1" applyFont="1" applyBorder="1" applyAlignment="1" applyProtection="1">
      <alignment horizontal="center" vertical="center"/>
      <protection locked="0"/>
    </xf>
    <xf numFmtId="10" fontId="9" fillId="0" borderId="128" xfId="3" applyNumberFormat="1" applyFont="1" applyBorder="1" applyAlignment="1" applyProtection="1">
      <alignment horizontal="center" vertical="center"/>
      <protection locked="0"/>
    </xf>
    <xf numFmtId="2" fontId="9" fillId="0" borderId="129" xfId="0" applyNumberFormat="1" applyFont="1" applyBorder="1" applyAlignment="1" applyProtection="1">
      <alignment horizontal="center" vertical="center"/>
      <protection locked="0"/>
    </xf>
    <xf numFmtId="43" fontId="9" fillId="0" borderId="129" xfId="1" applyFont="1" applyBorder="1" applyAlignment="1" applyProtection="1">
      <alignment horizontal="center" vertical="center"/>
      <protection locked="0"/>
    </xf>
    <xf numFmtId="164" fontId="9" fillId="0" borderId="54" xfId="0" applyNumberFormat="1" applyFont="1" applyBorder="1" applyAlignment="1" applyProtection="1">
      <alignment horizontal="center" vertical="center"/>
      <protection locked="0"/>
    </xf>
    <xf numFmtId="0" fontId="8" fillId="0" borderId="101" xfId="0" applyFont="1" applyFill="1" applyBorder="1" applyAlignment="1" applyProtection="1">
      <alignment horizontal="left" vertical="center" wrapText="1"/>
      <protection locked="0"/>
    </xf>
    <xf numFmtId="0" fontId="8" fillId="0" borderId="102" xfId="0" applyFont="1" applyFill="1" applyBorder="1" applyAlignment="1" applyProtection="1">
      <alignment horizontal="left" vertical="center" wrapText="1"/>
      <protection locked="0"/>
    </xf>
    <xf numFmtId="9" fontId="9" fillId="0" borderId="54" xfId="0" applyNumberFormat="1" applyFont="1" applyFill="1" applyBorder="1" applyAlignment="1" applyProtection="1">
      <alignment horizontal="center" vertical="center"/>
      <protection locked="0"/>
    </xf>
    <xf numFmtId="0" fontId="9" fillId="0" borderId="130" xfId="0" applyFont="1" applyFill="1" applyBorder="1" applyAlignment="1" applyProtection="1">
      <alignment horizontal="center" vertical="center"/>
      <protection locked="0"/>
    </xf>
    <xf numFmtId="9" fontId="9" fillId="0" borderId="53" xfId="0" applyNumberFormat="1" applyFont="1" applyFill="1" applyBorder="1" applyAlignment="1" applyProtection="1">
      <alignment horizontal="center" vertical="center"/>
      <protection locked="0"/>
    </xf>
    <xf numFmtId="3" fontId="9" fillId="0" borderId="63" xfId="0" applyNumberFormat="1" applyFont="1" applyBorder="1" applyAlignment="1" applyProtection="1">
      <alignment horizontal="center" vertical="center"/>
      <protection locked="0" hidden="1"/>
    </xf>
    <xf numFmtId="3" fontId="9" fillId="0" borderId="63" xfId="0" applyNumberFormat="1" applyFont="1" applyFill="1" applyBorder="1" applyAlignment="1" applyProtection="1">
      <alignment horizontal="center" vertical="center"/>
      <protection locked="0"/>
    </xf>
    <xf numFmtId="3" fontId="9" fillId="0" borderId="54" xfId="0" applyNumberFormat="1" applyFont="1" applyFill="1" applyBorder="1" applyAlignment="1" applyProtection="1">
      <alignment horizontal="center" vertical="center"/>
      <protection locked="0"/>
    </xf>
    <xf numFmtId="10" fontId="9" fillId="0" borderId="54" xfId="0" applyNumberFormat="1" applyFont="1" applyFill="1" applyBorder="1" applyAlignment="1" applyProtection="1">
      <alignment horizontal="center" vertical="center"/>
      <protection locked="0"/>
    </xf>
    <xf numFmtId="0" fontId="9" fillId="5" borderId="63" xfId="0" applyFont="1" applyFill="1" applyBorder="1" applyAlignment="1">
      <alignment horizontal="center" vertical="center"/>
    </xf>
    <xf numFmtId="0" fontId="8" fillId="5" borderId="101" xfId="0" applyFont="1" applyFill="1" applyBorder="1" applyAlignment="1">
      <alignment horizontal="left" vertical="center" wrapText="1"/>
    </xf>
    <xf numFmtId="0" fontId="9" fillId="5" borderId="54" xfId="0" applyFont="1" applyFill="1" applyBorder="1" applyAlignment="1">
      <alignment horizontal="center" vertical="center"/>
    </xf>
    <xf numFmtId="0" fontId="8" fillId="5" borderId="102" xfId="0" applyFont="1" applyFill="1" applyBorder="1" applyAlignment="1">
      <alignment horizontal="left" vertical="center" wrapText="1"/>
    </xf>
    <xf numFmtId="9" fontId="9" fillId="5" borderId="54" xfId="0" applyNumberFormat="1" applyFont="1" applyFill="1" applyBorder="1" applyAlignment="1">
      <alignment horizontal="center" vertical="center"/>
    </xf>
    <xf numFmtId="0" fontId="8" fillId="0" borderId="101" xfId="0" applyFont="1" applyBorder="1" applyAlignment="1">
      <alignment horizontal="left" vertical="center" wrapText="1"/>
    </xf>
    <xf numFmtId="0" fontId="8" fillId="0" borderId="102" xfId="0" applyFont="1" applyBorder="1" applyAlignment="1">
      <alignment horizontal="left" vertical="center" wrapText="1"/>
    </xf>
    <xf numFmtId="10" fontId="9" fillId="0" borderId="54" xfId="0" applyNumberFormat="1" applyFont="1" applyBorder="1" applyAlignment="1">
      <alignment horizontal="center" vertical="center"/>
    </xf>
    <xf numFmtId="9" fontId="9" fillId="0" borderId="54" xfId="0" applyNumberFormat="1" applyFont="1" applyBorder="1" applyAlignment="1">
      <alignment horizontal="center" vertical="center"/>
    </xf>
    <xf numFmtId="0" fontId="9" fillId="0" borderId="117" xfId="0" applyFont="1" applyBorder="1" applyAlignment="1" applyProtection="1">
      <alignment horizontal="center" vertical="center"/>
      <protection hidden="1"/>
    </xf>
    <xf numFmtId="9" fontId="9" fillId="0" borderId="117" xfId="0" applyNumberFormat="1" applyFont="1" applyBorder="1" applyAlignment="1" applyProtection="1">
      <alignment horizontal="center" vertical="center"/>
      <protection locked="0"/>
    </xf>
    <xf numFmtId="0" fontId="8" fillId="0" borderId="146" xfId="0" applyFont="1" applyBorder="1" applyAlignment="1" applyProtection="1">
      <alignment horizontal="left" vertical="center" wrapText="1"/>
      <protection locked="0"/>
    </xf>
    <xf numFmtId="0" fontId="9" fillId="0" borderId="44" xfId="0" applyFont="1" applyBorder="1" applyAlignment="1" applyProtection="1">
      <alignment horizontal="center" vertical="center"/>
      <protection hidden="1"/>
    </xf>
    <xf numFmtId="0" fontId="8" fillId="0" borderId="147" xfId="0" applyFont="1" applyBorder="1" applyAlignment="1" applyProtection="1">
      <alignment horizontal="left" vertical="center" wrapText="1"/>
      <protection locked="0"/>
    </xf>
    <xf numFmtId="0" fontId="8" fillId="0" borderId="148" xfId="0" applyFont="1" applyBorder="1" applyAlignment="1" applyProtection="1">
      <alignment horizontal="left" vertical="center" wrapText="1"/>
      <protection locked="0"/>
    </xf>
    <xf numFmtId="0" fontId="9" fillId="0" borderId="144" xfId="0" applyFont="1" applyBorder="1" applyAlignment="1" applyProtection="1">
      <alignment horizontal="center" vertical="center"/>
      <protection hidden="1"/>
    </xf>
    <xf numFmtId="9" fontId="9" fillId="0" borderId="144" xfId="0" applyNumberFormat="1" applyFont="1" applyBorder="1" applyAlignment="1" applyProtection="1">
      <alignment horizontal="center" vertical="center"/>
      <protection locked="0"/>
    </xf>
    <xf numFmtId="0" fontId="9" fillId="0" borderId="144" xfId="0" applyFont="1" applyBorder="1" applyAlignment="1" applyProtection="1">
      <alignment horizontal="center" vertical="center"/>
      <protection locked="0"/>
    </xf>
    <xf numFmtId="0" fontId="8" fillId="0" borderId="149" xfId="0" applyFont="1" applyBorder="1" applyAlignment="1" applyProtection="1">
      <alignment horizontal="left" vertical="center" wrapText="1"/>
      <protection locked="0"/>
    </xf>
    <xf numFmtId="0" fontId="9" fillId="0" borderId="146" xfId="0" applyFont="1" applyBorder="1" applyAlignment="1" applyProtection="1">
      <alignment horizontal="left" vertical="center" wrapText="1"/>
      <protection locked="0"/>
    </xf>
    <xf numFmtId="0" fontId="9" fillId="0" borderId="147" xfId="0" applyFont="1" applyBorder="1" applyAlignment="1" applyProtection="1">
      <alignment horizontal="left" vertical="center" wrapText="1"/>
      <protection locked="0"/>
    </xf>
    <xf numFmtId="0" fontId="9" fillId="0" borderId="148" xfId="0" applyFont="1" applyBorder="1" applyAlignment="1" applyProtection="1">
      <alignment horizontal="left" vertical="center" wrapText="1"/>
      <protection locked="0"/>
    </xf>
    <xf numFmtId="0" fontId="9" fillId="0" borderId="149" xfId="0" applyFont="1" applyBorder="1" applyAlignment="1" applyProtection="1">
      <alignment horizontal="left" vertical="center" wrapText="1"/>
      <protection locked="0"/>
    </xf>
    <xf numFmtId="0" fontId="9" fillId="0" borderId="44" xfId="0" applyFont="1" applyBorder="1" applyAlignment="1">
      <alignment horizontal="center" vertical="center"/>
    </xf>
    <xf numFmtId="0" fontId="9" fillId="0" borderId="147" xfId="0" applyFont="1" applyBorder="1" applyAlignment="1">
      <alignment horizontal="left" vertical="center" wrapText="1"/>
    </xf>
    <xf numFmtId="0" fontId="9" fillId="0" borderId="43" xfId="0" applyFont="1" applyBorder="1" applyAlignment="1">
      <alignment horizontal="center" vertical="center"/>
    </xf>
    <xf numFmtId="0" fontId="9" fillId="0" borderId="148" xfId="0" applyFont="1" applyBorder="1" applyAlignment="1">
      <alignment horizontal="left" vertical="center" wrapText="1"/>
    </xf>
    <xf numFmtId="10" fontId="9" fillId="0" borderId="144" xfId="0" applyNumberFormat="1" applyFont="1" applyBorder="1" applyAlignment="1">
      <alignment horizontal="center" vertical="center"/>
    </xf>
    <xf numFmtId="0" fontId="9" fillId="0" borderId="144" xfId="0" applyFont="1" applyBorder="1" applyAlignment="1">
      <alignment horizontal="center" vertical="center"/>
    </xf>
    <xf numFmtId="0" fontId="9" fillId="0" borderId="149" xfId="0" applyFont="1" applyBorder="1" applyAlignment="1">
      <alignment horizontal="left" vertical="center" wrapText="1"/>
    </xf>
    <xf numFmtId="0" fontId="9" fillId="0" borderId="104" xfId="0" applyFont="1" applyBorder="1" applyAlignment="1">
      <alignment horizontal="left" vertical="center" wrapText="1"/>
    </xf>
    <xf numFmtId="0" fontId="9" fillId="0" borderId="102" xfId="0" applyFont="1" applyBorder="1" applyAlignment="1">
      <alignment horizontal="left" vertical="center" wrapText="1"/>
    </xf>
    <xf numFmtId="10" fontId="9" fillId="0" borderId="117" xfId="0" applyNumberFormat="1" applyFont="1" applyBorder="1" applyAlignment="1">
      <alignment horizontal="center" vertical="center"/>
    </xf>
    <xf numFmtId="0" fontId="9" fillId="0" borderId="117" xfId="0" applyFont="1" applyBorder="1" applyAlignment="1">
      <alignment horizontal="center" vertical="center"/>
    </xf>
    <xf numFmtId="0" fontId="9" fillId="0" borderId="146" xfId="0" applyFont="1" applyBorder="1" applyAlignment="1">
      <alignment horizontal="left" vertical="center" wrapText="1"/>
    </xf>
    <xf numFmtId="9" fontId="9" fillId="0" borderId="144" xfId="0" applyNumberFormat="1" applyFont="1" applyBorder="1" applyAlignment="1">
      <alignment horizontal="center" vertical="center"/>
    </xf>
    <xf numFmtId="9" fontId="9" fillId="0" borderId="144" xfId="0" applyNumberFormat="1" applyFont="1" applyBorder="1" applyAlignment="1">
      <alignment horizontal="center"/>
    </xf>
    <xf numFmtId="9" fontId="9" fillId="0" borderId="117" xfId="0" applyNumberFormat="1" applyFont="1" applyBorder="1" applyAlignment="1">
      <alignment horizontal="center" vertical="center"/>
    </xf>
    <xf numFmtId="9" fontId="9" fillId="0" borderId="117" xfId="0" applyNumberFormat="1" applyFont="1" applyBorder="1" applyAlignment="1">
      <alignment horizontal="center"/>
    </xf>
    <xf numFmtId="0" fontId="9" fillId="0" borderId="150" xfId="0" applyFont="1" applyBorder="1" applyAlignment="1">
      <alignment horizontal="left" vertical="center" wrapText="1"/>
    </xf>
    <xf numFmtId="3" fontId="9" fillId="0" borderId="43" xfId="0" applyNumberFormat="1" applyFont="1" applyBorder="1" applyAlignment="1" applyProtection="1">
      <alignment horizontal="center" vertical="center"/>
      <protection locked="0"/>
    </xf>
    <xf numFmtId="0" fontId="9" fillId="0" borderId="54" xfId="0" quotePrefix="1" applyFont="1" applyBorder="1" applyAlignment="1" applyProtection="1">
      <alignment horizontal="center" vertical="center"/>
      <protection locked="0"/>
    </xf>
    <xf numFmtId="0" fontId="9" fillId="0" borderId="150" xfId="0" applyFont="1" applyBorder="1" applyAlignment="1" applyProtection="1">
      <alignment horizontal="left" vertical="center" wrapText="1"/>
      <protection locked="0"/>
    </xf>
    <xf numFmtId="3" fontId="9" fillId="0" borderId="44" xfId="0" applyNumberFormat="1" applyFont="1" applyBorder="1" applyAlignment="1" applyProtection="1">
      <alignment horizontal="center" vertical="center"/>
      <protection locked="0"/>
    </xf>
    <xf numFmtId="10" fontId="9" fillId="0" borderId="144" xfId="0" applyNumberFormat="1" applyFont="1" applyBorder="1" applyAlignment="1" applyProtection="1">
      <alignment horizontal="center" vertical="center"/>
      <protection locked="0"/>
    </xf>
    <xf numFmtId="10" fontId="9" fillId="0" borderId="117" xfId="0" applyNumberFormat="1" applyFont="1" applyBorder="1" applyAlignment="1" applyProtection="1">
      <alignment horizontal="center" vertical="center"/>
      <protection locked="0"/>
    </xf>
    <xf numFmtId="0" fontId="9" fillId="0" borderId="101" xfId="0" applyFont="1" applyBorder="1" applyAlignment="1">
      <alignment horizontal="left" vertical="center" wrapText="1"/>
    </xf>
    <xf numFmtId="0" fontId="9" fillId="0" borderId="154" xfId="0" applyFont="1" applyBorder="1" applyAlignment="1">
      <alignment horizontal="left" vertical="center" wrapText="1"/>
    </xf>
    <xf numFmtId="0" fontId="9" fillId="0" borderId="155" xfId="0" applyFont="1" applyBorder="1" applyAlignment="1">
      <alignment horizontal="left" vertical="center" wrapText="1"/>
    </xf>
    <xf numFmtId="0" fontId="9" fillId="0" borderId="148" xfId="0" applyFont="1" applyBorder="1" applyAlignment="1">
      <alignment vertical="center" wrapText="1"/>
    </xf>
    <xf numFmtId="0" fontId="9" fillId="0" borderId="146" xfId="0" applyFont="1" applyBorder="1" applyAlignment="1">
      <alignment vertical="center" wrapText="1"/>
    </xf>
    <xf numFmtId="0" fontId="9" fillId="0" borderId="154" xfId="0" applyFont="1" applyBorder="1" applyAlignment="1">
      <alignment vertical="center" wrapText="1"/>
    </xf>
    <xf numFmtId="165" fontId="9" fillId="0" borderId="43" xfId="1" applyNumberFormat="1" applyFont="1" applyBorder="1" applyAlignment="1" applyProtection="1">
      <alignment horizontal="center" vertical="center" wrapText="1"/>
      <protection locked="0"/>
    </xf>
    <xf numFmtId="165" fontId="9" fillId="0" borderId="43" xfId="0" applyNumberFormat="1" applyFont="1" applyBorder="1" applyAlignment="1" applyProtection="1">
      <alignment horizontal="center" vertical="center" wrapText="1"/>
      <protection locked="0"/>
    </xf>
    <xf numFmtId="0" fontId="11" fillId="0" borderId="104" xfId="0" applyFont="1" applyBorder="1" applyAlignment="1" applyProtection="1">
      <alignment horizontal="left" vertical="center" wrapText="1"/>
      <protection locked="0"/>
    </xf>
    <xf numFmtId="165" fontId="9" fillId="0" borderId="54" xfId="1" applyNumberFormat="1" applyFont="1" applyBorder="1" applyAlignment="1" applyProtection="1">
      <alignment horizontal="center" vertical="center" wrapText="1"/>
      <protection locked="0"/>
    </xf>
    <xf numFmtId="1" fontId="9" fillId="0" borderId="144" xfId="0" applyNumberFormat="1" applyFont="1" applyBorder="1" applyAlignment="1" applyProtection="1">
      <alignment horizontal="center" vertical="center" wrapText="1"/>
      <protection locked="0"/>
    </xf>
    <xf numFmtId="1" fontId="9" fillId="0" borderId="54" xfId="0" applyNumberFormat="1" applyFont="1" applyBorder="1" applyAlignment="1" applyProtection="1">
      <alignment horizontal="center" vertical="center" wrapText="1"/>
      <protection locked="0"/>
    </xf>
    <xf numFmtId="4" fontId="9" fillId="0" borderId="63" xfId="0" applyNumberFormat="1" applyFont="1" applyFill="1" applyBorder="1" applyAlignment="1" applyProtection="1">
      <alignment horizontal="center" vertical="center"/>
      <protection locked="0"/>
    </xf>
    <xf numFmtId="9" fontId="9" fillId="0" borderId="43" xfId="0" applyNumberFormat="1" applyFont="1" applyFill="1" applyBorder="1" applyAlignment="1" applyProtection="1">
      <alignment horizontal="center" vertical="center"/>
      <protection locked="0"/>
    </xf>
    <xf numFmtId="4" fontId="9" fillId="0" borderId="54" xfId="0" applyNumberFormat="1" applyFont="1" applyFill="1" applyBorder="1" applyAlignment="1" applyProtection="1">
      <alignment horizontal="center" vertical="center"/>
      <protection locked="0"/>
    </xf>
    <xf numFmtId="0" fontId="9" fillId="0" borderId="63" xfId="0" applyFont="1" applyFill="1" applyBorder="1" applyAlignment="1" applyProtection="1">
      <alignment horizontal="center" vertical="center" wrapText="1"/>
      <protection locked="0"/>
    </xf>
    <xf numFmtId="0" fontId="9" fillId="0" borderId="54" xfId="0" applyFont="1" applyFill="1" applyBorder="1" applyAlignment="1" applyProtection="1">
      <alignment horizontal="center" vertical="center" wrapText="1"/>
      <protection locked="0"/>
    </xf>
    <xf numFmtId="9" fontId="9" fillId="0" borderId="54" xfId="3" applyFont="1" applyFill="1" applyBorder="1" applyAlignment="1" applyProtection="1">
      <alignment horizontal="center" vertical="center"/>
      <protection locked="0"/>
    </xf>
    <xf numFmtId="1" fontId="9" fillId="0" borderId="63" xfId="0" applyNumberFormat="1" applyFont="1" applyFill="1" applyBorder="1" applyAlignment="1" applyProtection="1">
      <alignment horizontal="center" vertical="center"/>
      <protection locked="0"/>
    </xf>
    <xf numFmtId="1" fontId="9" fillId="0" borderId="54" xfId="0" applyNumberFormat="1" applyFont="1" applyFill="1" applyBorder="1" applyAlignment="1" applyProtection="1">
      <alignment horizontal="center" vertical="center"/>
      <protection locked="0"/>
    </xf>
    <xf numFmtId="0" fontId="9" fillId="0" borderId="63" xfId="0" applyFont="1" applyBorder="1" applyAlignment="1" applyProtection="1">
      <alignment horizontal="center" vertical="center" wrapText="1"/>
      <protection locked="0"/>
    </xf>
    <xf numFmtId="0" fontId="9" fillId="0" borderId="54" xfId="0" applyFont="1" applyBorder="1" applyAlignment="1" applyProtection="1">
      <alignment horizontal="center" vertical="center" wrapText="1"/>
      <protection locked="0"/>
    </xf>
    <xf numFmtId="9" fontId="9" fillId="0" borderId="54" xfId="0" applyNumberFormat="1" applyFont="1" applyBorder="1" applyAlignment="1" applyProtection="1">
      <alignment horizontal="center" vertical="center" wrapText="1"/>
      <protection locked="0"/>
    </xf>
    <xf numFmtId="9" fontId="9" fillId="0" borderId="54" xfId="0" applyNumberFormat="1" applyFont="1" applyBorder="1" applyAlignment="1" applyProtection="1">
      <alignment horizontal="center" vertical="center"/>
      <protection locked="0" hidden="1"/>
    </xf>
    <xf numFmtId="9" fontId="9" fillId="0" borderId="54" xfId="0" applyNumberFormat="1" applyFont="1" applyBorder="1" applyAlignment="1" applyProtection="1">
      <alignment horizontal="center" vertical="center"/>
      <protection hidden="1"/>
    </xf>
    <xf numFmtId="0" fontId="9" fillId="0" borderId="44" xfId="0" applyFont="1" applyBorder="1" applyProtection="1">
      <protection locked="0"/>
    </xf>
    <xf numFmtId="0" fontId="9" fillId="0" borderId="86" xfId="0" applyFont="1" applyBorder="1" applyAlignment="1" applyProtection="1">
      <alignment horizontal="center" vertical="center"/>
      <protection locked="0"/>
    </xf>
    <xf numFmtId="9" fontId="9" fillId="0" borderId="117" xfId="3" applyFont="1" applyBorder="1" applyAlignment="1" applyProtection="1">
      <alignment horizontal="center" vertical="center"/>
      <protection locked="0"/>
    </xf>
    <xf numFmtId="3" fontId="9" fillId="0" borderId="156" xfId="0" applyNumberFormat="1" applyFont="1" applyBorder="1" applyAlignment="1" applyProtection="1">
      <alignment horizontal="center" vertical="center"/>
      <protection locked="0"/>
    </xf>
    <xf numFmtId="164" fontId="9" fillId="0" borderId="54" xfId="3" applyNumberFormat="1" applyFont="1" applyBorder="1" applyAlignment="1" applyProtection="1">
      <alignment horizontal="center" vertical="center"/>
      <protection locked="0"/>
    </xf>
    <xf numFmtId="0" fontId="9" fillId="0" borderId="63" xfId="0" applyFont="1" applyBorder="1" applyAlignment="1" applyProtection="1">
      <alignment horizontal="center" vertical="center"/>
      <protection locked="0" hidden="1"/>
    </xf>
    <xf numFmtId="0" fontId="9" fillId="0" borderId="54" xfId="0" applyFont="1" applyBorder="1" applyAlignment="1" applyProtection="1">
      <alignment horizontal="center" vertical="center"/>
      <protection locked="0" hidden="1"/>
    </xf>
    <xf numFmtId="2" fontId="9" fillId="0" borderId="44" xfId="0" applyNumberFormat="1" applyFont="1" applyBorder="1" applyAlignment="1" applyProtection="1">
      <alignment horizontal="center" vertical="center"/>
      <protection locked="0"/>
    </xf>
    <xf numFmtId="2" fontId="9" fillId="0" borderId="117" xfId="0" applyNumberFormat="1" applyFont="1" applyBorder="1" applyAlignment="1" applyProtection="1">
      <alignment horizontal="center" vertical="center"/>
      <protection locked="0"/>
    </xf>
    <xf numFmtId="2" fontId="9" fillId="0" borderId="144" xfId="0" applyNumberFormat="1" applyFont="1" applyBorder="1" applyAlignment="1" applyProtection="1">
      <alignment horizontal="center" vertical="center"/>
      <protection locked="0"/>
    </xf>
    <xf numFmtId="2" fontId="9" fillId="0" borderId="43" xfId="0" applyNumberFormat="1" applyFont="1" applyBorder="1" applyAlignment="1" applyProtection="1">
      <alignment horizontal="center" vertical="center"/>
      <protection locked="0"/>
    </xf>
    <xf numFmtId="2" fontId="9" fillId="0" borderId="63" xfId="0" applyNumberFormat="1" applyFont="1" applyBorder="1" applyAlignment="1" applyProtection="1">
      <alignment horizontal="center" vertical="center"/>
      <protection locked="0"/>
    </xf>
    <xf numFmtId="2" fontId="9" fillId="0" borderId="44" xfId="0" applyNumberFormat="1" applyFont="1" applyFill="1" applyBorder="1" applyAlignment="1" applyProtection="1">
      <alignment horizontal="center" vertical="center"/>
      <protection locked="0"/>
    </xf>
    <xf numFmtId="0" fontId="9" fillId="0" borderId="101" xfId="0" applyFont="1" applyFill="1" applyBorder="1" applyAlignment="1" applyProtection="1">
      <alignment horizontal="left" vertical="center" wrapText="1"/>
      <protection locked="0"/>
    </xf>
    <xf numFmtId="2" fontId="9" fillId="0" borderId="54" xfId="0" applyNumberFormat="1" applyFont="1" applyFill="1" applyBorder="1" applyAlignment="1" applyProtection="1">
      <alignment horizontal="center" vertical="center"/>
      <protection locked="0"/>
    </xf>
    <xf numFmtId="0" fontId="9" fillId="0" borderId="102" xfId="0" applyFont="1" applyFill="1" applyBorder="1" applyAlignment="1" applyProtection="1">
      <alignment horizontal="left" vertical="center" wrapText="1"/>
      <protection locked="0"/>
    </xf>
    <xf numFmtId="0" fontId="9" fillId="0" borderId="53" xfId="0" applyFont="1" applyFill="1" applyBorder="1" applyAlignment="1" applyProtection="1">
      <alignment horizontal="center" vertical="center"/>
      <protection locked="0"/>
    </xf>
    <xf numFmtId="0" fontId="9" fillId="0" borderId="43" xfId="0" applyFont="1" applyFill="1" applyBorder="1" applyAlignment="1" applyProtection="1">
      <alignment horizontal="center" vertical="center"/>
      <protection locked="0"/>
    </xf>
    <xf numFmtId="0" fontId="9" fillId="0" borderId="146" xfId="0" applyFont="1" applyFill="1" applyBorder="1" applyAlignment="1" applyProtection="1">
      <alignment horizontal="left" vertical="center" wrapText="1"/>
      <protection locked="0"/>
    </xf>
    <xf numFmtId="0" fontId="9" fillId="0" borderId="154" xfId="0" applyFont="1" applyFill="1" applyBorder="1" applyAlignment="1" applyProtection="1">
      <alignment horizontal="left" vertical="center" wrapText="1"/>
      <protection locked="0"/>
    </xf>
    <xf numFmtId="9" fontId="9" fillId="0" borderId="63" xfId="0" applyNumberFormat="1" applyFont="1" applyFill="1" applyBorder="1" applyAlignment="1" applyProtection="1">
      <alignment horizontal="center" vertical="center"/>
      <protection locked="0"/>
    </xf>
    <xf numFmtId="9" fontId="9" fillId="0" borderId="55" xfId="0" applyNumberFormat="1" applyFont="1" applyFill="1" applyBorder="1" applyAlignment="1" applyProtection="1">
      <alignment horizontal="center" vertical="center"/>
      <protection locked="0"/>
    </xf>
    <xf numFmtId="9" fontId="9" fillId="0" borderId="55" xfId="0" applyNumberFormat="1" applyFont="1" applyBorder="1" applyAlignment="1" applyProtection="1">
      <alignment horizontal="center" vertical="center"/>
      <protection locked="0"/>
    </xf>
    <xf numFmtId="9" fontId="9" fillId="0" borderId="162" xfId="0" applyNumberFormat="1" applyFont="1" applyBorder="1" applyAlignment="1" applyProtection="1">
      <alignment horizontal="center" vertical="center"/>
      <protection locked="0"/>
    </xf>
    <xf numFmtId="0" fontId="9" fillId="0" borderId="164" xfId="0" applyFont="1" applyBorder="1" applyAlignment="1">
      <alignment vertical="center"/>
    </xf>
    <xf numFmtId="9" fontId="9" fillId="0" borderId="169" xfId="0" applyNumberFormat="1" applyFont="1" applyBorder="1" applyAlignment="1" applyProtection="1">
      <alignment horizontal="center" vertical="center"/>
      <protection locked="0"/>
    </xf>
    <xf numFmtId="0" fontId="8" fillId="0" borderId="170" xfId="0" applyFont="1" applyBorder="1" applyAlignment="1" applyProtection="1">
      <alignment horizontal="left" vertical="center" wrapText="1"/>
      <protection locked="0"/>
    </xf>
    <xf numFmtId="4" fontId="9" fillId="0" borderId="44" xfId="0" applyNumberFormat="1" applyFont="1" applyBorder="1" applyAlignment="1" applyProtection="1">
      <alignment horizontal="center" vertical="center"/>
      <protection locked="0"/>
    </xf>
    <xf numFmtId="0" fontId="9" fillId="0" borderId="171" xfId="0" applyFont="1" applyBorder="1" applyAlignment="1" applyProtection="1">
      <alignment horizontal="left" vertical="center" wrapText="1"/>
      <protection locked="0"/>
    </xf>
    <xf numFmtId="0" fontId="13" fillId="0" borderId="63" xfId="0" applyFont="1" applyBorder="1" applyAlignment="1" applyProtection="1">
      <alignment horizontal="center" vertical="center"/>
      <protection hidden="1"/>
    </xf>
    <xf numFmtId="0" fontId="13" fillId="0" borderId="63" xfId="0" applyFont="1" applyBorder="1" applyAlignment="1" applyProtection="1">
      <alignment horizontal="center" vertical="center"/>
      <protection locked="0"/>
    </xf>
    <xf numFmtId="0" fontId="13" fillId="0" borderId="44" xfId="0" applyFont="1" applyBorder="1" applyAlignment="1" applyProtection="1">
      <alignment horizontal="center" vertical="center"/>
      <protection locked="0"/>
    </xf>
    <xf numFmtId="0" fontId="13" fillId="0" borderId="54" xfId="0" applyFont="1" applyBorder="1" applyAlignment="1" applyProtection="1">
      <alignment horizontal="center" vertical="center"/>
      <protection hidden="1"/>
    </xf>
    <xf numFmtId="0" fontId="13" fillId="0" borderId="54" xfId="0" applyFont="1" applyBorder="1" applyAlignment="1" applyProtection="1">
      <alignment horizontal="center" vertical="center"/>
      <protection locked="0"/>
    </xf>
    <xf numFmtId="10" fontId="13" fillId="0" borderId="54" xfId="3" applyNumberFormat="1" applyFont="1" applyBorder="1" applyAlignment="1" applyProtection="1">
      <alignment horizontal="center" vertical="center"/>
      <protection locked="0"/>
    </xf>
    <xf numFmtId="164" fontId="13" fillId="0" borderId="54" xfId="3" applyNumberFormat="1" applyFont="1" applyBorder="1" applyAlignment="1" applyProtection="1">
      <alignment horizontal="center" vertical="center"/>
      <protection locked="0"/>
    </xf>
    <xf numFmtId="3" fontId="13" fillId="0" borderId="63" xfId="0" applyNumberFormat="1" applyFont="1" applyBorder="1" applyAlignment="1" applyProtection="1">
      <alignment horizontal="center" vertical="center"/>
      <protection locked="0"/>
    </xf>
    <xf numFmtId="9" fontId="13" fillId="0" borderId="54" xfId="0" applyNumberFormat="1" applyFont="1" applyBorder="1" applyAlignment="1" applyProtection="1">
      <alignment horizontal="center" vertical="center"/>
      <protection locked="0"/>
    </xf>
    <xf numFmtId="10" fontId="13" fillId="0" borderId="54" xfId="3" applyNumberFormat="1" applyFont="1" applyFill="1" applyBorder="1" applyAlignment="1" applyProtection="1">
      <alignment horizontal="center" vertical="center"/>
      <protection locked="0"/>
    </xf>
    <xf numFmtId="3" fontId="13" fillId="0" borderId="54" xfId="0" applyNumberFormat="1" applyFont="1" applyBorder="1" applyAlignment="1" applyProtection="1">
      <alignment horizontal="center" vertical="center"/>
      <protection locked="0"/>
    </xf>
    <xf numFmtId="0" fontId="13" fillId="0" borderId="117" xfId="0" applyFont="1" applyBorder="1" applyAlignment="1" applyProtection="1">
      <alignment horizontal="center" vertical="center"/>
      <protection locked="0"/>
    </xf>
    <xf numFmtId="0" fontId="13" fillId="0" borderId="176" xfId="0" applyFont="1" applyBorder="1" applyAlignment="1" applyProtection="1">
      <alignment horizontal="center" vertical="center"/>
      <protection hidden="1"/>
    </xf>
    <xf numFmtId="10" fontId="13" fillId="0" borderId="144" xfId="3" applyNumberFormat="1" applyFont="1" applyBorder="1" applyAlignment="1" applyProtection="1">
      <alignment horizontal="center" vertical="center"/>
      <protection locked="0"/>
    </xf>
    <xf numFmtId="164" fontId="13" fillId="0" borderId="172" xfId="3" applyNumberFormat="1" applyFont="1" applyBorder="1" applyAlignment="1" applyProtection="1">
      <alignment horizontal="center" vertical="center"/>
      <protection locked="0"/>
    </xf>
    <xf numFmtId="164" fontId="13" fillId="0" borderId="144" xfId="3" applyNumberFormat="1" applyFont="1" applyBorder="1" applyAlignment="1" applyProtection="1">
      <alignment horizontal="center" vertical="center"/>
      <protection locked="0"/>
    </xf>
    <xf numFmtId="0" fontId="13" fillId="0" borderId="63" xfId="0" applyFont="1" applyBorder="1" applyAlignment="1">
      <alignment horizontal="center" vertical="center"/>
    </xf>
    <xf numFmtId="0" fontId="13" fillId="0" borderId="54" xfId="0" applyFont="1" applyBorder="1" applyAlignment="1">
      <alignment horizontal="center" vertical="center"/>
    </xf>
    <xf numFmtId="10" fontId="13" fillId="0" borderId="144" xfId="0" applyNumberFormat="1" applyFont="1" applyBorder="1" applyAlignment="1" applyProtection="1">
      <alignment horizontal="center" vertical="center"/>
      <protection locked="0"/>
    </xf>
    <xf numFmtId="0" fontId="13" fillId="0" borderId="43" xfId="0" applyFont="1" applyBorder="1" applyAlignment="1" applyProtection="1">
      <alignment horizontal="center" vertical="center"/>
      <protection locked="0"/>
    </xf>
    <xf numFmtId="0" fontId="13" fillId="0" borderId="144" xfId="0" applyFont="1" applyBorder="1" applyAlignment="1">
      <alignment horizontal="center" vertical="center"/>
    </xf>
    <xf numFmtId="0" fontId="13" fillId="0" borderId="144" xfId="0" applyFont="1" applyBorder="1" applyAlignment="1" applyProtection="1">
      <alignment horizontal="center" vertical="center"/>
      <protection locked="0"/>
    </xf>
    <xf numFmtId="10" fontId="13" fillId="0" borderId="117" xfId="0" applyNumberFormat="1" applyFont="1" applyBorder="1" applyAlignment="1" applyProtection="1">
      <alignment horizontal="center" vertical="center"/>
      <protection locked="0"/>
    </xf>
    <xf numFmtId="10" fontId="13" fillId="0" borderId="54" xfId="0" applyNumberFormat="1" applyFont="1" applyBorder="1" applyAlignment="1" applyProtection="1">
      <alignment horizontal="center" vertical="center"/>
      <protection locked="0"/>
    </xf>
    <xf numFmtId="9" fontId="13" fillId="0" borderId="117" xfId="0" applyNumberFormat="1" applyFont="1" applyBorder="1" applyAlignment="1" applyProtection="1">
      <alignment horizontal="center" vertical="center"/>
      <protection locked="0"/>
    </xf>
    <xf numFmtId="0" fontId="13" fillId="0" borderId="117" xfId="0" applyFont="1" applyBorder="1" applyAlignment="1" applyProtection="1">
      <alignment horizontal="center" vertical="center"/>
      <protection hidden="1"/>
    </xf>
    <xf numFmtId="0" fontId="13" fillId="0" borderId="44" xfId="0" applyFont="1" applyBorder="1" applyAlignment="1" applyProtection="1">
      <alignment horizontal="center" vertical="center"/>
      <protection hidden="1"/>
    </xf>
    <xf numFmtId="0" fontId="13" fillId="0" borderId="144" xfId="0" applyFont="1" applyBorder="1" applyAlignment="1" applyProtection="1">
      <alignment horizontal="center" vertical="center"/>
      <protection hidden="1"/>
    </xf>
    <xf numFmtId="9" fontId="13" fillId="0" borderId="144" xfId="0" applyNumberFormat="1" applyFont="1" applyBorder="1" applyAlignment="1" applyProtection="1">
      <alignment horizontal="center" vertical="center"/>
      <protection locked="0"/>
    </xf>
    <xf numFmtId="9" fontId="13" fillId="0" borderId="63" xfId="0" applyNumberFormat="1" applyFont="1" applyBorder="1" applyAlignment="1" applyProtection="1">
      <alignment horizontal="center" vertical="center"/>
      <protection locked="0"/>
    </xf>
    <xf numFmtId="0" fontId="14" fillId="0" borderId="184" xfId="0" applyFont="1" applyBorder="1" applyAlignment="1">
      <alignment horizontal="center" vertical="center"/>
    </xf>
    <xf numFmtId="0" fontId="14" fillId="0" borderId="188" xfId="0" applyFont="1" applyBorder="1" applyAlignment="1">
      <alignment horizontal="center" vertical="center"/>
    </xf>
    <xf numFmtId="9" fontId="14" fillId="0" borderId="188" xfId="0" applyNumberFormat="1" applyFont="1" applyBorder="1" applyAlignment="1">
      <alignment horizontal="center" vertical="center"/>
    </xf>
    <xf numFmtId="10" fontId="14" fillId="0" borderId="188" xfId="0" applyNumberFormat="1" applyFont="1" applyBorder="1" applyAlignment="1">
      <alignment horizontal="center" vertical="center"/>
    </xf>
    <xf numFmtId="0" fontId="13" fillId="0" borderId="43" xfId="0" applyFont="1" applyBorder="1" applyAlignment="1" applyProtection="1">
      <alignment horizontal="center" vertical="center"/>
      <protection hidden="1"/>
    </xf>
    <xf numFmtId="0" fontId="13" fillId="0" borderId="147" xfId="0" applyFont="1" applyBorder="1" applyAlignment="1" applyProtection="1">
      <alignment horizontal="center" vertical="center" wrapText="1"/>
      <protection locked="0"/>
    </xf>
    <xf numFmtId="0" fontId="13" fillId="0" borderId="148" xfId="0" applyFont="1" applyBorder="1" applyAlignment="1" applyProtection="1">
      <alignment horizontal="center" vertical="center" wrapText="1"/>
      <protection locked="0"/>
    </xf>
    <xf numFmtId="0" fontId="13" fillId="0" borderId="149" xfId="0" applyFont="1" applyBorder="1" applyAlignment="1" applyProtection="1">
      <alignment horizontal="center" vertical="center" wrapText="1"/>
      <protection locked="0"/>
    </xf>
    <xf numFmtId="0" fontId="13" fillId="0" borderId="44" xfId="0" applyFont="1" applyBorder="1" applyAlignment="1">
      <alignment horizontal="center" vertical="center"/>
    </xf>
    <xf numFmtId="0" fontId="13" fillId="0" borderId="43" xfId="0" applyFont="1" applyBorder="1" applyAlignment="1">
      <alignment horizontal="center" vertical="center"/>
    </xf>
    <xf numFmtId="0" fontId="13" fillId="0" borderId="104" xfId="0" applyFont="1" applyBorder="1" applyAlignment="1" applyProtection="1">
      <alignment horizontal="center" vertical="center" wrapText="1"/>
      <protection locked="0"/>
    </xf>
    <xf numFmtId="0" fontId="13" fillId="0" borderId="102" xfId="0" applyFont="1" applyBorder="1" applyAlignment="1" applyProtection="1">
      <alignment horizontal="center" vertical="center" wrapText="1"/>
      <protection locked="0"/>
    </xf>
    <xf numFmtId="9" fontId="13" fillId="0" borderId="144" xfId="3" applyFont="1" applyBorder="1" applyAlignment="1" applyProtection="1">
      <alignment horizontal="center" vertical="center"/>
      <protection locked="0"/>
    </xf>
    <xf numFmtId="0" fontId="13" fillId="0" borderId="150" xfId="0" applyFont="1" applyBorder="1" applyAlignment="1" applyProtection="1">
      <alignment horizontal="center" vertical="center" wrapText="1"/>
      <protection locked="0"/>
    </xf>
    <xf numFmtId="9" fontId="13" fillId="0" borderId="117" xfId="3" applyFont="1" applyBorder="1" applyAlignment="1" applyProtection="1">
      <alignment horizontal="center" vertical="center"/>
      <protection locked="0"/>
    </xf>
    <xf numFmtId="0" fontId="13" fillId="0" borderId="146" xfId="0" applyFont="1" applyBorder="1" applyAlignment="1" applyProtection="1">
      <alignment horizontal="center" vertical="center" wrapText="1"/>
      <protection locked="0"/>
    </xf>
    <xf numFmtId="0" fontId="13" fillId="0" borderId="101" xfId="0" applyFont="1" applyBorder="1" applyAlignment="1" applyProtection="1">
      <alignment horizontal="center" vertical="center" wrapText="1"/>
      <protection locked="0"/>
    </xf>
    <xf numFmtId="9" fontId="13" fillId="0" borderId="54" xfId="3" applyFont="1" applyBorder="1" applyAlignment="1" applyProtection="1">
      <alignment horizontal="center" vertical="center"/>
      <protection locked="0"/>
    </xf>
    <xf numFmtId="0" fontId="13" fillId="0" borderId="117" xfId="0" applyFont="1" applyBorder="1" applyAlignment="1">
      <alignment horizontal="center" vertical="center"/>
    </xf>
    <xf numFmtId="0" fontId="13" fillId="0" borderId="63" xfId="0" applyFont="1" applyFill="1" applyBorder="1" applyAlignment="1" applyProtection="1">
      <alignment horizontal="center" vertical="center"/>
      <protection locked="0"/>
    </xf>
    <xf numFmtId="0" fontId="13" fillId="0" borderId="63" xfId="0" applyFont="1" applyFill="1" applyBorder="1" applyAlignment="1">
      <alignment horizontal="center" vertical="center"/>
    </xf>
    <xf numFmtId="0" fontId="13" fillId="0" borderId="54" xfId="0" applyFont="1" applyFill="1" applyBorder="1" applyAlignment="1" applyProtection="1">
      <alignment horizontal="center" vertical="center"/>
      <protection locked="0"/>
    </xf>
    <xf numFmtId="0" fontId="13" fillId="0" borderId="54" xfId="0" applyFont="1" applyFill="1" applyBorder="1" applyAlignment="1">
      <alignment horizontal="center" vertical="center"/>
    </xf>
    <xf numFmtId="0" fontId="13" fillId="0" borderId="117" xfId="0" applyFont="1" applyFill="1" applyBorder="1" applyAlignment="1" applyProtection="1">
      <alignment horizontal="center" vertical="center"/>
      <protection locked="0"/>
    </xf>
    <xf numFmtId="0" fontId="13" fillId="0" borderId="117" xfId="0" applyFont="1" applyFill="1" applyBorder="1" applyAlignment="1">
      <alignment horizontal="center" vertical="center"/>
    </xf>
    <xf numFmtId="0" fontId="13" fillId="0" borderId="44" xfId="0" applyFont="1" applyFill="1" applyBorder="1" applyAlignment="1" applyProtection="1">
      <alignment horizontal="center" vertical="center"/>
      <protection locked="0"/>
    </xf>
    <xf numFmtId="0" fontId="13" fillId="0" borderId="44" xfId="0" applyFont="1" applyFill="1" applyBorder="1" applyAlignment="1">
      <alignment horizontal="center" vertical="center"/>
    </xf>
    <xf numFmtId="0" fontId="13" fillId="0" borderId="144" xfId="0" applyFont="1" applyFill="1" applyBorder="1" applyAlignment="1" applyProtection="1">
      <alignment horizontal="center" vertical="center"/>
      <protection locked="0"/>
    </xf>
    <xf numFmtId="0" fontId="13" fillId="0" borderId="144" xfId="0" applyFont="1" applyFill="1" applyBorder="1" applyAlignment="1">
      <alignment horizontal="center" vertical="center"/>
    </xf>
    <xf numFmtId="0" fontId="13" fillId="0" borderId="43" xfId="0" applyFont="1" applyFill="1" applyBorder="1" applyAlignment="1" applyProtection="1">
      <alignment horizontal="center" vertical="center"/>
      <protection locked="0"/>
    </xf>
    <xf numFmtId="0" fontId="13" fillId="0" borderId="43" xfId="0" applyFont="1" applyFill="1" applyBorder="1" applyAlignment="1">
      <alignment horizontal="center" vertical="center"/>
    </xf>
    <xf numFmtId="0" fontId="13" fillId="0" borderId="101" xfId="0" applyFont="1" applyFill="1" applyBorder="1" applyAlignment="1" applyProtection="1">
      <alignment horizontal="center" vertical="center" wrapText="1"/>
      <protection locked="0"/>
    </xf>
    <xf numFmtId="0" fontId="13" fillId="0" borderId="102" xfId="0" applyFont="1" applyFill="1" applyBorder="1" applyAlignment="1" applyProtection="1">
      <alignment horizontal="center" vertical="center" wrapText="1"/>
      <protection locked="0"/>
    </xf>
    <xf numFmtId="9" fontId="13" fillId="0" borderId="54" xfId="3"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protection locked="0"/>
    </xf>
    <xf numFmtId="0" fontId="13" fillId="0" borderId="53" xfId="0" applyFont="1" applyFill="1" applyBorder="1" applyAlignment="1" applyProtection="1">
      <alignment horizontal="center" vertical="center"/>
      <protection locked="0"/>
    </xf>
    <xf numFmtId="0" fontId="13" fillId="0" borderId="197" xfId="0" applyFont="1" applyFill="1" applyBorder="1" applyAlignment="1" applyProtection="1">
      <alignment horizontal="center" vertical="center"/>
      <protection locked="0"/>
    </xf>
    <xf numFmtId="0" fontId="13" fillId="0" borderId="173" xfId="0" applyFont="1" applyFill="1" applyBorder="1" applyAlignment="1" applyProtection="1">
      <alignment horizontal="center" vertical="center"/>
      <protection locked="0"/>
    </xf>
    <xf numFmtId="0" fontId="13" fillId="0" borderId="52" xfId="0" applyFont="1" applyFill="1" applyBorder="1" applyAlignment="1" applyProtection="1">
      <alignment horizontal="center" vertical="center"/>
      <protection locked="0"/>
    </xf>
    <xf numFmtId="0" fontId="13" fillId="0" borderId="198" xfId="0" applyFont="1" applyFill="1" applyBorder="1" applyAlignment="1" applyProtection="1">
      <alignment horizontal="center" vertical="center"/>
      <protection locked="0"/>
    </xf>
    <xf numFmtId="0" fontId="13" fillId="0" borderId="202" xfId="0" applyFont="1" applyFill="1" applyBorder="1" applyAlignment="1" applyProtection="1">
      <alignment horizontal="center" vertical="center"/>
      <protection locked="0"/>
    </xf>
    <xf numFmtId="0" fontId="13" fillId="0" borderId="205" xfId="0" applyFont="1" applyFill="1" applyBorder="1" applyAlignment="1">
      <alignment horizontal="center" vertical="center" wrapText="1"/>
    </xf>
    <xf numFmtId="0" fontId="14" fillId="0" borderId="206" xfId="0" applyFont="1" applyFill="1" applyBorder="1" applyAlignment="1">
      <alignment horizontal="center" vertical="center" wrapText="1"/>
    </xf>
    <xf numFmtId="0" fontId="14" fillId="0" borderId="205" xfId="0" applyFont="1" applyFill="1" applyBorder="1" applyAlignment="1">
      <alignment horizontal="center" vertical="center" wrapText="1"/>
    </xf>
    <xf numFmtId="0" fontId="13" fillId="0" borderId="207" xfId="0" applyFont="1" applyFill="1" applyBorder="1" applyAlignment="1">
      <alignment horizontal="center" vertical="center" wrapText="1"/>
    </xf>
    <xf numFmtId="0" fontId="13" fillId="0" borderId="209" xfId="0" applyFont="1" applyFill="1" applyBorder="1" applyAlignment="1">
      <alignment horizontal="center" vertical="center" wrapText="1"/>
    </xf>
    <xf numFmtId="0" fontId="14" fillId="0" borderId="210" xfId="0" applyFont="1" applyFill="1" applyBorder="1" applyAlignment="1">
      <alignment horizontal="center" vertical="center" wrapText="1"/>
    </xf>
    <xf numFmtId="0" fontId="14" fillId="0" borderId="211" xfId="0" applyFont="1" applyFill="1" applyBorder="1" applyAlignment="1">
      <alignment horizontal="center" vertical="center" wrapText="1"/>
    </xf>
    <xf numFmtId="0" fontId="13" fillId="0" borderId="210" xfId="0" applyFont="1" applyFill="1" applyBorder="1" applyAlignment="1">
      <alignment horizontal="center" vertical="center" wrapText="1"/>
    </xf>
    <xf numFmtId="0" fontId="13" fillId="0" borderId="211" xfId="0" applyFont="1" applyFill="1" applyBorder="1" applyAlignment="1">
      <alignment horizontal="center" vertical="center" wrapText="1"/>
    </xf>
    <xf numFmtId="0" fontId="13" fillId="0" borderId="212" xfId="0" applyFont="1" applyFill="1" applyBorder="1" applyAlignment="1">
      <alignment horizontal="center" vertical="center" wrapText="1"/>
    </xf>
    <xf numFmtId="10" fontId="14" fillId="0" borderId="213" xfId="0" applyNumberFormat="1" applyFont="1" applyFill="1" applyBorder="1" applyAlignment="1">
      <alignment horizontal="center" vertical="center" wrapText="1"/>
    </xf>
    <xf numFmtId="10" fontId="14" fillId="0" borderId="214" xfId="0" applyNumberFormat="1" applyFont="1" applyFill="1" applyBorder="1" applyAlignment="1">
      <alignment horizontal="center" vertical="center" wrapText="1"/>
    </xf>
    <xf numFmtId="10" fontId="13" fillId="0" borderId="213" xfId="0" applyNumberFormat="1" applyFont="1" applyFill="1" applyBorder="1" applyAlignment="1">
      <alignment horizontal="center" vertical="center" wrapText="1"/>
    </xf>
    <xf numFmtId="10" fontId="13" fillId="0" borderId="214" xfId="0" applyNumberFormat="1" applyFont="1" applyFill="1" applyBorder="1" applyAlignment="1">
      <alignment horizontal="center" vertical="center" wrapText="1"/>
    </xf>
    <xf numFmtId="0" fontId="13" fillId="0" borderId="214" xfId="0" applyFont="1" applyFill="1" applyBorder="1" applyAlignment="1">
      <alignment horizontal="center" vertical="center" wrapText="1"/>
    </xf>
    <xf numFmtId="0" fontId="13" fillId="0" borderId="30" xfId="0" applyFont="1" applyFill="1" applyBorder="1" applyAlignment="1">
      <alignment horizontal="right" wrapText="1"/>
    </xf>
    <xf numFmtId="0" fontId="14" fillId="0" borderId="209" xfId="0" applyFont="1" applyFill="1" applyBorder="1" applyAlignment="1">
      <alignment horizontal="center" wrapText="1"/>
    </xf>
    <xf numFmtId="0" fontId="13" fillId="0" borderId="30" xfId="0" applyFont="1" applyFill="1" applyBorder="1" applyAlignment="1">
      <alignment horizontal="center" vertical="center" wrapText="1"/>
    </xf>
    <xf numFmtId="0" fontId="18" fillId="0" borderId="204" xfId="0" applyFont="1" applyFill="1" applyBorder="1" applyAlignment="1">
      <alignment horizontal="center" vertical="center" wrapText="1"/>
    </xf>
    <xf numFmtId="0" fontId="0" fillId="0" borderId="204" xfId="0" applyFill="1" applyBorder="1" applyAlignment="1">
      <alignment vertical="center" wrapText="1"/>
    </xf>
    <xf numFmtId="0" fontId="13" fillId="0" borderId="210" xfId="0" applyFont="1" applyFill="1" applyBorder="1" applyAlignment="1">
      <alignment horizontal="right" wrapText="1"/>
    </xf>
    <xf numFmtId="0" fontId="18" fillId="0" borderId="211" xfId="0" applyFont="1" applyFill="1" applyBorder="1" applyAlignment="1">
      <alignment horizontal="center" vertical="center" wrapText="1"/>
    </xf>
    <xf numFmtId="0" fontId="0" fillId="0" borderId="211" xfId="0" applyFill="1" applyBorder="1" applyAlignment="1">
      <alignment vertical="center" wrapText="1"/>
    </xf>
    <xf numFmtId="10" fontId="18" fillId="0" borderId="217" xfId="0" applyNumberFormat="1" applyFont="1" applyFill="1" applyBorder="1" applyAlignment="1">
      <alignment horizontal="center" vertical="center" wrapText="1"/>
    </xf>
    <xf numFmtId="0" fontId="14" fillId="0" borderId="209" xfId="0" applyFont="1" applyFill="1" applyBorder="1" applyAlignment="1">
      <alignment horizontal="center" vertical="center" wrapText="1"/>
    </xf>
    <xf numFmtId="0" fontId="14" fillId="0" borderId="218" xfId="0" applyFont="1" applyFill="1" applyBorder="1" applyAlignment="1">
      <alignment horizontal="center" vertical="center" wrapText="1"/>
    </xf>
    <xf numFmtId="10" fontId="14" fillId="0" borderId="212" xfId="0" applyNumberFormat="1" applyFont="1" applyFill="1" applyBorder="1" applyAlignment="1">
      <alignment horizontal="center" vertical="center" wrapText="1"/>
    </xf>
    <xf numFmtId="10" fontId="13" fillId="0" borderId="212" xfId="0" applyNumberFormat="1" applyFont="1" applyFill="1" applyBorder="1" applyAlignment="1">
      <alignment horizontal="center" vertical="center" wrapText="1"/>
    </xf>
    <xf numFmtId="0" fontId="14" fillId="0" borderId="30" xfId="0" applyFont="1" applyFill="1" applyBorder="1" applyAlignment="1">
      <alignment horizontal="center" vertical="center" wrapText="1"/>
    </xf>
    <xf numFmtId="9" fontId="14" fillId="0" borderId="213" xfId="0" applyNumberFormat="1" applyFont="1" applyFill="1" applyBorder="1" applyAlignment="1">
      <alignment horizontal="center" vertical="center" wrapText="1"/>
    </xf>
    <xf numFmtId="9" fontId="14" fillId="0" borderId="214" xfId="0" applyNumberFormat="1" applyFont="1" applyFill="1" applyBorder="1" applyAlignment="1">
      <alignment horizontal="center" vertical="center" wrapText="1"/>
    </xf>
    <xf numFmtId="9" fontId="18" fillId="0" borderId="217" xfId="0" applyNumberFormat="1" applyFont="1" applyFill="1" applyBorder="1" applyAlignment="1">
      <alignment horizontal="center" vertical="center" wrapText="1"/>
    </xf>
    <xf numFmtId="0" fontId="14" fillId="0" borderId="217" xfId="0" applyFont="1" applyFill="1" applyBorder="1" applyAlignment="1">
      <alignment horizontal="center" vertical="center" wrapText="1"/>
    </xf>
    <xf numFmtId="0" fontId="13" fillId="0" borderId="220" xfId="0" applyFont="1" applyFill="1" applyBorder="1" applyAlignment="1">
      <alignment horizontal="center" vertical="center" wrapText="1"/>
    </xf>
    <xf numFmtId="0" fontId="18" fillId="0" borderId="221" xfId="0" applyFont="1" applyFill="1" applyBorder="1" applyAlignment="1">
      <alignment horizontal="center" vertical="center" wrapText="1"/>
    </xf>
    <xf numFmtId="0" fontId="0" fillId="0" borderId="221" xfId="0" applyFill="1" applyBorder="1" applyAlignment="1">
      <alignment vertical="center" wrapText="1"/>
    </xf>
    <xf numFmtId="0" fontId="14" fillId="0" borderId="222" xfId="0" applyFont="1" applyFill="1" applyBorder="1" applyAlignment="1">
      <alignment horizontal="center" vertical="center" wrapText="1"/>
    </xf>
    <xf numFmtId="0" fontId="13" fillId="0" borderId="223" xfId="0" applyFont="1" applyFill="1" applyBorder="1" applyAlignment="1">
      <alignment horizontal="center" vertical="center" wrapText="1"/>
    </xf>
    <xf numFmtId="0" fontId="18" fillId="0" borderId="222" xfId="0" applyFont="1" applyFill="1" applyBorder="1" applyAlignment="1">
      <alignment horizontal="center" vertical="center" wrapText="1"/>
    </xf>
    <xf numFmtId="0" fontId="0" fillId="0" borderId="222" xfId="0" applyFill="1" applyBorder="1" applyAlignment="1">
      <alignment vertical="center" wrapText="1"/>
    </xf>
    <xf numFmtId="9" fontId="14" fillId="0" borderId="224" xfId="0" applyNumberFormat="1" applyFont="1" applyFill="1" applyBorder="1" applyAlignment="1">
      <alignment horizontal="center" vertical="center" wrapText="1"/>
    </xf>
    <xf numFmtId="9" fontId="14" fillId="0" borderId="225" xfId="0" applyNumberFormat="1" applyFont="1" applyFill="1" applyBorder="1" applyAlignment="1">
      <alignment horizontal="center" vertical="center" wrapText="1"/>
    </xf>
    <xf numFmtId="9" fontId="18" fillId="0" borderId="222" xfId="0" applyNumberFormat="1" applyFont="1" applyFill="1" applyBorder="1" applyAlignment="1">
      <alignment horizontal="center" vertical="center" wrapText="1"/>
    </xf>
    <xf numFmtId="9" fontId="13" fillId="0" borderId="225" xfId="0" applyNumberFormat="1" applyFont="1" applyFill="1" applyBorder="1" applyAlignment="1">
      <alignment horizontal="center" vertical="center" wrapText="1"/>
    </xf>
    <xf numFmtId="0" fontId="13" fillId="0" borderId="213" xfId="0" applyFont="1" applyFill="1" applyBorder="1" applyAlignment="1">
      <alignment horizontal="center" vertical="center" wrapText="1"/>
    </xf>
    <xf numFmtId="0" fontId="18" fillId="0" borderId="217" xfId="0" applyFont="1" applyFill="1" applyBorder="1" applyAlignment="1">
      <alignment horizontal="center" vertical="center" wrapText="1"/>
    </xf>
    <xf numFmtId="0" fontId="13" fillId="0" borderId="218" xfId="0" applyFont="1" applyFill="1" applyBorder="1" applyAlignment="1">
      <alignment horizontal="center" vertical="center" wrapText="1"/>
    </xf>
    <xf numFmtId="0" fontId="14" fillId="0" borderId="214" xfId="0" applyFont="1" applyFill="1" applyBorder="1" applyAlignment="1">
      <alignment horizontal="center" vertical="center" wrapText="1"/>
    </xf>
    <xf numFmtId="0" fontId="14" fillId="0" borderId="213" xfId="0" applyFont="1" applyFill="1" applyBorder="1" applyAlignment="1">
      <alignment horizontal="center" wrapText="1"/>
    </xf>
    <xf numFmtId="9" fontId="19" fillId="0" borderId="217" xfId="0" applyNumberFormat="1" applyFont="1" applyFill="1" applyBorder="1" applyAlignment="1">
      <alignment horizontal="center" vertical="center" wrapText="1"/>
    </xf>
    <xf numFmtId="9" fontId="13" fillId="0" borderId="213" xfId="0" applyNumberFormat="1" applyFont="1" applyFill="1" applyBorder="1" applyAlignment="1">
      <alignment horizontal="center" vertical="center" wrapText="1"/>
    </xf>
    <xf numFmtId="0" fontId="14" fillId="0" borderId="213" xfId="0" applyFont="1" applyFill="1" applyBorder="1" applyAlignment="1">
      <alignment horizontal="center" vertical="center" wrapText="1"/>
    </xf>
    <xf numFmtId="0" fontId="13" fillId="0" borderId="226" xfId="0" applyFont="1" applyFill="1" applyBorder="1" applyAlignment="1">
      <alignment horizontal="center" vertical="center" wrapText="1"/>
    </xf>
    <xf numFmtId="0" fontId="14" fillId="0" borderId="207" xfId="0" applyFont="1" applyFill="1" applyBorder="1" applyAlignment="1">
      <alignment horizontal="center" vertical="center" wrapText="1"/>
    </xf>
    <xf numFmtId="0" fontId="14" fillId="0" borderId="226" xfId="0" applyFont="1" applyFill="1" applyBorder="1" applyAlignment="1">
      <alignment horizontal="center" vertical="center" wrapText="1"/>
    </xf>
    <xf numFmtId="0" fontId="18" fillId="0" borderId="37" xfId="0" applyFont="1" applyFill="1" applyBorder="1" applyAlignment="1">
      <alignment horizontal="center" vertical="center" wrapText="1"/>
    </xf>
    <xf numFmtId="0" fontId="0" fillId="0" borderId="37" xfId="0" applyFill="1" applyBorder="1" applyAlignment="1">
      <alignment vertical="center" wrapText="1"/>
    </xf>
    <xf numFmtId="0" fontId="18" fillId="0" borderId="226" xfId="0" applyFont="1" applyFill="1" applyBorder="1" applyAlignment="1">
      <alignment horizontal="center" vertical="center" wrapText="1"/>
    </xf>
    <xf numFmtId="0" fontId="0" fillId="0" borderId="226" xfId="0" applyFill="1" applyBorder="1" applyAlignment="1">
      <alignment vertical="center" wrapText="1"/>
    </xf>
    <xf numFmtId="4" fontId="14" fillId="0" borderId="30" xfId="0" applyNumberFormat="1" applyFont="1" applyFill="1" applyBorder="1" applyAlignment="1">
      <alignment horizontal="right" vertical="center" wrapText="1"/>
    </xf>
    <xf numFmtId="4" fontId="14" fillId="0" borderId="209" xfId="0" applyNumberFormat="1" applyFont="1" applyFill="1" applyBorder="1" applyAlignment="1">
      <alignment vertical="center" wrapText="1"/>
    </xf>
    <xf numFmtId="4" fontId="13" fillId="0" borderId="30" xfId="0" applyNumberFormat="1" applyFont="1" applyFill="1" applyBorder="1" applyAlignment="1">
      <alignment horizontal="center" vertical="center" wrapText="1"/>
    </xf>
    <xf numFmtId="4" fontId="18" fillId="0" borderId="204" xfId="0" applyNumberFormat="1" applyFont="1" applyFill="1" applyBorder="1" applyAlignment="1">
      <alignment horizontal="center" vertical="center" wrapText="1"/>
    </xf>
    <xf numFmtId="4" fontId="14" fillId="0" borderId="210" xfId="0" applyNumberFormat="1" applyFont="1" applyFill="1" applyBorder="1" applyAlignment="1">
      <alignment horizontal="right" vertical="center" wrapText="1"/>
    </xf>
    <xf numFmtId="4" fontId="14" fillId="0" borderId="211" xfId="0" applyNumberFormat="1" applyFont="1" applyFill="1" applyBorder="1" applyAlignment="1">
      <alignment vertical="center" wrapText="1"/>
    </xf>
    <xf numFmtId="4" fontId="13" fillId="0" borderId="210" xfId="0" applyNumberFormat="1" applyFont="1" applyFill="1" applyBorder="1" applyAlignment="1">
      <alignment horizontal="center" vertical="center" wrapText="1"/>
    </xf>
    <xf numFmtId="4" fontId="18" fillId="0" borderId="211" xfId="0" applyNumberFormat="1" applyFont="1" applyFill="1" applyBorder="1" applyAlignment="1">
      <alignment horizontal="center" vertical="center" wrapText="1"/>
    </xf>
    <xf numFmtId="0" fontId="14" fillId="0" borderId="229" xfId="0" applyFont="1" applyFill="1" applyBorder="1" applyAlignment="1">
      <alignment horizontal="center" vertical="center" wrapText="1"/>
    </xf>
    <xf numFmtId="0" fontId="13" fillId="0" borderId="229" xfId="0" applyFont="1" applyFill="1" applyBorder="1" applyAlignment="1">
      <alignment horizontal="center" vertical="center" wrapText="1"/>
    </xf>
    <xf numFmtId="9" fontId="18" fillId="0" borderId="209" xfId="0" applyNumberFormat="1" applyFont="1" applyFill="1" applyBorder="1" applyAlignment="1">
      <alignment horizontal="center" vertical="center" wrapText="1"/>
    </xf>
    <xf numFmtId="0" fontId="18" fillId="0" borderId="212" xfId="0" applyFont="1" applyFill="1" applyBorder="1" applyAlignment="1">
      <alignment horizontal="center" vertical="center" wrapText="1"/>
    </xf>
    <xf numFmtId="0" fontId="13" fillId="0" borderId="63" xfId="0" applyFont="1" applyFill="1" applyBorder="1" applyAlignment="1" applyProtection="1">
      <alignment horizontal="center" vertical="center"/>
      <protection hidden="1"/>
    </xf>
    <xf numFmtId="0" fontId="13" fillId="0" borderId="54" xfId="0" applyFont="1" applyFill="1" applyBorder="1" applyAlignment="1" applyProtection="1">
      <alignment horizontal="center" vertical="center"/>
      <protection hidden="1"/>
    </xf>
    <xf numFmtId="0" fontId="13" fillId="0" borderId="144" xfId="0" applyFont="1" applyFill="1" applyBorder="1" applyAlignment="1" applyProtection="1">
      <alignment horizontal="center" vertical="center"/>
      <protection hidden="1"/>
    </xf>
    <xf numFmtId="9" fontId="13" fillId="0" borderId="63" xfId="0" applyNumberFormat="1" applyFont="1" applyFill="1" applyBorder="1" applyAlignment="1">
      <alignment horizontal="center" vertical="center"/>
    </xf>
    <xf numFmtId="9" fontId="13" fillId="0" borderId="54" xfId="0" applyNumberFormat="1" applyFont="1" applyFill="1" applyBorder="1" applyAlignment="1">
      <alignment horizontal="center" vertical="center"/>
    </xf>
    <xf numFmtId="4" fontId="13" fillId="0" borderId="54" xfId="0" applyNumberFormat="1" applyFont="1" applyFill="1" applyBorder="1" applyAlignment="1">
      <alignment horizontal="center" vertical="center"/>
    </xf>
    <xf numFmtId="9" fontId="13" fillId="0" borderId="72" xfId="0" applyNumberFormat="1" applyFont="1" applyFill="1" applyBorder="1" applyAlignment="1">
      <alignment horizontal="center" vertical="center"/>
    </xf>
    <xf numFmtId="9" fontId="13" fillId="0" borderId="234" xfId="0" applyNumberFormat="1" applyFont="1" applyFill="1" applyBorder="1" applyAlignment="1">
      <alignment horizontal="center" vertical="center"/>
    </xf>
    <xf numFmtId="10" fontId="13" fillId="0" borderId="54" xfId="0" applyNumberFormat="1" applyFont="1" applyFill="1" applyBorder="1" applyAlignment="1">
      <alignment horizontal="center" vertical="center"/>
    </xf>
    <xf numFmtId="9" fontId="13" fillId="0" borderId="238" xfId="0" applyNumberFormat="1" applyFont="1" applyFill="1" applyBorder="1" applyAlignment="1">
      <alignment horizontal="center" vertical="center"/>
    </xf>
    <xf numFmtId="9" fontId="13" fillId="0" borderId="240" xfId="0" applyNumberFormat="1" applyFont="1" applyFill="1" applyBorder="1" applyAlignment="1">
      <alignment horizontal="center" vertical="center"/>
    </xf>
    <xf numFmtId="0" fontId="13" fillId="0" borderId="0" xfId="0" applyFont="1" applyFill="1" applyAlignment="1">
      <alignment horizontal="center"/>
    </xf>
    <xf numFmtId="9" fontId="13" fillId="0" borderId="0" xfId="0" applyNumberFormat="1" applyFont="1" applyFill="1" applyAlignment="1">
      <alignment horizontal="center"/>
    </xf>
    <xf numFmtId="2" fontId="13" fillId="0" borderId="54" xfId="0" applyNumberFormat="1" applyFont="1" applyFill="1" applyBorder="1" applyAlignment="1">
      <alignment horizontal="center" vertical="center"/>
    </xf>
    <xf numFmtId="9" fontId="13" fillId="0" borderId="54" xfId="3" applyFont="1" applyFill="1" applyBorder="1" applyAlignment="1">
      <alignment horizontal="center" vertical="center"/>
    </xf>
    <xf numFmtId="1" fontId="13" fillId="0" borderId="54" xfId="0" applyNumberFormat="1" applyFont="1" applyFill="1" applyBorder="1" applyAlignment="1">
      <alignment horizontal="center" vertical="center"/>
    </xf>
    <xf numFmtId="166" fontId="13" fillId="0" borderId="54" xfId="0" applyNumberFormat="1" applyFont="1" applyFill="1" applyBorder="1" applyAlignment="1">
      <alignment horizontal="center" vertical="center"/>
    </xf>
    <xf numFmtId="2" fontId="13" fillId="0" borderId="117" xfId="0" applyNumberFormat="1" applyFont="1" applyFill="1" applyBorder="1" applyAlignment="1">
      <alignment horizontal="center" vertical="center"/>
    </xf>
    <xf numFmtId="9" fontId="13" fillId="0" borderId="117" xfId="0" applyNumberFormat="1" applyFont="1" applyFill="1" applyBorder="1" applyAlignment="1">
      <alignment horizontal="center" vertical="center"/>
    </xf>
    <xf numFmtId="9" fontId="13" fillId="0" borderId="44" xfId="0" applyNumberFormat="1" applyFont="1" applyFill="1" applyBorder="1" applyAlignment="1">
      <alignment horizontal="center" vertical="center"/>
    </xf>
    <xf numFmtId="49" fontId="13" fillId="0" borderId="43" xfId="0" applyNumberFormat="1"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protection hidden="1"/>
    </xf>
    <xf numFmtId="49" fontId="13" fillId="0" borderId="54" xfId="0" applyNumberFormat="1" applyFont="1" applyFill="1" applyBorder="1" applyAlignment="1" applyProtection="1">
      <alignment horizontal="center" vertical="center"/>
      <protection locked="0"/>
    </xf>
    <xf numFmtId="49" fontId="13" fillId="0" borderId="144" xfId="0" applyNumberFormat="1" applyFont="1" applyFill="1" applyBorder="1" applyAlignment="1" applyProtection="1">
      <alignment horizontal="center" vertical="center"/>
      <protection locked="0"/>
    </xf>
    <xf numFmtId="9" fontId="13" fillId="0" borderId="144" xfId="3" applyFont="1" applyFill="1" applyBorder="1" applyAlignment="1" applyProtection="1">
      <alignment horizontal="center" vertical="center"/>
      <protection hidden="1"/>
    </xf>
    <xf numFmtId="9" fontId="13" fillId="0" borderId="144" xfId="0" applyNumberFormat="1" applyFont="1" applyFill="1" applyBorder="1" applyAlignment="1" applyProtection="1">
      <alignment horizontal="center" vertical="center"/>
      <protection hidden="1"/>
    </xf>
    <xf numFmtId="0" fontId="13" fillId="0" borderId="137" xfId="0" applyFont="1" applyFill="1" applyBorder="1" applyAlignment="1" applyProtection="1">
      <alignment horizontal="center" vertical="center"/>
      <protection locked="0"/>
    </xf>
    <xf numFmtId="49" fontId="13" fillId="0" borderId="117" xfId="0" applyNumberFormat="1" applyFont="1" applyFill="1" applyBorder="1" applyAlignment="1" applyProtection="1">
      <alignment horizontal="center" vertical="center"/>
      <protection locked="0"/>
    </xf>
    <xf numFmtId="9" fontId="13" fillId="0" borderId="117" xfId="3" applyFont="1" applyFill="1" applyBorder="1" applyAlignment="1" applyProtection="1">
      <alignment horizontal="center" vertical="center"/>
      <protection hidden="1"/>
    </xf>
    <xf numFmtId="9" fontId="13" fillId="0" borderId="117" xfId="0" applyNumberFormat="1" applyFont="1" applyFill="1" applyBorder="1" applyAlignment="1" applyProtection="1">
      <alignment horizontal="center" vertical="center"/>
      <protection hidden="1"/>
    </xf>
    <xf numFmtId="0" fontId="13" fillId="0" borderId="117" xfId="0" applyFont="1" applyFill="1" applyBorder="1" applyAlignment="1" applyProtection="1">
      <alignment horizontal="center" vertical="center"/>
      <protection hidden="1"/>
    </xf>
    <xf numFmtId="49" fontId="13" fillId="0" borderId="44" xfId="0" applyNumberFormat="1" applyFont="1" applyFill="1" applyBorder="1" applyAlignment="1" applyProtection="1">
      <alignment horizontal="center" vertical="center"/>
      <protection locked="0"/>
    </xf>
    <xf numFmtId="0" fontId="13" fillId="0" borderId="44" xfId="0" applyFont="1" applyFill="1" applyBorder="1" applyAlignment="1" applyProtection="1">
      <alignment horizontal="center" vertical="center"/>
      <protection hidden="1"/>
    </xf>
    <xf numFmtId="0" fontId="13" fillId="0" borderId="156" xfId="0" applyFont="1" applyFill="1" applyBorder="1" applyAlignment="1" applyProtection="1">
      <alignment horizontal="center" vertical="center"/>
      <protection locked="0"/>
    </xf>
    <xf numFmtId="10" fontId="13" fillId="0" borderId="54" xfId="0" applyNumberFormat="1" applyFont="1" applyFill="1" applyBorder="1" applyAlignment="1" applyProtection="1">
      <alignment horizontal="center" vertical="center"/>
      <protection locked="0"/>
    </xf>
    <xf numFmtId="167" fontId="13" fillId="0" borderId="63" xfId="1" applyNumberFormat="1" applyFont="1" applyFill="1" applyBorder="1" applyAlignment="1" applyProtection="1">
      <alignment horizontal="center" vertical="center"/>
      <protection locked="0"/>
    </xf>
    <xf numFmtId="167" fontId="13" fillId="0" borderId="54" xfId="1" applyNumberFormat="1" applyFont="1" applyFill="1" applyBorder="1" applyAlignment="1" applyProtection="1">
      <alignment horizontal="center" vertical="center"/>
      <protection locked="0"/>
    </xf>
    <xf numFmtId="9" fontId="13" fillId="0" borderId="54" xfId="0" applyNumberFormat="1" applyFont="1" applyFill="1" applyBorder="1" applyAlignment="1" applyProtection="1">
      <alignment horizontal="center" vertical="center"/>
      <protection locked="0"/>
    </xf>
    <xf numFmtId="9" fontId="13" fillId="0" borderId="144" xfId="0" applyNumberFormat="1" applyFont="1" applyFill="1" applyBorder="1" applyAlignment="1" applyProtection="1">
      <alignment horizontal="center" vertical="center"/>
      <protection locked="0"/>
    </xf>
    <xf numFmtId="10" fontId="13" fillId="0" borderId="144" xfId="0" applyNumberFormat="1" applyFont="1" applyFill="1" applyBorder="1" applyAlignment="1" applyProtection="1">
      <alignment horizontal="center" vertical="center"/>
      <protection locked="0"/>
    </xf>
    <xf numFmtId="0" fontId="13" fillId="0" borderId="243" xfId="0" applyFont="1" applyFill="1" applyBorder="1" applyAlignment="1" applyProtection="1">
      <alignment horizontal="center" vertical="center"/>
      <protection locked="0"/>
    </xf>
    <xf numFmtId="0" fontId="21" fillId="0" borderId="117" xfId="0" applyFont="1" applyFill="1" applyBorder="1" applyAlignment="1" applyProtection="1">
      <alignment horizontal="center" vertical="center"/>
      <protection locked="0"/>
    </xf>
    <xf numFmtId="0" fontId="21" fillId="0" borderId="238" xfId="0" applyFont="1" applyFill="1" applyBorder="1" applyAlignment="1" applyProtection="1">
      <alignment horizontal="center" vertical="center"/>
      <protection locked="0"/>
    </xf>
    <xf numFmtId="0" fontId="21" fillId="0" borderId="240" xfId="0" applyFont="1" applyFill="1" applyBorder="1" applyAlignment="1" applyProtection="1">
      <alignment horizontal="center" vertical="center"/>
      <protection locked="0"/>
    </xf>
    <xf numFmtId="0" fontId="21" fillId="0" borderId="156" xfId="0" applyFont="1" applyFill="1" applyBorder="1" applyAlignment="1" applyProtection="1">
      <alignment horizontal="center" vertical="center"/>
      <protection locked="0"/>
    </xf>
    <xf numFmtId="0" fontId="21" fillId="0" borderId="244" xfId="0" applyFont="1" applyFill="1" applyBorder="1" applyAlignment="1" applyProtection="1">
      <alignment horizontal="center" vertical="center"/>
      <protection locked="0"/>
    </xf>
    <xf numFmtId="0" fontId="21" fillId="0" borderId="137" xfId="0" applyFont="1" applyFill="1" applyBorder="1" applyAlignment="1" applyProtection="1">
      <alignment horizontal="center" vertical="center"/>
      <protection locked="0"/>
    </xf>
    <xf numFmtId="0" fontId="21" fillId="0" borderId="74" xfId="0" applyFont="1" applyFill="1" applyBorder="1" applyAlignment="1" applyProtection="1">
      <alignment horizontal="center" vertical="center"/>
      <protection locked="0"/>
    </xf>
    <xf numFmtId="0" fontId="21" fillId="0" borderId="73" xfId="0" applyFont="1" applyFill="1" applyBorder="1" applyAlignment="1" applyProtection="1">
      <alignment horizontal="center" vertical="center"/>
      <protection locked="0"/>
    </xf>
    <xf numFmtId="9" fontId="13" fillId="0" borderId="117" xfId="0" applyNumberFormat="1" applyFont="1" applyFill="1" applyBorder="1" applyAlignment="1" applyProtection="1">
      <alignment horizontal="center" vertical="center"/>
      <protection locked="0"/>
    </xf>
    <xf numFmtId="0" fontId="21" fillId="0" borderId="243" xfId="0" applyFont="1" applyFill="1" applyBorder="1" applyAlignment="1" applyProtection="1">
      <alignment horizontal="center" vertical="center"/>
      <protection locked="0"/>
    </xf>
    <xf numFmtId="0" fontId="21" fillId="0" borderId="139" xfId="0" applyFont="1" applyFill="1" applyBorder="1" applyAlignment="1" applyProtection="1">
      <alignment horizontal="center" vertical="center"/>
      <protection locked="0"/>
    </xf>
    <xf numFmtId="10" fontId="13" fillId="0" borderId="117" xfId="0" applyNumberFormat="1" applyFont="1" applyFill="1" applyBorder="1" applyAlignment="1" applyProtection="1">
      <alignment horizontal="center" vertical="center"/>
      <protection locked="0"/>
    </xf>
    <xf numFmtId="0" fontId="13" fillId="0" borderId="104" xfId="0" applyFont="1" applyFill="1" applyBorder="1" applyAlignment="1" applyProtection="1">
      <alignment horizontal="left" vertical="center" wrapText="1"/>
      <protection locked="0"/>
    </xf>
    <xf numFmtId="0" fontId="9" fillId="0" borderId="73" xfId="0" applyFont="1" applyFill="1" applyBorder="1" applyAlignment="1" applyProtection="1">
      <alignment horizontal="center" vertical="center"/>
      <protection locked="0"/>
    </xf>
    <xf numFmtId="0" fontId="9" fillId="0" borderId="238" xfId="0" applyFont="1" applyFill="1" applyBorder="1" applyAlignment="1" applyProtection="1">
      <alignment horizontal="center" vertical="center"/>
      <protection locked="0"/>
    </xf>
    <xf numFmtId="10" fontId="13" fillId="0" borderId="144" xfId="3" applyNumberFormat="1" applyFont="1" applyFill="1" applyBorder="1" applyAlignment="1" applyProtection="1">
      <alignment horizontal="center" vertical="center"/>
      <protection locked="0"/>
    </xf>
    <xf numFmtId="10" fontId="9" fillId="0" borderId="245" xfId="0" applyNumberFormat="1" applyFont="1" applyFill="1" applyBorder="1" applyAlignment="1" applyProtection="1">
      <alignment horizontal="center" vertical="center"/>
      <protection locked="0"/>
    </xf>
    <xf numFmtId="9" fontId="13" fillId="0" borderId="144" xfId="3" applyFont="1" applyFill="1" applyBorder="1" applyAlignment="1" applyProtection="1">
      <alignment horizontal="center" vertical="center"/>
      <protection locked="0"/>
    </xf>
    <xf numFmtId="10" fontId="9" fillId="0" borderId="144" xfId="3" applyNumberFormat="1" applyFont="1" applyFill="1" applyBorder="1" applyAlignment="1" applyProtection="1">
      <alignment horizontal="center" vertical="center"/>
      <protection locked="0"/>
    </xf>
    <xf numFmtId="10" fontId="9" fillId="0" borderId="54" xfId="3" applyNumberFormat="1" applyFont="1" applyFill="1" applyBorder="1" applyAlignment="1" applyProtection="1">
      <alignment horizontal="center" vertical="center"/>
      <protection locked="0"/>
    </xf>
    <xf numFmtId="0" fontId="9" fillId="0" borderId="147" xfId="0" applyFont="1" applyFill="1" applyBorder="1" applyAlignment="1" applyProtection="1">
      <alignment horizontal="left" vertical="center" wrapText="1"/>
      <protection locked="0"/>
    </xf>
    <xf numFmtId="0" fontId="9" fillId="0" borderId="171" xfId="0" applyFont="1" applyFill="1" applyBorder="1" applyAlignment="1" applyProtection="1">
      <alignment horizontal="left" vertical="center" wrapText="1"/>
      <protection locked="0"/>
    </xf>
    <xf numFmtId="0" fontId="9" fillId="0" borderId="178" xfId="0" applyFont="1" applyFill="1" applyBorder="1" applyAlignment="1" applyProtection="1">
      <alignment horizontal="left" vertical="center" wrapText="1"/>
      <protection locked="0"/>
    </xf>
    <xf numFmtId="0" fontId="9" fillId="0" borderId="117" xfId="0" applyFont="1" applyFill="1" applyBorder="1" applyAlignment="1" applyProtection="1">
      <alignment horizontal="center" vertical="center"/>
      <protection locked="0"/>
    </xf>
    <xf numFmtId="0" fontId="9" fillId="0" borderId="240" xfId="0" applyFont="1" applyFill="1" applyBorder="1" applyAlignment="1" applyProtection="1">
      <alignment horizontal="center" vertical="center"/>
      <protection locked="0"/>
    </xf>
    <xf numFmtId="0" fontId="9" fillId="0" borderId="244" xfId="0" applyFont="1" applyFill="1" applyBorder="1" applyAlignment="1" applyProtection="1">
      <alignment horizontal="center" vertical="center"/>
      <protection locked="0"/>
    </xf>
    <xf numFmtId="0" fontId="9" fillId="0" borderId="74" xfId="0" applyFont="1" applyFill="1" applyBorder="1" applyAlignment="1" applyProtection="1">
      <alignment horizontal="center" vertical="center"/>
      <protection locked="0"/>
    </xf>
    <xf numFmtId="0" fontId="9" fillId="0" borderId="156" xfId="0" applyFont="1" applyFill="1" applyBorder="1" applyAlignment="1" applyProtection="1">
      <alignment horizontal="center" vertical="center"/>
      <protection locked="0"/>
    </xf>
    <xf numFmtId="0" fontId="9" fillId="0" borderId="245" xfId="0" applyFont="1" applyFill="1" applyBorder="1" applyAlignment="1" applyProtection="1">
      <alignment horizontal="center" vertical="center"/>
      <protection locked="0"/>
    </xf>
    <xf numFmtId="10" fontId="9" fillId="0" borderId="117" xfId="0" applyNumberFormat="1" applyFont="1" applyFill="1" applyBorder="1" applyAlignment="1" applyProtection="1">
      <alignment horizontal="center" vertical="center"/>
      <protection locked="0"/>
    </xf>
    <xf numFmtId="0" fontId="13" fillId="0" borderId="73" xfId="0" applyFont="1" applyFill="1" applyBorder="1" applyAlignment="1" applyProtection="1">
      <alignment horizontal="center" vertical="center"/>
      <protection locked="0"/>
    </xf>
    <xf numFmtId="0" fontId="13" fillId="0" borderId="85" xfId="0" applyFont="1" applyFill="1" applyBorder="1" applyAlignment="1" applyProtection="1">
      <alignment horizontal="center" vertical="center"/>
      <protection locked="0"/>
    </xf>
    <xf numFmtId="0" fontId="13" fillId="0" borderId="245" xfId="0" applyFont="1" applyFill="1" applyBorder="1" applyAlignment="1" applyProtection="1">
      <alignment horizontal="center" vertical="center"/>
      <protection locked="0"/>
    </xf>
    <xf numFmtId="10" fontId="13" fillId="0" borderId="219" xfId="0" applyNumberFormat="1" applyFont="1" applyFill="1" applyBorder="1" applyProtection="1">
      <protection locked="0"/>
    </xf>
    <xf numFmtId="9" fontId="9" fillId="0" borderId="144" xfId="0" applyNumberFormat="1" applyFont="1" applyFill="1" applyBorder="1" applyAlignment="1" applyProtection="1">
      <alignment horizontal="center" vertical="center"/>
      <protection locked="0"/>
    </xf>
    <xf numFmtId="0" fontId="8" fillId="0" borderId="147" xfId="0" applyFont="1" applyFill="1" applyBorder="1" applyAlignment="1">
      <alignment horizontal="left" vertical="center" wrapText="1"/>
    </xf>
    <xf numFmtId="0" fontId="8" fillId="0" borderId="148" xfId="0" applyFont="1" applyFill="1" applyBorder="1" applyAlignment="1">
      <alignment horizontal="left" vertical="center" wrapText="1"/>
    </xf>
    <xf numFmtId="0" fontId="8" fillId="0" borderId="149" xfId="0" applyFont="1" applyFill="1" applyBorder="1" applyAlignment="1">
      <alignment horizontal="left" vertical="center" wrapText="1"/>
    </xf>
    <xf numFmtId="0" fontId="8" fillId="0" borderId="104" xfId="0" applyFont="1" applyFill="1" applyBorder="1" applyAlignment="1">
      <alignment horizontal="left" vertical="center" wrapText="1"/>
    </xf>
    <xf numFmtId="0" fontId="8" fillId="0" borderId="102" xfId="0" applyFont="1" applyFill="1" applyBorder="1" applyAlignment="1">
      <alignment horizontal="left" vertical="center" wrapText="1"/>
    </xf>
    <xf numFmtId="0" fontId="8" fillId="0" borderId="146" xfId="0" applyFont="1" applyFill="1" applyBorder="1" applyAlignment="1">
      <alignment horizontal="left" vertical="center" wrapText="1"/>
    </xf>
    <xf numFmtId="0" fontId="8" fillId="0" borderId="246" xfId="0" applyFont="1" applyFill="1" applyBorder="1" applyAlignment="1">
      <alignment horizontal="left" vertical="center" wrapText="1"/>
    </xf>
    <xf numFmtId="0" fontId="8" fillId="0" borderId="171" xfId="0" applyFont="1" applyFill="1" applyBorder="1" applyAlignment="1">
      <alignment horizontal="left" vertical="center" wrapText="1"/>
    </xf>
    <xf numFmtId="0" fontId="8" fillId="0" borderId="179" xfId="0" applyFont="1" applyFill="1" applyBorder="1" applyAlignment="1">
      <alignment horizontal="left" vertical="center" wrapText="1"/>
    </xf>
    <xf numFmtId="0" fontId="8" fillId="0" borderId="99" xfId="0" applyFont="1" applyFill="1" applyBorder="1" applyAlignment="1">
      <alignment horizontal="left" vertical="center" wrapText="1"/>
    </xf>
    <xf numFmtId="0" fontId="8" fillId="0" borderId="150" xfId="0" applyFont="1" applyFill="1" applyBorder="1" applyAlignment="1">
      <alignment horizontal="left" vertical="center" wrapText="1"/>
    </xf>
    <xf numFmtId="0" fontId="8" fillId="0" borderId="178" xfId="0" applyFont="1" applyFill="1" applyBorder="1" applyAlignment="1">
      <alignment horizontal="left" vertical="center" wrapText="1"/>
    </xf>
    <xf numFmtId="0" fontId="9" fillId="0" borderId="147" xfId="0" applyFont="1" applyFill="1" applyBorder="1" applyAlignment="1" applyProtection="1">
      <alignment horizontal="center" vertical="center" wrapText="1"/>
      <protection locked="0"/>
    </xf>
    <xf numFmtId="0" fontId="9" fillId="0" borderId="148" xfId="0" applyFont="1" applyFill="1" applyBorder="1" applyAlignment="1" applyProtection="1">
      <alignment horizontal="center" vertical="center" wrapText="1"/>
      <protection locked="0"/>
    </xf>
    <xf numFmtId="0" fontId="9" fillId="0" borderId="149" xfId="0" applyFont="1" applyFill="1" applyBorder="1" applyAlignment="1" applyProtection="1">
      <alignment horizontal="center" vertical="center" wrapText="1"/>
      <protection locked="0"/>
    </xf>
    <xf numFmtId="0" fontId="9" fillId="0" borderId="104" xfId="0" applyFont="1" applyFill="1" applyBorder="1" applyAlignment="1" applyProtection="1">
      <alignment horizontal="center" vertical="center" wrapText="1"/>
      <protection locked="0"/>
    </xf>
    <xf numFmtId="0" fontId="9" fillId="0" borderId="102" xfId="0" applyFont="1" applyFill="1" applyBorder="1" applyAlignment="1" applyProtection="1">
      <alignment horizontal="center" vertical="center" wrapText="1"/>
      <protection locked="0"/>
    </xf>
    <xf numFmtId="0" fontId="9" fillId="0" borderId="146" xfId="0" applyFont="1" applyFill="1" applyBorder="1" applyAlignment="1" applyProtection="1">
      <alignment horizontal="center" vertical="center" wrapText="1"/>
      <protection locked="0"/>
    </xf>
    <xf numFmtId="0" fontId="9" fillId="0" borderId="246" xfId="0" applyFont="1" applyFill="1" applyBorder="1" applyAlignment="1" applyProtection="1">
      <alignment horizontal="center" vertical="center" wrapText="1"/>
      <protection locked="0"/>
    </xf>
    <xf numFmtId="0" fontId="9" fillId="0" borderId="150" xfId="0" applyFont="1" applyFill="1" applyBorder="1" applyAlignment="1" applyProtection="1">
      <alignment horizontal="center" vertical="center" wrapText="1"/>
      <protection locked="0"/>
    </xf>
    <xf numFmtId="0" fontId="9" fillId="0" borderId="154" xfId="0" applyFont="1" applyFill="1" applyBorder="1" applyAlignment="1" applyProtection="1">
      <alignment horizontal="center" vertical="center" wrapText="1"/>
      <protection locked="0"/>
    </xf>
    <xf numFmtId="0" fontId="9" fillId="0" borderId="44" xfId="0" applyFont="1" applyFill="1" applyBorder="1" applyAlignment="1" applyProtection="1">
      <alignment horizontal="center" vertical="center"/>
      <protection locked="0"/>
    </xf>
    <xf numFmtId="0" fontId="9" fillId="0" borderId="144" xfId="0" applyFont="1" applyFill="1" applyBorder="1" applyAlignment="1" applyProtection="1">
      <alignment horizontal="center" vertical="center"/>
      <protection locked="0"/>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10" fillId="0" borderId="0" xfId="0" applyFont="1" applyAlignment="1">
      <alignment vertical="center"/>
    </xf>
    <xf numFmtId="0" fontId="9" fillId="0" borderId="0" xfId="0" applyFont="1" applyFill="1" applyAlignment="1">
      <alignment vertical="center" wrapText="1"/>
    </xf>
    <xf numFmtId="0" fontId="6" fillId="0" borderId="173" xfId="0" applyFont="1" applyFill="1" applyBorder="1" applyAlignment="1" applyProtection="1">
      <alignment horizontal="center" vertical="center" wrapText="1"/>
      <protection hidden="1"/>
    </xf>
    <xf numFmtId="0" fontId="6" fillId="0" borderId="53" xfId="0" applyFont="1" applyFill="1" applyBorder="1" applyAlignment="1" applyProtection="1">
      <alignment horizontal="center" vertical="center" wrapText="1"/>
      <protection hidden="1"/>
    </xf>
    <xf numFmtId="0" fontId="6" fillId="0" borderId="172" xfId="0" applyFont="1" applyFill="1" applyBorder="1" applyAlignment="1" applyProtection="1">
      <alignment horizontal="center" vertical="center" wrapText="1"/>
      <protection hidden="1"/>
    </xf>
    <xf numFmtId="0" fontId="7" fillId="0" borderId="139" xfId="0" applyFont="1" applyFill="1" applyBorder="1" applyAlignment="1" applyProtection="1">
      <alignment horizontal="center" vertical="center" wrapText="1"/>
      <protection hidden="1"/>
    </xf>
    <xf numFmtId="0" fontId="7" fillId="0" borderId="73" xfId="0" applyFont="1" applyFill="1" applyBorder="1" applyAlignment="1" applyProtection="1">
      <alignment horizontal="center" vertical="center" wrapText="1"/>
      <protection hidden="1"/>
    </xf>
    <xf numFmtId="0" fontId="7" fillId="0" borderId="137" xfId="0" applyFont="1" applyFill="1" applyBorder="1" applyAlignment="1" applyProtection="1">
      <alignment horizontal="center" vertical="center" wrapText="1"/>
      <protection hidden="1"/>
    </xf>
    <xf numFmtId="0" fontId="8" fillId="0" borderId="197" xfId="0" applyFont="1" applyFill="1" applyBorder="1" applyAlignment="1" applyProtection="1">
      <alignment horizontal="center" vertical="center" wrapText="1"/>
      <protection hidden="1"/>
    </xf>
    <xf numFmtId="0" fontId="8" fillId="0" borderId="52" xfId="0" applyFont="1" applyFill="1" applyBorder="1" applyAlignment="1" applyProtection="1">
      <alignment horizontal="center" vertical="center" wrapText="1"/>
      <protection hidden="1"/>
    </xf>
    <xf numFmtId="0" fontId="8" fillId="0" borderId="198" xfId="0" applyFont="1" applyFill="1" applyBorder="1" applyAlignment="1" applyProtection="1">
      <alignment horizontal="center" vertical="center" wrapText="1"/>
      <protection hidden="1"/>
    </xf>
    <xf numFmtId="0" fontId="12" fillId="0" borderId="195" xfId="0" applyFont="1" applyFill="1" applyBorder="1" applyAlignment="1" applyProtection="1">
      <alignment horizontal="center" vertical="center" textRotation="90"/>
      <protection hidden="1"/>
    </xf>
    <xf numFmtId="0" fontId="12" fillId="0" borderId="140" xfId="0" applyFont="1" applyFill="1" applyBorder="1" applyAlignment="1" applyProtection="1">
      <alignment horizontal="center" vertical="center" textRotation="90"/>
      <protection hidden="1"/>
    </xf>
    <xf numFmtId="0" fontId="12" fillId="0" borderId="196" xfId="0" applyFont="1" applyFill="1" applyBorder="1" applyAlignment="1" applyProtection="1">
      <alignment horizontal="center" vertical="center" textRotation="90"/>
      <protection hidden="1"/>
    </xf>
    <xf numFmtId="0" fontId="8" fillId="0" borderId="44" xfId="0" applyFont="1" applyFill="1" applyBorder="1" applyAlignment="1" applyProtection="1">
      <alignment horizontal="center" vertical="center" wrapText="1"/>
      <protection hidden="1"/>
    </xf>
    <xf numFmtId="0" fontId="8" fillId="0" borderId="54" xfId="0" applyFont="1" applyFill="1" applyBorder="1" applyAlignment="1" applyProtection="1">
      <alignment horizontal="center" vertical="center" wrapText="1"/>
      <protection hidden="1"/>
    </xf>
    <xf numFmtId="0" fontId="8" fillId="0" borderId="144" xfId="0" applyFont="1" applyFill="1" applyBorder="1" applyAlignment="1" applyProtection="1">
      <alignment horizontal="center" vertical="center" wrapText="1"/>
      <protection hidden="1"/>
    </xf>
    <xf numFmtId="0" fontId="8" fillId="0" borderId="139" xfId="0" applyFont="1" applyFill="1" applyBorder="1" applyAlignment="1" applyProtection="1">
      <alignment horizontal="center" vertical="center" wrapText="1"/>
      <protection hidden="1"/>
    </xf>
    <xf numFmtId="0" fontId="8" fillId="0" borderId="73" xfId="0" applyFont="1" applyFill="1" applyBorder="1" applyAlignment="1" applyProtection="1">
      <alignment horizontal="center" vertical="center" wrapText="1"/>
      <protection hidden="1"/>
    </xf>
    <xf numFmtId="0" fontId="8" fillId="0" borderId="137" xfId="0" applyFont="1" applyFill="1" applyBorder="1" applyAlignment="1" applyProtection="1">
      <alignment horizontal="center" vertical="center" wrapText="1"/>
      <protection hidden="1"/>
    </xf>
    <xf numFmtId="0" fontId="12" fillId="0" borderId="157" xfId="0" applyFont="1" applyFill="1" applyBorder="1" applyAlignment="1" applyProtection="1">
      <alignment horizontal="center" vertical="center" textRotation="90"/>
      <protection hidden="1"/>
    </xf>
    <xf numFmtId="0" fontId="8" fillId="0" borderId="63" xfId="0" applyFont="1" applyFill="1" applyBorder="1" applyAlignment="1" applyProtection="1">
      <alignment horizontal="center" vertical="center" wrapText="1"/>
      <protection hidden="1"/>
    </xf>
    <xf numFmtId="0" fontId="8" fillId="0" borderId="117" xfId="0" applyFont="1" applyFill="1" applyBorder="1" applyAlignment="1" applyProtection="1">
      <alignment horizontal="center" vertical="center" wrapText="1"/>
      <protection hidden="1"/>
    </xf>
    <xf numFmtId="0" fontId="8" fillId="0" borderId="72" xfId="0" applyFont="1" applyFill="1" applyBorder="1" applyAlignment="1" applyProtection="1">
      <alignment horizontal="center" vertical="center" wrapText="1"/>
      <protection hidden="1"/>
    </xf>
    <xf numFmtId="0" fontId="9" fillId="0" borderId="177" xfId="0" applyFont="1" applyFill="1" applyBorder="1" applyAlignment="1" applyProtection="1">
      <alignment horizontal="center" vertical="center" wrapText="1"/>
      <protection locked="0"/>
    </xf>
    <xf numFmtId="0" fontId="9" fillId="0" borderId="178" xfId="0" applyFont="1" applyFill="1" applyBorder="1" applyAlignment="1" applyProtection="1">
      <alignment horizontal="center" vertical="center" wrapText="1"/>
      <protection locked="0"/>
    </xf>
    <xf numFmtId="0" fontId="9" fillId="0" borderId="179" xfId="0" applyFont="1" applyFill="1" applyBorder="1" applyAlignment="1" applyProtection="1">
      <alignment horizontal="center" vertical="center" wrapText="1"/>
      <protection locked="0"/>
    </xf>
    <xf numFmtId="0" fontId="6" fillId="0" borderId="108" xfId="0" applyFont="1" applyFill="1" applyBorder="1" applyAlignment="1" applyProtection="1">
      <alignment horizontal="center" vertical="center" wrapText="1"/>
      <protection hidden="1"/>
    </xf>
    <xf numFmtId="0" fontId="8" fillId="0" borderId="43" xfId="0" applyFont="1" applyFill="1" applyBorder="1" applyAlignment="1" applyProtection="1">
      <alignment horizontal="center" vertical="center" wrapText="1"/>
      <protection hidden="1"/>
    </xf>
    <xf numFmtId="0" fontId="12" fillId="0" borderId="72" xfId="0" applyFont="1" applyFill="1" applyBorder="1" applyAlignment="1" applyProtection="1">
      <alignment horizontal="center" vertical="center" textRotation="90"/>
      <protection hidden="1"/>
    </xf>
    <xf numFmtId="0" fontId="12" fillId="0" borderId="73" xfId="0" applyFont="1" applyFill="1" applyBorder="1" applyAlignment="1" applyProtection="1">
      <alignment horizontal="center" vertical="center" textRotation="90"/>
      <protection hidden="1"/>
    </xf>
    <xf numFmtId="0" fontId="12" fillId="0" borderId="137" xfId="0" applyFont="1" applyFill="1" applyBorder="1" applyAlignment="1" applyProtection="1">
      <alignment horizontal="center" vertical="center" textRotation="90"/>
      <protection hidden="1"/>
    </xf>
    <xf numFmtId="0" fontId="8" fillId="0" borderId="170" xfId="0" applyFont="1" applyFill="1" applyBorder="1" applyAlignment="1" applyProtection="1">
      <alignment horizontal="center" vertical="center" wrapText="1"/>
      <protection hidden="1"/>
    </xf>
    <xf numFmtId="0" fontId="8" fillId="0" borderId="55" xfId="0" applyFont="1" applyFill="1" applyBorder="1" applyAlignment="1" applyProtection="1">
      <alignment horizontal="center" vertical="center" wrapText="1"/>
      <protection hidden="1"/>
    </xf>
    <xf numFmtId="0" fontId="8" fillId="0" borderId="176" xfId="0" applyFont="1" applyFill="1" applyBorder="1" applyAlignment="1" applyProtection="1">
      <alignment horizontal="center" vertical="center" wrapText="1"/>
      <protection hidden="1"/>
    </xf>
    <xf numFmtId="0" fontId="12" fillId="0" borderId="232" xfId="0" applyFont="1" applyFill="1" applyBorder="1" applyAlignment="1" applyProtection="1">
      <alignment horizontal="center" vertical="center" textRotation="90"/>
      <protection hidden="1"/>
    </xf>
    <xf numFmtId="0" fontId="12" fillId="0" borderId="233" xfId="0" applyFont="1" applyFill="1" applyBorder="1" applyAlignment="1" applyProtection="1">
      <alignment horizontal="center" vertical="center" textRotation="90"/>
      <protection hidden="1"/>
    </xf>
    <xf numFmtId="0" fontId="12" fillId="0" borderId="236" xfId="0" applyFont="1" applyFill="1" applyBorder="1" applyAlignment="1" applyProtection="1">
      <alignment horizontal="center" vertical="center" textRotation="90"/>
      <protection hidden="1"/>
    </xf>
    <xf numFmtId="0" fontId="6" fillId="0" borderId="145" xfId="0" applyFont="1" applyFill="1" applyBorder="1" applyAlignment="1" applyProtection="1">
      <alignment horizontal="center" vertical="center" wrapText="1"/>
      <protection hidden="1"/>
    </xf>
    <xf numFmtId="0" fontId="12" fillId="0" borderId="63" xfId="0" applyFont="1" applyFill="1" applyBorder="1" applyAlignment="1" applyProtection="1">
      <alignment horizontal="center" vertical="center" textRotation="90"/>
      <protection hidden="1"/>
    </xf>
    <xf numFmtId="0" fontId="12" fillId="0" borderId="54" xfId="0" applyFont="1" applyFill="1" applyBorder="1" applyAlignment="1" applyProtection="1">
      <alignment horizontal="center" vertical="center" textRotation="90"/>
      <protection hidden="1"/>
    </xf>
    <xf numFmtId="0" fontId="6" fillId="0" borderId="157" xfId="0" applyFont="1" applyFill="1" applyBorder="1" applyAlignment="1" applyProtection="1">
      <alignment horizontal="center" vertical="center" wrapText="1"/>
      <protection hidden="1"/>
    </xf>
    <xf numFmtId="0" fontId="6" fillId="0" borderId="140" xfId="0" applyFont="1" applyFill="1" applyBorder="1" applyAlignment="1" applyProtection="1">
      <alignment horizontal="center" vertical="center" wrapText="1"/>
      <protection hidden="1"/>
    </xf>
    <xf numFmtId="0" fontId="7" fillId="0" borderId="72" xfId="0" applyFont="1" applyFill="1" applyBorder="1" applyAlignment="1" applyProtection="1">
      <alignment horizontal="center" vertical="center" wrapText="1"/>
      <protection hidden="1"/>
    </xf>
    <xf numFmtId="0" fontId="9" fillId="0" borderId="99" xfId="0" applyFont="1" applyFill="1" applyBorder="1" applyAlignment="1" applyProtection="1">
      <alignment horizontal="center" vertical="center" wrapText="1"/>
      <protection locked="0"/>
    </xf>
    <xf numFmtId="0" fontId="9" fillId="0" borderId="175" xfId="0" applyFont="1" applyFill="1" applyBorder="1" applyAlignment="1" applyProtection="1">
      <alignment horizontal="center" vertical="center" wrapText="1"/>
      <protection locked="0"/>
    </xf>
    <xf numFmtId="0" fontId="9" fillId="0" borderId="174" xfId="0" applyFont="1" applyFill="1" applyBorder="1" applyAlignment="1" applyProtection="1">
      <alignment horizontal="center" vertical="center" wrapText="1"/>
      <protection locked="0"/>
    </xf>
    <xf numFmtId="0" fontId="9" fillId="0" borderId="231" xfId="0" applyFont="1" applyFill="1" applyBorder="1" applyAlignment="1" applyProtection="1">
      <alignment horizontal="center" vertical="center" wrapText="1"/>
      <protection locked="0"/>
    </xf>
    <xf numFmtId="0" fontId="9" fillId="0" borderId="96" xfId="0" applyFont="1" applyFill="1" applyBorder="1" applyAlignment="1" applyProtection="1">
      <alignment horizontal="center" vertical="center" wrapText="1"/>
      <protection locked="0"/>
    </xf>
    <xf numFmtId="0" fontId="9" fillId="0" borderId="235" xfId="0" applyFont="1" applyFill="1" applyBorder="1" applyAlignment="1" applyProtection="1">
      <alignment horizontal="center" vertical="center" wrapText="1"/>
      <protection locked="0"/>
    </xf>
    <xf numFmtId="0" fontId="13" fillId="0" borderId="175" xfId="0" applyFont="1" applyFill="1" applyBorder="1" applyAlignment="1" applyProtection="1">
      <alignment horizontal="center" vertical="center" wrapText="1"/>
      <protection locked="0"/>
    </xf>
    <xf numFmtId="0" fontId="13" fillId="0" borderId="99" xfId="0" applyFont="1" applyFill="1" applyBorder="1" applyAlignment="1" applyProtection="1">
      <alignment horizontal="center" vertical="center" wrapText="1"/>
      <protection locked="0"/>
    </xf>
    <xf numFmtId="0" fontId="13" fillId="0" borderId="174" xfId="0" applyFont="1" applyFill="1" applyBorder="1" applyAlignment="1" applyProtection="1">
      <alignment horizontal="center" vertical="center" wrapText="1"/>
      <protection locked="0"/>
    </xf>
    <xf numFmtId="0" fontId="6" fillId="0" borderId="173" xfId="0" applyFont="1" applyFill="1" applyBorder="1" applyAlignment="1" applyProtection="1">
      <alignment horizontal="center" vertical="center" wrapText="1"/>
      <protection locked="0"/>
    </xf>
    <xf numFmtId="0" fontId="6" fillId="0" borderId="53" xfId="0" applyFont="1" applyFill="1" applyBorder="1" applyAlignment="1" applyProtection="1">
      <alignment horizontal="center" vertical="center" wrapText="1"/>
      <protection locked="0"/>
    </xf>
    <xf numFmtId="0" fontId="6" fillId="0" borderId="172" xfId="0" applyFont="1" applyFill="1" applyBorder="1" applyAlignment="1" applyProtection="1">
      <alignment horizontal="center" vertical="center" wrapText="1"/>
      <protection locked="0"/>
    </xf>
    <xf numFmtId="0" fontId="7" fillId="0" borderId="139" xfId="0" applyFont="1" applyFill="1" applyBorder="1" applyAlignment="1" applyProtection="1">
      <alignment horizontal="center" vertical="center" wrapText="1"/>
      <protection locked="0"/>
    </xf>
    <xf numFmtId="0" fontId="7" fillId="0" borderId="73" xfId="0" applyFont="1" applyFill="1" applyBorder="1" applyAlignment="1" applyProtection="1">
      <alignment horizontal="center" vertical="center" wrapText="1"/>
      <protection locked="0"/>
    </xf>
    <xf numFmtId="0" fontId="7" fillId="0" borderId="137" xfId="0" applyFont="1" applyFill="1" applyBorder="1" applyAlignment="1" applyProtection="1">
      <alignment horizontal="center" vertical="center" wrapText="1"/>
      <protection locked="0"/>
    </xf>
    <xf numFmtId="0" fontId="8" fillId="0" borderId="44" xfId="0" applyFont="1" applyFill="1" applyBorder="1" applyAlignment="1" applyProtection="1">
      <alignment horizontal="center" vertical="center" wrapText="1"/>
      <protection locked="0"/>
    </xf>
    <xf numFmtId="0" fontId="8" fillId="0" borderId="54" xfId="0" applyFont="1" applyFill="1" applyBorder="1" applyAlignment="1" applyProtection="1">
      <alignment horizontal="center" vertical="center" wrapText="1"/>
      <protection locked="0"/>
    </xf>
    <xf numFmtId="0" fontId="8" fillId="0" borderId="144" xfId="0" applyFont="1" applyFill="1" applyBorder="1" applyAlignment="1" applyProtection="1">
      <alignment horizontal="center" vertical="center" wrapText="1"/>
      <protection locked="0"/>
    </xf>
    <xf numFmtId="0" fontId="6" fillId="0" borderId="44" xfId="0" applyFont="1" applyFill="1" applyBorder="1" applyAlignment="1" applyProtection="1">
      <alignment horizontal="center" vertical="center" textRotation="90"/>
      <protection locked="0"/>
    </xf>
    <xf numFmtId="0" fontId="6" fillId="0" borderId="54" xfId="0" applyFont="1" applyFill="1" applyBorder="1" applyAlignment="1" applyProtection="1">
      <alignment horizontal="center" vertical="center" textRotation="90"/>
      <protection locked="0"/>
    </xf>
    <xf numFmtId="0" fontId="6" fillId="0" borderId="144" xfId="0" applyFont="1" applyFill="1" applyBorder="1" applyAlignment="1" applyProtection="1">
      <alignment horizontal="center" vertical="center" textRotation="90"/>
      <protection locked="0"/>
    </xf>
    <xf numFmtId="0" fontId="20" fillId="0" borderId="44" xfId="0" applyFont="1" applyFill="1" applyBorder="1" applyAlignment="1" applyProtection="1">
      <alignment horizontal="center" vertical="center" wrapText="1"/>
      <protection locked="0"/>
    </xf>
    <xf numFmtId="0" fontId="20" fillId="0" borderId="54" xfId="0" applyFont="1" applyFill="1" applyBorder="1" applyAlignment="1" applyProtection="1">
      <alignment horizontal="center" vertical="center" wrapText="1"/>
      <protection locked="0"/>
    </xf>
    <xf numFmtId="0" fontId="20" fillId="0" borderId="144" xfId="0" applyFont="1" applyFill="1" applyBorder="1" applyAlignment="1" applyProtection="1">
      <alignment horizontal="center" vertical="center" wrapText="1"/>
      <protection locked="0"/>
    </xf>
    <xf numFmtId="0" fontId="6" fillId="0" borderId="108" xfId="0" applyFont="1" applyFill="1" applyBorder="1" applyAlignment="1" applyProtection="1">
      <alignment horizontal="center" vertical="center" wrapText="1"/>
      <protection locked="0"/>
    </xf>
    <xf numFmtId="0" fontId="6" fillId="0" borderId="145" xfId="0" applyFont="1" applyFill="1" applyBorder="1" applyAlignment="1" applyProtection="1">
      <alignment horizontal="center" vertical="center" wrapText="1"/>
      <protection locked="0"/>
    </xf>
    <xf numFmtId="0" fontId="8" fillId="0" borderId="43" xfId="0" applyFont="1" applyFill="1" applyBorder="1" applyAlignment="1" applyProtection="1">
      <alignment horizontal="center" vertical="center" wrapText="1"/>
      <protection locked="0"/>
    </xf>
    <xf numFmtId="0" fontId="8" fillId="0" borderId="117" xfId="0" applyFont="1" applyFill="1" applyBorder="1" applyAlignment="1" applyProtection="1">
      <alignment horizontal="center" vertical="center" wrapText="1"/>
      <protection locked="0"/>
    </xf>
    <xf numFmtId="0" fontId="6" fillId="0" borderId="43" xfId="0" applyFont="1" applyFill="1" applyBorder="1" applyAlignment="1" applyProtection="1">
      <alignment horizontal="center" vertical="center" textRotation="90"/>
      <protection locked="0"/>
    </xf>
    <xf numFmtId="0" fontId="6" fillId="0" borderId="117" xfId="0" applyFont="1" applyFill="1" applyBorder="1" applyAlignment="1" applyProtection="1">
      <alignment horizontal="center" vertical="center" textRotation="90"/>
      <protection locked="0"/>
    </xf>
    <xf numFmtId="0" fontId="20" fillId="0" borderId="43" xfId="0" applyFont="1" applyFill="1" applyBorder="1" applyAlignment="1" applyProtection="1">
      <alignment horizontal="center" vertical="center" wrapText="1"/>
      <protection locked="0"/>
    </xf>
    <xf numFmtId="0" fontId="20" fillId="0" borderId="117" xfId="0" applyFont="1" applyFill="1" applyBorder="1" applyAlignment="1" applyProtection="1">
      <alignment horizontal="center" vertical="center" wrapText="1"/>
      <protection locked="0"/>
    </xf>
    <xf numFmtId="0" fontId="13" fillId="0" borderId="177" xfId="0" applyFont="1" applyFill="1" applyBorder="1" applyAlignment="1" applyProtection="1">
      <alignment horizontal="center" vertical="center" wrapText="1"/>
      <protection locked="0"/>
    </xf>
    <xf numFmtId="0" fontId="13" fillId="0" borderId="178" xfId="0" applyFont="1" applyFill="1" applyBorder="1" applyAlignment="1" applyProtection="1">
      <alignment horizontal="center" vertical="center" wrapText="1"/>
      <protection locked="0"/>
    </xf>
    <xf numFmtId="0" fontId="13" fillId="0" borderId="179" xfId="0" applyFont="1" applyFill="1" applyBorder="1" applyAlignment="1" applyProtection="1">
      <alignment horizontal="center" vertical="center" wrapText="1"/>
      <protection locked="0"/>
    </xf>
    <xf numFmtId="0" fontId="13" fillId="0" borderId="175" xfId="0" applyFont="1" applyFill="1" applyBorder="1" applyAlignment="1">
      <alignment horizontal="center" vertical="center" wrapText="1"/>
    </xf>
    <xf numFmtId="0" fontId="13" fillId="0" borderId="99" xfId="0" applyFont="1" applyFill="1" applyBorder="1" applyAlignment="1">
      <alignment horizontal="center" vertical="center" wrapText="1"/>
    </xf>
    <xf numFmtId="0" fontId="13" fillId="0" borderId="100" xfId="0" applyFont="1" applyFill="1" applyBorder="1" applyAlignment="1">
      <alignment horizontal="center" vertical="center" wrapText="1"/>
    </xf>
    <xf numFmtId="0" fontId="13" fillId="0" borderId="98" xfId="0" applyFont="1" applyFill="1" applyBorder="1" applyAlignment="1" applyProtection="1">
      <alignment horizontal="center" vertical="center" wrapText="1"/>
      <protection locked="0"/>
    </xf>
    <xf numFmtId="0" fontId="16" fillId="0" borderId="195" xfId="0" applyFont="1" applyFill="1" applyBorder="1" applyAlignment="1">
      <alignment horizontal="center" vertical="center" wrapText="1"/>
    </xf>
    <xf numFmtId="0" fontId="6" fillId="0" borderId="140" xfId="0" applyFont="1" applyFill="1" applyBorder="1"/>
    <xf numFmtId="0" fontId="6" fillId="0" borderId="196" xfId="0" applyFont="1" applyFill="1" applyBorder="1"/>
    <xf numFmtId="0" fontId="17" fillId="0" borderId="139" xfId="0" applyFont="1" applyFill="1" applyBorder="1" applyAlignment="1">
      <alignment horizontal="center" vertical="center" wrapText="1"/>
    </xf>
    <xf numFmtId="0" fontId="7" fillId="0" borderId="73" xfId="0" applyFont="1" applyFill="1" applyBorder="1"/>
    <xf numFmtId="0" fontId="7" fillId="0" borderId="137" xfId="0" applyFont="1" applyFill="1" applyBorder="1"/>
    <xf numFmtId="0" fontId="3" fillId="0" borderId="139" xfId="0" applyFont="1" applyFill="1" applyBorder="1" applyAlignment="1">
      <alignment horizontal="center" vertical="center" wrapText="1"/>
    </xf>
    <xf numFmtId="0" fontId="9" fillId="0" borderId="73" xfId="0" applyFont="1" applyFill="1" applyBorder="1"/>
    <xf numFmtId="0" fontId="9" fillId="0" borderId="137" xfId="0" applyFont="1" applyFill="1" applyBorder="1"/>
    <xf numFmtId="0" fontId="12" fillId="0" borderId="139" xfId="0" applyFont="1" applyFill="1" applyBorder="1" applyAlignment="1">
      <alignment horizontal="center" vertical="center" textRotation="90"/>
    </xf>
    <xf numFmtId="0" fontId="16" fillId="0" borderId="140" xfId="0" applyFont="1" applyFill="1" applyBorder="1" applyAlignment="1">
      <alignment horizontal="center" vertical="center" wrapText="1"/>
    </xf>
    <xf numFmtId="0" fontId="17" fillId="0" borderId="73"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12" fillId="0" borderId="72" xfId="0" applyFont="1" applyFill="1" applyBorder="1" applyAlignment="1">
      <alignment horizontal="center" vertical="center" textRotation="90"/>
    </xf>
    <xf numFmtId="0" fontId="3" fillId="0" borderId="72" xfId="0" applyFont="1" applyFill="1" applyBorder="1" applyAlignment="1">
      <alignment horizontal="center" vertical="center" wrapText="1"/>
    </xf>
    <xf numFmtId="0" fontId="16" fillId="0" borderId="208" xfId="0" applyFont="1" applyFill="1" applyBorder="1" applyAlignment="1">
      <alignment horizontal="center" vertical="center" wrapText="1"/>
    </xf>
    <xf numFmtId="0" fontId="6" fillId="0" borderId="0" xfId="0" applyFont="1" applyFill="1" applyBorder="1"/>
    <xf numFmtId="0" fontId="6" fillId="0" borderId="219" xfId="0" applyFont="1" applyFill="1" applyBorder="1"/>
    <xf numFmtId="0" fontId="17" fillId="0" borderId="241" xfId="0" applyFont="1" applyFill="1" applyBorder="1" applyAlignment="1">
      <alignment horizontal="center" vertical="center" wrapText="1"/>
    </xf>
    <xf numFmtId="0" fontId="7" fillId="0" borderId="233" xfId="0" applyFont="1" applyFill="1" applyBorder="1"/>
    <xf numFmtId="0" fontId="7" fillId="0" borderId="242" xfId="0" applyFont="1" applyFill="1" applyBorder="1"/>
    <xf numFmtId="0" fontId="3" fillId="0" borderId="231" xfId="0" applyFont="1" applyFill="1" applyBorder="1" applyAlignment="1">
      <alignment horizontal="center" vertical="center" wrapText="1"/>
    </xf>
    <xf numFmtId="0" fontId="9" fillId="0" borderId="96" xfId="0" applyFont="1" applyFill="1" applyBorder="1"/>
    <xf numFmtId="0" fontId="9" fillId="0" borderId="235" xfId="0" applyFont="1" applyFill="1" applyBorder="1"/>
    <xf numFmtId="0" fontId="12" fillId="0" borderId="232" xfId="0" applyFont="1" applyFill="1" applyBorder="1" applyAlignment="1">
      <alignment horizontal="center" vertical="center" textRotation="90"/>
    </xf>
    <xf numFmtId="0" fontId="9" fillId="0" borderId="233" xfId="0" applyFont="1" applyFill="1" applyBorder="1"/>
    <xf numFmtId="0" fontId="9" fillId="0" borderId="236" xfId="0" applyFont="1" applyFill="1" applyBorder="1"/>
    <xf numFmtId="0" fontId="3" fillId="0" borderId="237" xfId="0" applyFont="1" applyFill="1" applyBorder="1" applyAlignment="1">
      <alignment horizontal="center" vertical="center" wrapText="1"/>
    </xf>
    <xf numFmtId="0" fontId="9" fillId="0" borderId="200" xfId="0" applyFont="1" applyFill="1" applyBorder="1"/>
    <xf numFmtId="0" fontId="9" fillId="0" borderId="239" xfId="0" applyFont="1" applyFill="1" applyBorder="1"/>
    <xf numFmtId="0" fontId="12" fillId="0" borderId="157" xfId="0" applyFont="1" applyFill="1" applyBorder="1" applyAlignment="1">
      <alignment horizontal="center" vertical="center" textRotation="90"/>
    </xf>
    <xf numFmtId="0" fontId="9" fillId="0" borderId="140" xfId="0" applyFont="1" applyFill="1" applyBorder="1"/>
    <xf numFmtId="0" fontId="13" fillId="0" borderId="98" xfId="0" applyFont="1" applyFill="1" applyBorder="1" applyAlignment="1">
      <alignment horizontal="center" vertical="center" wrapText="1"/>
    </xf>
    <xf numFmtId="0" fontId="13" fillId="0" borderId="174" xfId="0" applyFont="1" applyFill="1" applyBorder="1" applyAlignment="1">
      <alignment horizontal="center" vertical="center" wrapText="1"/>
    </xf>
    <xf numFmtId="0" fontId="3" fillId="0" borderId="238" xfId="0" applyFont="1" applyFill="1" applyBorder="1" applyAlignment="1">
      <alignment horizontal="center" vertical="center" wrapText="1"/>
    </xf>
    <xf numFmtId="0" fontId="9" fillId="0" borderId="74" xfId="0" applyFont="1" applyFill="1" applyBorder="1"/>
    <xf numFmtId="0" fontId="13" fillId="0" borderId="100" xfId="0" applyFont="1" applyFill="1" applyBorder="1" applyAlignment="1" applyProtection="1">
      <alignment horizontal="center" vertical="center" wrapText="1"/>
      <protection locked="0"/>
    </xf>
    <xf numFmtId="0" fontId="13" fillId="0" borderId="21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19" xfId="0" applyFont="1" applyFill="1" applyBorder="1" applyAlignment="1">
      <alignment horizontal="center" vertical="center" wrapText="1"/>
    </xf>
    <xf numFmtId="0" fontId="16" fillId="0" borderId="227"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213" xfId="0" applyFont="1" applyFill="1" applyBorder="1" applyAlignment="1">
      <alignment horizontal="center" vertical="center" wrapText="1"/>
    </xf>
    <xf numFmtId="0" fontId="17" fillId="0" borderId="228" xfId="0" applyFont="1" applyFill="1" applyBorder="1" applyAlignment="1">
      <alignment horizontal="center" vertical="center" wrapText="1"/>
    </xf>
    <xf numFmtId="0" fontId="17" fillId="0" borderId="209" xfId="0" applyFont="1" applyFill="1" applyBorder="1" applyAlignment="1">
      <alignment horizontal="center" vertical="center" wrapText="1"/>
    </xf>
    <xf numFmtId="0" fontId="17" fillId="0" borderId="214" xfId="0" applyFont="1" applyFill="1" applyBorder="1" applyAlignment="1">
      <alignment horizontal="center" vertical="center" wrapText="1"/>
    </xf>
    <xf numFmtId="0" fontId="3" fillId="0" borderId="228" xfId="0" applyFont="1" applyFill="1" applyBorder="1" applyAlignment="1">
      <alignment horizontal="center" vertical="center" wrapText="1"/>
    </xf>
    <xf numFmtId="0" fontId="3" fillId="0" borderId="209" xfId="0" applyFont="1" applyFill="1" applyBorder="1" applyAlignment="1">
      <alignment horizontal="center" vertical="center" wrapText="1"/>
    </xf>
    <xf numFmtId="0" fontId="3" fillId="0" borderId="214" xfId="0" applyFont="1" applyFill="1" applyBorder="1" applyAlignment="1">
      <alignment horizontal="center" vertical="center" wrapText="1"/>
    </xf>
    <xf numFmtId="0" fontId="12" fillId="0" borderId="73" xfId="0" applyFont="1" applyFill="1" applyBorder="1" applyAlignment="1">
      <alignment horizontal="center" vertical="center" textRotation="90"/>
    </xf>
    <xf numFmtId="0" fontId="12" fillId="0" borderId="137" xfId="0" applyFont="1" applyFill="1" applyBorder="1" applyAlignment="1">
      <alignment horizontal="center" vertical="center" textRotation="90"/>
    </xf>
    <xf numFmtId="0" fontId="13" fillId="0" borderId="208" xfId="0" applyFont="1" applyFill="1" applyBorder="1" applyAlignment="1">
      <alignment horizontal="center" vertical="center" wrapText="1"/>
    </xf>
    <xf numFmtId="0" fontId="13" fillId="0" borderId="107" xfId="0" applyFont="1" applyFill="1" applyBorder="1" applyAlignment="1">
      <alignment horizontal="center" vertical="center" wrapText="1"/>
    </xf>
    <xf numFmtId="0" fontId="13" fillId="0" borderId="230"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7" fillId="0" borderId="204" xfId="0" applyFont="1" applyFill="1" applyBorder="1" applyAlignment="1">
      <alignment horizontal="center" vertical="center" wrapText="1"/>
    </xf>
    <xf numFmtId="0" fontId="3" fillId="0" borderId="204" xfId="0" applyFont="1" applyFill="1" applyBorder="1" applyAlignment="1">
      <alignment horizontal="center" vertical="center" wrapText="1"/>
    </xf>
    <xf numFmtId="0" fontId="13" fillId="0" borderId="215" xfId="0" applyFont="1" applyFill="1" applyBorder="1" applyAlignment="1">
      <alignment horizontal="center" vertical="center" wrapText="1"/>
    </xf>
    <xf numFmtId="0" fontId="6" fillId="0" borderId="173"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172" xfId="0" applyFont="1" applyFill="1" applyBorder="1" applyAlignment="1">
      <alignment horizontal="center" vertical="center" wrapText="1"/>
    </xf>
    <xf numFmtId="0" fontId="7" fillId="0" borderId="139" xfId="0" applyFont="1" applyFill="1" applyBorder="1" applyAlignment="1">
      <alignment horizontal="center" vertical="center" wrapText="1"/>
    </xf>
    <xf numFmtId="0" fontId="7" fillId="0" borderId="73" xfId="0" applyFont="1" applyFill="1" applyBorder="1" applyAlignment="1">
      <alignment horizontal="center" vertical="center" wrapText="1"/>
    </xf>
    <xf numFmtId="0" fontId="7" fillId="0" borderId="137"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144" xfId="0" applyFont="1" applyFill="1" applyBorder="1" applyAlignment="1">
      <alignment horizontal="center" vertical="center" wrapText="1"/>
    </xf>
    <xf numFmtId="0" fontId="13" fillId="0" borderId="203" xfId="0" applyFont="1" applyFill="1" applyBorder="1" applyAlignment="1" applyProtection="1">
      <alignment horizontal="center" vertical="center" wrapText="1"/>
      <protection locked="0"/>
    </xf>
    <xf numFmtId="0" fontId="6" fillId="0" borderId="145" xfId="0" applyFont="1" applyFill="1" applyBorder="1" applyAlignment="1">
      <alignment horizontal="center" vertical="center" wrapText="1"/>
    </xf>
    <xf numFmtId="0" fontId="8" fillId="0" borderId="117" xfId="0" applyFont="1" applyFill="1" applyBorder="1" applyAlignment="1">
      <alignment horizontal="center" vertical="center" wrapText="1"/>
    </xf>
    <xf numFmtId="0" fontId="12" fillId="0" borderId="44" xfId="0" applyFont="1" applyFill="1" applyBorder="1" applyAlignment="1">
      <alignment horizontal="center" vertical="center" textRotation="90"/>
    </xf>
    <xf numFmtId="0" fontId="12" fillId="0" borderId="54" xfId="0" applyFont="1" applyFill="1" applyBorder="1" applyAlignment="1">
      <alignment horizontal="center" vertical="center" textRotation="90"/>
    </xf>
    <xf numFmtId="0" fontId="12" fillId="0" borderId="144" xfId="0" applyFont="1" applyFill="1" applyBorder="1" applyAlignment="1">
      <alignment horizontal="center" vertical="center" textRotation="90"/>
    </xf>
    <xf numFmtId="0" fontId="6" fillId="0" borderId="108"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12" fillId="0" borderId="199" xfId="0" applyFont="1" applyFill="1" applyBorder="1" applyAlignment="1">
      <alignment horizontal="center" vertical="center" textRotation="90"/>
    </xf>
    <xf numFmtId="0" fontId="12" fillId="0" borderId="200" xfId="0" applyFont="1" applyFill="1" applyBorder="1" applyAlignment="1">
      <alignment horizontal="center" vertical="center" textRotation="90"/>
    </xf>
    <xf numFmtId="0" fontId="12" fillId="0" borderId="201" xfId="0" applyFont="1" applyFill="1" applyBorder="1" applyAlignment="1">
      <alignment horizontal="center" vertical="center" textRotation="90"/>
    </xf>
    <xf numFmtId="0" fontId="8" fillId="0" borderId="173"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172" xfId="0" applyFont="1" applyFill="1" applyBorder="1" applyAlignment="1">
      <alignment horizontal="center" vertical="center" wrapText="1"/>
    </xf>
    <xf numFmtId="0" fontId="8" fillId="0" borderId="197"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198" xfId="0" applyFont="1" applyFill="1" applyBorder="1" applyAlignment="1">
      <alignment horizontal="center" vertical="center" wrapText="1"/>
    </xf>
    <xf numFmtId="0" fontId="12" fillId="0" borderId="63" xfId="0" applyFont="1" applyFill="1" applyBorder="1" applyAlignment="1">
      <alignment horizontal="center" vertical="center" textRotation="90"/>
    </xf>
    <xf numFmtId="0" fontId="8" fillId="0" borderId="63" xfId="0" applyFont="1" applyFill="1" applyBorder="1" applyAlignment="1">
      <alignment horizontal="center" vertical="center" wrapText="1"/>
    </xf>
    <xf numFmtId="0" fontId="15" fillId="0" borderId="54" xfId="0" applyFont="1" applyFill="1" applyBorder="1" applyAlignment="1">
      <alignment horizontal="center" vertical="center" wrapText="1"/>
    </xf>
    <xf numFmtId="0" fontId="8" fillId="0" borderId="72" xfId="0" applyFont="1" applyFill="1" applyBorder="1" applyAlignment="1">
      <alignment horizontal="center" vertical="center" wrapText="1"/>
    </xf>
    <xf numFmtId="0" fontId="8" fillId="0" borderId="73" xfId="0" applyFont="1" applyFill="1" applyBorder="1" applyAlignment="1">
      <alignment horizontal="center" vertical="center" wrapText="1"/>
    </xf>
    <xf numFmtId="0" fontId="13" fillId="0" borderId="98" xfId="0" applyFont="1" applyBorder="1" applyAlignment="1" applyProtection="1">
      <alignment horizontal="center" vertical="center" wrapText="1"/>
      <protection locked="0"/>
    </xf>
    <xf numFmtId="0" fontId="13" fillId="0" borderId="99" xfId="0" applyFont="1" applyBorder="1" applyAlignment="1" applyProtection="1">
      <alignment horizontal="center" vertical="center" wrapText="1"/>
      <protection locked="0"/>
    </xf>
    <xf numFmtId="0" fontId="13" fillId="0" borderId="100" xfId="0" applyFont="1" applyBorder="1" applyAlignment="1" applyProtection="1">
      <alignment horizontal="center" vertical="center" wrapText="1"/>
      <protection locked="0"/>
    </xf>
    <xf numFmtId="0" fontId="6" fillId="0" borderId="173"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172" xfId="0" applyFont="1" applyBorder="1" applyAlignment="1">
      <alignment horizontal="center" vertical="center" wrapText="1"/>
    </xf>
    <xf numFmtId="0" fontId="7" fillId="0" borderId="139"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137"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144" xfId="0" applyFont="1" applyBorder="1" applyAlignment="1">
      <alignment horizontal="center" vertical="center" wrapText="1"/>
    </xf>
    <xf numFmtId="0" fontId="12" fillId="0" borderId="72" xfId="0" applyFont="1" applyBorder="1" applyAlignment="1">
      <alignment horizontal="center" vertical="center" textRotation="90"/>
    </xf>
    <xf numFmtId="0" fontId="12" fillId="0" borderId="73" xfId="0" applyFont="1" applyBorder="1" applyAlignment="1">
      <alignment horizontal="center" vertical="center" textRotation="90"/>
    </xf>
    <xf numFmtId="0" fontId="8" fillId="0" borderId="63"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43" xfId="0" applyFont="1" applyBorder="1" applyAlignment="1">
      <alignment horizontal="center" vertical="center" wrapText="1"/>
    </xf>
    <xf numFmtId="0" fontId="12" fillId="0" borderId="139" xfId="0" applyFont="1" applyBorder="1" applyAlignment="1">
      <alignment horizontal="center" vertical="center" textRotation="90"/>
    </xf>
    <xf numFmtId="0" fontId="12" fillId="0" borderId="137" xfId="0" applyFont="1" applyBorder="1" applyAlignment="1">
      <alignment horizontal="center" vertical="center" textRotation="90"/>
    </xf>
    <xf numFmtId="0" fontId="6" fillId="0" borderId="108" xfId="0" applyFont="1" applyBorder="1" applyAlignment="1">
      <alignment horizontal="center" vertical="center" wrapText="1"/>
    </xf>
    <xf numFmtId="0" fontId="6" fillId="0" borderId="145" xfId="0" applyFont="1" applyBorder="1" applyAlignment="1">
      <alignment horizontal="center" vertical="center" wrapText="1"/>
    </xf>
    <xf numFmtId="0" fontId="8" fillId="0" borderId="117" xfId="0" applyFont="1" applyBorder="1" applyAlignment="1">
      <alignment horizontal="center" vertical="center" wrapText="1"/>
    </xf>
    <xf numFmtId="0" fontId="8" fillId="0" borderId="197"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198" xfId="0" applyFont="1" applyBorder="1" applyAlignment="1">
      <alignment horizontal="center" vertical="center" wrapText="1"/>
    </xf>
    <xf numFmtId="0" fontId="12" fillId="0" borderId="157" xfId="0" applyFont="1" applyBorder="1" applyAlignment="1">
      <alignment horizontal="center" vertical="center" textRotation="90"/>
    </xf>
    <xf numFmtId="0" fontId="12" fillId="0" borderId="140" xfId="0" applyFont="1" applyBorder="1" applyAlignment="1">
      <alignment horizontal="center" vertical="center" textRotation="90"/>
    </xf>
    <xf numFmtId="0" fontId="12" fillId="0" borderId="43" xfId="0" applyFont="1" applyBorder="1" applyAlignment="1">
      <alignment horizontal="center" vertical="center" textRotation="90"/>
    </xf>
    <xf numFmtId="0" fontId="12" fillId="0" borderId="54" xfId="0" applyFont="1" applyBorder="1" applyAlignment="1">
      <alignment horizontal="center" vertical="center" textRotation="90"/>
    </xf>
    <xf numFmtId="0" fontId="12" fillId="0" borderId="117" xfId="0" applyFont="1" applyBorder="1" applyAlignment="1">
      <alignment horizontal="center" vertical="center" textRotation="90"/>
    </xf>
    <xf numFmtId="0" fontId="12" fillId="0" borderId="44" xfId="0" applyFont="1" applyBorder="1" applyAlignment="1">
      <alignment horizontal="center" vertical="center" textRotation="90"/>
    </xf>
    <xf numFmtId="0" fontId="12" fillId="0" borderId="144" xfId="0" applyFont="1" applyBorder="1" applyAlignment="1">
      <alignment horizontal="center" vertical="center" textRotation="90"/>
    </xf>
    <xf numFmtId="0" fontId="15" fillId="0" borderId="54" xfId="0" applyFont="1" applyBorder="1" applyAlignment="1">
      <alignment horizontal="center" vertical="center" wrapText="1"/>
    </xf>
    <xf numFmtId="0" fontId="15" fillId="0" borderId="144" xfId="0" applyFont="1" applyBorder="1" applyAlignment="1">
      <alignment horizontal="center" vertical="center" wrapText="1"/>
    </xf>
    <xf numFmtId="0" fontId="13" fillId="0" borderId="175" xfId="0" applyFont="1" applyBorder="1" applyAlignment="1" applyProtection="1">
      <alignment horizontal="center" vertical="center" wrapText="1"/>
      <protection locked="0"/>
    </xf>
    <xf numFmtId="0" fontId="8" fillId="0" borderId="170"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176" xfId="0" applyFont="1" applyBorder="1" applyAlignment="1">
      <alignment horizontal="center" vertical="center" wrapText="1"/>
    </xf>
    <xf numFmtId="0" fontId="12" fillId="0" borderId="46" xfId="0" applyFont="1" applyBorder="1" applyAlignment="1">
      <alignment horizontal="center" vertical="center" textRotation="90"/>
    </xf>
    <xf numFmtId="0" fontId="12" fillId="0" borderId="56" xfId="0" applyFont="1" applyBorder="1" applyAlignment="1">
      <alignment horizontal="center" vertical="center" textRotation="90"/>
    </xf>
    <xf numFmtId="0" fontId="12" fillId="0" borderId="62" xfId="0" applyFont="1" applyBorder="1" applyAlignment="1">
      <alignment horizontal="center" vertical="center" textRotation="90"/>
    </xf>
    <xf numFmtId="0" fontId="6" fillId="0" borderId="195" xfId="0" applyFont="1" applyBorder="1" applyAlignment="1" applyProtection="1">
      <alignment horizontal="center" vertical="center" wrapText="1"/>
      <protection hidden="1"/>
    </xf>
    <xf numFmtId="0" fontId="6" fillId="0" borderId="140" xfId="0" applyFont="1" applyBorder="1" applyAlignment="1" applyProtection="1">
      <alignment horizontal="center" vertical="center" wrapText="1"/>
      <protection hidden="1"/>
    </xf>
    <xf numFmtId="0" fontId="6" fillId="0" borderId="196" xfId="0" applyFont="1" applyBorder="1" applyAlignment="1" applyProtection="1">
      <alignment horizontal="center" vertical="center" wrapText="1"/>
      <protection hidden="1"/>
    </xf>
    <xf numFmtId="0" fontId="7" fillId="0" borderId="139" xfId="0" applyFont="1" applyBorder="1" applyAlignment="1" applyProtection="1">
      <alignment horizontal="center" vertical="center" wrapText="1"/>
      <protection hidden="1"/>
    </xf>
    <xf numFmtId="0" fontId="7" fillId="0" borderId="73" xfId="0" applyFont="1" applyBorder="1" applyAlignment="1" applyProtection="1">
      <alignment horizontal="center" vertical="center" wrapText="1"/>
      <protection hidden="1"/>
    </xf>
    <xf numFmtId="0" fontId="7" fillId="0" borderId="137" xfId="0" applyFont="1" applyBorder="1" applyAlignment="1" applyProtection="1">
      <alignment horizontal="center" vertical="center" wrapText="1"/>
      <protection hidden="1"/>
    </xf>
    <xf numFmtId="0" fontId="8" fillId="0" borderId="139" xfId="0" applyFont="1" applyBorder="1" applyAlignment="1" applyProtection="1">
      <alignment horizontal="center" vertical="center" wrapText="1"/>
      <protection hidden="1"/>
    </xf>
    <xf numFmtId="0" fontId="8" fillId="0" borderId="73" xfId="0" applyFont="1" applyBorder="1" applyAlignment="1" applyProtection="1">
      <alignment horizontal="center" vertical="center" wrapText="1"/>
      <protection hidden="1"/>
    </xf>
    <xf numFmtId="0" fontId="8" fillId="0" borderId="137" xfId="0" applyFont="1" applyBorder="1" applyAlignment="1" applyProtection="1">
      <alignment horizontal="center" vertical="center" wrapText="1"/>
      <protection hidden="1"/>
    </xf>
    <xf numFmtId="0" fontId="12" fillId="0" borderId="139" xfId="0" applyFont="1" applyBorder="1" applyAlignment="1" applyProtection="1">
      <alignment horizontal="center" vertical="center" textRotation="90"/>
      <protection hidden="1"/>
    </xf>
    <xf numFmtId="0" fontId="12" fillId="0" borderId="73" xfId="0" applyFont="1" applyBorder="1" applyAlignment="1" applyProtection="1">
      <alignment horizontal="center" vertical="center" textRotation="90"/>
      <protection hidden="1"/>
    </xf>
    <xf numFmtId="0" fontId="12" fillId="0" borderId="137" xfId="0" applyFont="1" applyBorder="1" applyAlignment="1" applyProtection="1">
      <alignment horizontal="center" vertical="center" textRotation="90"/>
      <protection hidden="1"/>
    </xf>
    <xf numFmtId="0" fontId="8" fillId="0" borderId="43" xfId="0" applyFont="1" applyBorder="1" applyAlignment="1" applyProtection="1">
      <alignment horizontal="center" vertical="center" wrapText="1"/>
      <protection hidden="1"/>
    </xf>
    <xf numFmtId="0" fontId="8" fillId="0" borderId="54" xfId="0" applyFont="1" applyBorder="1" applyAlignment="1" applyProtection="1">
      <alignment horizontal="center" vertical="center" wrapText="1"/>
      <protection hidden="1"/>
    </xf>
    <xf numFmtId="0" fontId="8" fillId="0" borderId="144"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6" fillId="0" borderId="157" xfId="0" applyFont="1" applyBorder="1" applyAlignment="1" applyProtection="1">
      <alignment horizontal="center" vertical="center" wrapText="1"/>
      <protection hidden="1"/>
    </xf>
    <xf numFmtId="0" fontId="7" fillId="0" borderId="72" xfId="0" applyFont="1" applyBorder="1" applyAlignment="1" applyProtection="1">
      <alignment horizontal="center" vertical="center" wrapText="1"/>
      <protection hidden="1"/>
    </xf>
    <xf numFmtId="0" fontId="8" fillId="0" borderId="72" xfId="0" applyFont="1" applyBorder="1" applyAlignment="1" applyProtection="1">
      <alignment horizontal="center" vertical="center" wrapText="1"/>
      <protection hidden="1"/>
    </xf>
    <xf numFmtId="0" fontId="12" fillId="0" borderId="72" xfId="0" applyFont="1" applyBorder="1" applyAlignment="1" applyProtection="1">
      <alignment horizontal="center" vertical="center" textRotation="90"/>
      <protection hidden="1"/>
    </xf>
    <xf numFmtId="0" fontId="8" fillId="0" borderId="63" xfId="0" applyFont="1" applyBorder="1" applyAlignment="1" applyProtection="1">
      <alignment horizontal="center" vertical="center" wrapText="1"/>
      <protection hidden="1"/>
    </xf>
    <xf numFmtId="0" fontId="8" fillId="0" borderId="86" xfId="0" applyFont="1" applyBorder="1" applyAlignment="1" applyProtection="1">
      <alignment horizontal="center" vertical="center" wrapText="1"/>
      <protection hidden="1"/>
    </xf>
    <xf numFmtId="0" fontId="8" fillId="0" borderId="117" xfId="0" applyFont="1" applyBorder="1" applyAlignment="1" applyProtection="1">
      <alignment horizontal="center" vertical="center" wrapText="1"/>
      <protection hidden="1"/>
    </xf>
    <xf numFmtId="0" fontId="13" fillId="0" borderId="174" xfId="0" applyFont="1" applyBorder="1" applyAlignment="1" applyProtection="1">
      <alignment horizontal="center" vertical="center" wrapText="1"/>
      <protection locked="0"/>
    </xf>
    <xf numFmtId="0" fontId="14" fillId="0" borderId="185" xfId="0" applyFont="1" applyBorder="1" applyAlignment="1">
      <alignment horizontal="center" vertical="center" wrapText="1"/>
    </xf>
    <xf numFmtId="0" fontId="14" fillId="0" borderId="189" xfId="0" applyFont="1" applyBorder="1" applyAlignment="1">
      <alignment horizontal="center" vertical="center" wrapText="1"/>
    </xf>
    <xf numFmtId="0" fontId="12" fillId="0" borderId="63" xfId="0" applyFont="1" applyBorder="1" applyAlignment="1" applyProtection="1">
      <alignment horizontal="center" vertical="center" textRotation="90"/>
      <protection hidden="1"/>
    </xf>
    <xf numFmtId="0" fontId="12" fillId="0" borderId="54" xfId="0" applyFont="1" applyBorder="1" applyAlignment="1" applyProtection="1">
      <alignment horizontal="center" vertical="center" textRotation="90"/>
      <protection hidden="1"/>
    </xf>
    <xf numFmtId="0" fontId="6" fillId="0" borderId="186" xfId="0" applyFont="1" applyBorder="1" applyAlignment="1">
      <alignment horizontal="center" vertical="center" wrapText="1"/>
    </xf>
    <xf numFmtId="0" fontId="6" fillId="0" borderId="186" xfId="0" applyFont="1" applyBorder="1"/>
    <xf numFmtId="0" fontId="7" fillId="0" borderId="187" xfId="0" applyFont="1" applyBorder="1" applyAlignment="1">
      <alignment horizontal="center" vertical="center" wrapText="1"/>
    </xf>
    <xf numFmtId="0" fontId="7" fillId="0" borderId="187" xfId="0" applyFont="1" applyBorder="1"/>
    <xf numFmtId="0" fontId="8" fillId="0" borderId="187" xfId="0" applyFont="1" applyBorder="1" applyAlignment="1">
      <alignment horizontal="center" vertical="center" wrapText="1"/>
    </xf>
    <xf numFmtId="0" fontId="9" fillId="0" borderId="187" xfId="0" applyFont="1" applyBorder="1"/>
    <xf numFmtId="0" fontId="12" fillId="0" borderId="183" xfId="0" applyFont="1" applyBorder="1" applyAlignment="1">
      <alignment horizontal="center" vertical="center" textRotation="90"/>
    </xf>
    <xf numFmtId="0" fontId="8" fillId="0" borderId="183" xfId="0" applyFont="1" applyBorder="1" applyAlignment="1">
      <alignment horizontal="center" vertical="center" wrapText="1"/>
    </xf>
    <xf numFmtId="0" fontId="14" fillId="0" borderId="192" xfId="0" applyFont="1" applyBorder="1" applyAlignment="1">
      <alignment horizontal="center" vertical="center" wrapText="1"/>
    </xf>
    <xf numFmtId="0" fontId="6" fillId="0" borderId="181" xfId="0" applyFont="1" applyBorder="1" applyAlignment="1">
      <alignment horizontal="center" vertical="center" wrapText="1"/>
    </xf>
    <xf numFmtId="0" fontId="6" fillId="0" borderId="190" xfId="0" applyFont="1" applyBorder="1"/>
    <xf numFmtId="0" fontId="7" fillId="0" borderId="182" xfId="0" applyFont="1" applyBorder="1" applyAlignment="1">
      <alignment horizontal="center" vertical="center" wrapText="1"/>
    </xf>
    <xf numFmtId="0" fontId="7" fillId="0" borderId="191" xfId="0" applyFont="1" applyBorder="1"/>
    <xf numFmtId="0" fontId="8" fillId="0" borderId="182" xfId="0" applyFont="1" applyBorder="1" applyAlignment="1">
      <alignment horizontal="center" vertical="center" wrapText="1"/>
    </xf>
    <xf numFmtId="0" fontId="9" fillId="0" borderId="191" xfId="0" applyFont="1" applyBorder="1"/>
    <xf numFmtId="0" fontId="14" fillId="0" borderId="193" xfId="0" applyFont="1" applyBorder="1" applyAlignment="1">
      <alignment horizontal="center" vertical="center" wrapText="1"/>
    </xf>
    <xf numFmtId="0" fontId="14" fillId="0" borderId="194" xfId="0" applyFont="1" applyBorder="1" applyAlignment="1">
      <alignment horizontal="center" vertical="center" wrapText="1"/>
    </xf>
    <xf numFmtId="0" fontId="6" fillId="0" borderId="173" xfId="0" applyFont="1" applyBorder="1" applyAlignment="1" applyProtection="1">
      <alignment horizontal="center" vertical="center" wrapText="1"/>
      <protection hidden="1"/>
    </xf>
    <xf numFmtId="0" fontId="6" fillId="0" borderId="53" xfId="0" applyFont="1" applyBorder="1" applyAlignment="1" applyProtection="1">
      <alignment horizontal="center" vertical="center" wrapText="1"/>
      <protection hidden="1"/>
    </xf>
    <xf numFmtId="0" fontId="6" fillId="0" borderId="145" xfId="0" applyFont="1" applyBorder="1" applyAlignment="1" applyProtection="1">
      <alignment horizontal="center" vertical="center" wrapText="1"/>
      <protection hidden="1"/>
    </xf>
    <xf numFmtId="0" fontId="13" fillId="0" borderId="180" xfId="0" applyFont="1" applyBorder="1" applyAlignment="1" applyProtection="1">
      <alignment horizontal="center" vertical="center" wrapText="1"/>
      <protection locked="0"/>
    </xf>
    <xf numFmtId="0" fontId="6" fillId="0" borderId="108" xfId="0" applyFont="1" applyBorder="1" applyAlignment="1" applyProtection="1">
      <alignment horizontal="center" vertical="center" wrapText="1"/>
      <protection hidden="1"/>
    </xf>
    <xf numFmtId="0" fontId="6" fillId="0" borderId="172" xfId="0" applyFont="1" applyBorder="1" applyAlignment="1" applyProtection="1">
      <alignment horizontal="center" vertical="center" wrapText="1"/>
      <protection hidden="1"/>
    </xf>
    <xf numFmtId="0" fontId="8" fillId="0" borderId="147" xfId="0" applyFont="1" applyBorder="1" applyAlignment="1" applyProtection="1">
      <alignment horizontal="center" vertical="center" wrapText="1"/>
      <protection hidden="1"/>
    </xf>
    <xf numFmtId="0" fontId="8" fillId="0" borderId="148" xfId="0" applyFont="1" applyBorder="1" applyAlignment="1" applyProtection="1">
      <alignment horizontal="center" vertical="center" wrapText="1"/>
      <protection hidden="1"/>
    </xf>
    <xf numFmtId="0" fontId="8" fillId="0" borderId="149" xfId="0" applyFont="1" applyBorder="1" applyAlignment="1" applyProtection="1">
      <alignment horizontal="center" vertical="center" wrapText="1"/>
      <protection hidden="1"/>
    </xf>
    <xf numFmtId="0" fontId="12" fillId="0" borderId="157" xfId="0" applyFont="1" applyBorder="1" applyAlignment="1" applyProtection="1">
      <alignment horizontal="center" vertical="center" textRotation="90"/>
      <protection hidden="1"/>
    </xf>
    <xf numFmtId="0" fontId="12" fillId="0" borderId="140" xfId="0" applyFont="1" applyBorder="1" applyAlignment="1" applyProtection="1">
      <alignment horizontal="center" vertical="center" textRotation="90"/>
      <protection hidden="1"/>
    </xf>
    <xf numFmtId="0" fontId="13" fillId="0" borderId="177" xfId="0" applyFont="1" applyBorder="1" applyAlignment="1" applyProtection="1">
      <alignment horizontal="center" vertical="center" wrapText="1"/>
      <protection locked="0"/>
    </xf>
    <xf numFmtId="0" fontId="13" fillId="0" borderId="178" xfId="0" applyFont="1" applyBorder="1" applyAlignment="1" applyProtection="1">
      <alignment horizontal="center" vertical="center" wrapText="1"/>
      <protection locked="0"/>
    </xf>
    <xf numFmtId="0" fontId="13" fillId="0" borderId="179" xfId="0" applyFont="1" applyBorder="1" applyAlignment="1" applyProtection="1">
      <alignment horizontal="center" vertical="center" wrapText="1"/>
      <protection locked="0"/>
    </xf>
    <xf numFmtId="0" fontId="12" fillId="0" borderId="44" xfId="0" applyFont="1" applyBorder="1" applyAlignment="1" applyProtection="1">
      <alignment horizontal="center" vertical="center" textRotation="90"/>
      <protection hidden="1"/>
    </xf>
    <xf numFmtId="0" fontId="12" fillId="0" borderId="144" xfId="0" applyFont="1" applyBorder="1" applyAlignment="1" applyProtection="1">
      <alignment horizontal="center" vertical="center" textRotation="90"/>
      <protection hidden="1"/>
    </xf>
    <xf numFmtId="0" fontId="8" fillId="0" borderId="137" xfId="0" applyFont="1" applyBorder="1" applyAlignment="1">
      <alignment horizontal="center" vertical="center" wrapText="1"/>
    </xf>
    <xf numFmtId="0" fontId="6" fillId="0" borderId="59" xfId="0" applyFont="1" applyBorder="1" applyAlignment="1" applyProtection="1">
      <alignment horizontal="center" vertical="center" wrapText="1"/>
      <protection hidden="1"/>
    </xf>
    <xf numFmtId="0" fontId="7" fillId="0" borderId="74" xfId="0" applyFont="1" applyBorder="1" applyAlignment="1" applyProtection="1">
      <alignment horizontal="center" vertical="center" wrapText="1"/>
      <protection hidden="1"/>
    </xf>
    <xf numFmtId="0" fontId="8" fillId="0" borderId="60" xfId="0" applyFont="1" applyBorder="1" applyAlignment="1" applyProtection="1">
      <alignment horizontal="center" vertical="center" wrapText="1"/>
      <protection hidden="1"/>
    </xf>
    <xf numFmtId="0" fontId="6" fillId="0" borderId="141" xfId="0" applyFont="1" applyBorder="1" applyAlignment="1">
      <alignment horizontal="center" vertical="center" wrapText="1"/>
    </xf>
    <xf numFmtId="0" fontId="6" fillId="0" borderId="142" xfId="0" applyFont="1" applyBorder="1" applyAlignment="1">
      <alignment horizontal="center" vertical="center" wrapText="1"/>
    </xf>
    <xf numFmtId="0" fontId="6" fillId="0" borderId="143" xfId="0" applyFont="1" applyBorder="1" applyAlignment="1">
      <alignment horizontal="center" vertical="center" wrapText="1"/>
    </xf>
    <xf numFmtId="0" fontId="6" fillId="0" borderId="43" xfId="0" applyFont="1" applyBorder="1" applyAlignment="1">
      <alignment horizontal="center" vertical="center" textRotation="90"/>
    </xf>
    <xf numFmtId="0" fontId="6" fillId="0" borderId="54" xfId="0" applyFont="1" applyBorder="1" applyAlignment="1">
      <alignment horizontal="center" vertical="center" textRotation="90"/>
    </xf>
    <xf numFmtId="0" fontId="6" fillId="0" borderId="144" xfId="0" applyFont="1" applyBorder="1" applyAlignment="1">
      <alignment horizontal="center" vertical="center" textRotation="90"/>
    </xf>
    <xf numFmtId="0" fontId="6" fillId="0" borderId="44" xfId="0" applyFont="1" applyBorder="1" applyAlignment="1">
      <alignment horizontal="center" vertical="center" textRotation="90"/>
    </xf>
    <xf numFmtId="0" fontId="6" fillId="0" borderId="117" xfId="0" applyFont="1" applyBorder="1" applyAlignment="1">
      <alignment horizontal="center" vertical="center" textRotation="90"/>
    </xf>
    <xf numFmtId="0" fontId="9" fillId="0" borderId="168" xfId="0" applyFont="1" applyBorder="1" applyAlignment="1" applyProtection="1">
      <alignment horizontal="center" vertical="center" wrapText="1"/>
      <protection locked="0"/>
    </xf>
    <xf numFmtId="0" fontId="9" fillId="0" borderId="165" xfId="0" applyFont="1" applyBorder="1" applyAlignment="1" applyProtection="1">
      <alignment horizontal="center" vertical="center" wrapText="1"/>
      <protection locked="0"/>
    </xf>
    <xf numFmtId="0" fontId="9" fillId="0" borderId="166" xfId="0" applyFont="1" applyBorder="1" applyAlignment="1" applyProtection="1">
      <alignment horizontal="center" vertical="center" wrapText="1"/>
      <protection locked="0"/>
    </xf>
    <xf numFmtId="0" fontId="6" fillId="0" borderId="72" xfId="0" applyFont="1" applyBorder="1" applyAlignment="1" applyProtection="1">
      <alignment horizontal="center" vertical="center" textRotation="90"/>
      <protection hidden="1"/>
    </xf>
    <xf numFmtId="0" fontId="6" fillId="0" borderId="73" xfId="0" applyFont="1" applyBorder="1" applyAlignment="1" applyProtection="1">
      <alignment horizontal="center" vertical="center" textRotation="90"/>
      <protection hidden="1"/>
    </xf>
    <xf numFmtId="0" fontId="9" fillId="0" borderId="163" xfId="0" applyFont="1" applyBorder="1" applyAlignment="1" applyProtection="1">
      <alignment horizontal="center" vertical="center" wrapText="1"/>
      <protection locked="0"/>
    </xf>
    <xf numFmtId="0" fontId="6" fillId="0" borderId="152" xfId="0" applyFont="1" applyBorder="1" applyAlignment="1" applyProtection="1">
      <alignment horizontal="center" vertical="center" wrapText="1"/>
      <protection hidden="1"/>
    </xf>
    <xf numFmtId="0" fontId="6" fillId="0" borderId="142" xfId="0" applyFont="1" applyBorder="1" applyAlignment="1" applyProtection="1">
      <alignment horizontal="center" vertical="center" wrapText="1"/>
      <protection hidden="1"/>
    </xf>
    <xf numFmtId="0" fontId="6" fillId="0" borderId="143" xfId="0" applyFont="1" applyBorder="1" applyAlignment="1" applyProtection="1">
      <alignment horizontal="center" vertical="center" wrapText="1"/>
      <protection hidden="1"/>
    </xf>
    <xf numFmtId="0" fontId="9" fillId="0" borderId="167" xfId="0" applyFont="1" applyBorder="1" applyAlignment="1" applyProtection="1">
      <alignment horizontal="center" vertical="center" wrapText="1"/>
      <protection locked="0"/>
    </xf>
    <xf numFmtId="0" fontId="6" fillId="0" borderId="141" xfId="0" applyFont="1" applyBorder="1" applyAlignment="1" applyProtection="1">
      <alignment horizontal="center" vertical="center" wrapText="1"/>
      <protection hidden="1"/>
    </xf>
    <xf numFmtId="0" fontId="9" fillId="0" borderId="158" xfId="0" applyFont="1" applyBorder="1" applyAlignment="1" applyProtection="1">
      <alignment horizontal="center" vertical="center" wrapText="1"/>
      <protection locked="0"/>
    </xf>
    <xf numFmtId="0" fontId="9" fillId="0" borderId="159" xfId="0" applyFont="1" applyBorder="1" applyAlignment="1" applyProtection="1">
      <alignment horizontal="center" vertical="center" wrapText="1"/>
      <protection locked="0"/>
    </xf>
    <xf numFmtId="0" fontId="9" fillId="0" borderId="161" xfId="0" applyFont="1" applyBorder="1" applyAlignment="1" applyProtection="1">
      <alignment horizontal="center" vertical="center" wrapText="1"/>
      <protection locked="0"/>
    </xf>
    <xf numFmtId="0" fontId="9" fillId="0" borderId="158" xfId="0" applyFont="1" applyFill="1" applyBorder="1" applyAlignment="1" applyProtection="1">
      <alignment horizontal="center" vertical="center" wrapText="1"/>
      <protection locked="0"/>
    </xf>
    <xf numFmtId="0" fontId="9" fillId="0" borderId="159" xfId="0" applyFont="1" applyFill="1" applyBorder="1" applyAlignment="1" applyProtection="1">
      <alignment horizontal="center" vertical="center" wrapText="1"/>
      <protection locked="0"/>
    </xf>
    <xf numFmtId="0" fontId="9" fillId="0" borderId="160" xfId="0" applyFont="1" applyFill="1" applyBorder="1" applyAlignment="1" applyProtection="1">
      <alignment horizontal="center" vertical="center" wrapText="1"/>
      <protection locked="0"/>
    </xf>
    <xf numFmtId="0" fontId="6" fillId="0" borderId="63" xfId="0" applyFont="1" applyBorder="1" applyAlignment="1" applyProtection="1">
      <alignment horizontal="center" vertical="center" textRotation="90"/>
      <protection hidden="1"/>
    </xf>
    <xf numFmtId="0" fontId="6" fillId="0" borderId="54" xfId="0" applyFont="1" applyBorder="1" applyAlignment="1" applyProtection="1">
      <alignment horizontal="center" vertical="center" textRotation="90"/>
      <protection hidden="1"/>
    </xf>
    <xf numFmtId="0" fontId="6" fillId="0" borderId="134" xfId="0" applyFont="1" applyBorder="1" applyAlignment="1" applyProtection="1">
      <alignment horizontal="center" vertical="center" wrapText="1"/>
      <protection hidden="1"/>
    </xf>
    <xf numFmtId="0" fontId="6" fillId="0" borderId="135" xfId="0" applyFont="1" applyBorder="1" applyAlignment="1" applyProtection="1">
      <alignment horizontal="center" vertical="center" wrapText="1"/>
      <protection hidden="1"/>
    </xf>
    <xf numFmtId="0" fontId="6" fillId="0" borderId="136" xfId="0" applyFont="1" applyBorder="1" applyAlignment="1" applyProtection="1">
      <alignment horizontal="center" vertical="center" wrapText="1"/>
      <protection hidden="1"/>
    </xf>
    <xf numFmtId="0" fontId="6" fillId="0" borderId="137" xfId="0" applyFont="1" applyBorder="1" applyAlignment="1" applyProtection="1">
      <alignment horizontal="center" vertical="center" textRotation="90"/>
      <protection hidden="1"/>
    </xf>
    <xf numFmtId="0" fontId="6" fillId="0" borderId="139" xfId="0" applyFont="1" applyBorder="1" applyAlignment="1" applyProtection="1">
      <alignment horizontal="center" vertical="center" textRotation="90"/>
      <protection hidden="1"/>
    </xf>
    <xf numFmtId="0" fontId="6" fillId="0" borderId="44" xfId="0" applyFont="1" applyBorder="1" applyAlignment="1" applyProtection="1">
      <alignment horizontal="center" vertical="center" textRotation="90"/>
      <protection hidden="1"/>
    </xf>
    <xf numFmtId="0" fontId="6" fillId="0" borderId="144" xfId="0" applyFont="1" applyBorder="1" applyAlignment="1" applyProtection="1">
      <alignment horizontal="center" vertical="center" textRotation="90"/>
      <protection hidden="1"/>
    </xf>
    <xf numFmtId="0" fontId="6" fillId="0" borderId="138" xfId="0" applyFont="1" applyBorder="1" applyAlignment="1">
      <alignment horizontal="center" vertical="center" wrapText="1"/>
    </xf>
    <xf numFmtId="0" fontId="6" fillId="0" borderId="135" xfId="0" applyFont="1" applyBorder="1"/>
    <xf numFmtId="0" fontId="6" fillId="0" borderId="136" xfId="0" applyFont="1" applyBorder="1"/>
    <xf numFmtId="0" fontId="7" fillId="0" borderId="73" xfId="0" applyFont="1" applyBorder="1"/>
    <xf numFmtId="0" fontId="7" fillId="0" borderId="137" xfId="0" applyFont="1" applyBorder="1"/>
    <xf numFmtId="0" fontId="8" fillId="0" borderId="139" xfId="0" applyFont="1" applyBorder="1" applyAlignment="1">
      <alignment horizontal="center" vertical="center" wrapText="1"/>
    </xf>
    <xf numFmtId="0" fontId="8" fillId="0" borderId="73" xfId="0" applyFont="1" applyBorder="1"/>
    <xf numFmtId="0" fontId="8" fillId="0" borderId="137" xfId="0" applyFont="1" applyBorder="1"/>
    <xf numFmtId="0" fontId="6" fillId="0" borderId="72" xfId="0" applyFont="1" applyBorder="1" applyAlignment="1">
      <alignment horizontal="center" vertical="center" textRotation="90"/>
    </xf>
    <xf numFmtId="0" fontId="9" fillId="0" borderId="73" xfId="0" applyFont="1" applyBorder="1"/>
    <xf numFmtId="0" fontId="9" fillId="0" borderId="137" xfId="0" applyFont="1" applyBorder="1"/>
    <xf numFmtId="0" fontId="6" fillId="0" borderId="135" xfId="0" applyFont="1" applyBorder="1" applyAlignment="1">
      <alignment horizontal="center" vertical="center" wrapText="1"/>
    </xf>
    <xf numFmtId="0" fontId="6" fillId="0" borderId="153" xfId="0" applyFont="1" applyBorder="1" applyAlignment="1" applyProtection="1">
      <alignment horizontal="center" vertical="center" wrapText="1"/>
      <protection hidden="1"/>
    </xf>
    <xf numFmtId="0" fontId="6" fillId="0" borderId="151" xfId="0" applyFont="1" applyBorder="1" applyAlignment="1" applyProtection="1">
      <alignment horizontal="center" vertical="center" wrapText="1"/>
      <protection hidden="1"/>
    </xf>
    <xf numFmtId="0" fontId="6" fillId="0" borderId="140" xfId="0" applyFont="1" applyBorder="1" applyAlignment="1">
      <alignment horizontal="center" vertical="center" wrapText="1"/>
    </xf>
    <xf numFmtId="0" fontId="6" fillId="0" borderId="140" xfId="0" applyFont="1" applyBorder="1"/>
    <xf numFmtId="0" fontId="6" fillId="0" borderId="73" xfId="0" applyFont="1" applyBorder="1" applyAlignment="1">
      <alignment horizontal="center" vertical="center" textRotation="90"/>
    </xf>
    <xf numFmtId="0" fontId="6" fillId="0" borderId="139" xfId="0" applyFont="1" applyBorder="1" applyAlignment="1">
      <alignment horizontal="center" vertical="center" textRotation="90"/>
    </xf>
    <xf numFmtId="0" fontId="6" fillId="0" borderId="134" xfId="0" applyFont="1" applyBorder="1" applyAlignment="1">
      <alignment horizontal="center" vertical="center" wrapText="1"/>
    </xf>
    <xf numFmtId="0" fontId="7" fillId="0" borderId="72" xfId="0" applyFont="1" applyBorder="1" applyAlignment="1">
      <alignment horizontal="center" vertical="center" wrapText="1"/>
    </xf>
    <xf numFmtId="0" fontId="6" fillId="5" borderId="132" xfId="0" applyFont="1" applyFill="1" applyBorder="1" applyAlignment="1">
      <alignment horizontal="center" vertical="center" wrapText="1"/>
    </xf>
    <xf numFmtId="0" fontId="7" fillId="5" borderId="133" xfId="0" applyFont="1" applyFill="1" applyBorder="1" applyAlignment="1">
      <alignment horizontal="center" vertical="center" wrapText="1"/>
    </xf>
    <xf numFmtId="0" fontId="8" fillId="5" borderId="133" xfId="0" applyFont="1" applyFill="1" applyBorder="1" applyAlignment="1">
      <alignment horizontal="center" vertical="center" wrapText="1"/>
    </xf>
    <xf numFmtId="0" fontId="8" fillId="5" borderId="133" xfId="0" applyFont="1" applyFill="1" applyBorder="1" applyAlignment="1">
      <alignment horizontal="center" vertical="center" textRotation="90"/>
    </xf>
    <xf numFmtId="0" fontId="8" fillId="5" borderId="133" xfId="0" applyFont="1" applyFill="1" applyBorder="1" applyAlignment="1">
      <alignment horizontal="center" vertical="center" textRotation="90" wrapText="1"/>
    </xf>
    <xf numFmtId="0" fontId="8" fillId="5" borderId="133" xfId="0" applyFont="1" applyFill="1" applyBorder="1" applyAlignment="1">
      <alignment horizontal="center" vertical="center"/>
    </xf>
    <xf numFmtId="0" fontId="8" fillId="0" borderId="72" xfId="0" applyFont="1" applyBorder="1" applyAlignment="1" applyProtection="1">
      <alignment horizontal="center" vertical="center" textRotation="90"/>
      <protection hidden="1"/>
    </xf>
    <xf numFmtId="0" fontId="8" fillId="0" borderId="73" xfId="0" applyFont="1" applyBorder="1" applyAlignment="1" applyProtection="1">
      <alignment horizontal="center" vertical="center" textRotation="90"/>
      <protection hidden="1"/>
    </xf>
    <xf numFmtId="0" fontId="7" fillId="0" borderId="112" xfId="0" applyFont="1" applyBorder="1" applyAlignment="1" applyProtection="1">
      <alignment horizontal="center" vertical="center" wrapText="1"/>
      <protection hidden="1"/>
    </xf>
    <xf numFmtId="0" fontId="7" fillId="0" borderId="131"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7" fillId="0" borderId="113" xfId="0" applyFont="1" applyBorder="1" applyAlignment="1" applyProtection="1">
      <alignment horizontal="center" vertical="center" wrapText="1"/>
      <protection hidden="1"/>
    </xf>
    <xf numFmtId="0" fontId="7" fillId="0" borderId="114" xfId="0" applyFont="1" applyBorder="1" applyAlignment="1" applyProtection="1">
      <alignment horizontal="center" vertical="center" wrapText="1"/>
      <protection hidden="1"/>
    </xf>
    <xf numFmtId="0" fontId="7" fillId="0" borderId="115" xfId="0" applyFont="1" applyBorder="1" applyAlignment="1" applyProtection="1">
      <alignment horizontal="center" vertical="center" wrapText="1"/>
      <protection hidden="1"/>
    </xf>
    <xf numFmtId="0" fontId="9" fillId="0" borderId="98" xfId="0" applyFont="1" applyBorder="1" applyAlignment="1" applyProtection="1">
      <alignment horizontal="center" vertical="center" wrapText="1"/>
      <protection locked="0"/>
    </xf>
    <xf numFmtId="0" fontId="9" fillId="0" borderId="99" xfId="0" applyFont="1" applyBorder="1" applyAlignment="1" applyProtection="1">
      <alignment horizontal="center" vertical="center" wrapText="1"/>
      <protection locked="0"/>
    </xf>
    <xf numFmtId="0" fontId="9" fillId="0" borderId="100" xfId="0" applyFont="1" applyBorder="1" applyAlignment="1" applyProtection="1">
      <alignment horizontal="center" vertical="center" wrapText="1"/>
      <protection locked="0"/>
    </xf>
    <xf numFmtId="0" fontId="7" fillId="0" borderId="109" xfId="0" applyFont="1" applyBorder="1" applyAlignment="1" applyProtection="1">
      <alignment horizontal="center" vertical="center" wrapText="1"/>
      <protection hidden="1"/>
    </xf>
    <xf numFmtId="0" fontId="8" fillId="0" borderId="63" xfId="0" applyFont="1" applyBorder="1" applyAlignment="1" applyProtection="1">
      <alignment horizontal="center" vertical="center" textRotation="90"/>
      <protection hidden="1"/>
    </xf>
    <xf numFmtId="0" fontId="8" fillId="0" borderId="54" xfId="0" applyFont="1" applyBorder="1" applyAlignment="1" applyProtection="1">
      <alignment horizontal="center" vertical="center" textRotation="90"/>
      <protection hidden="1"/>
    </xf>
    <xf numFmtId="0" fontId="6" fillId="0" borderId="40" xfId="0" applyFont="1" applyBorder="1" applyAlignment="1" applyProtection="1">
      <alignment horizontal="center" vertical="center" wrapText="1"/>
      <protection hidden="1"/>
    </xf>
    <xf numFmtId="0" fontId="6" fillId="0" borderId="51" xfId="0" applyFont="1" applyBorder="1" applyAlignment="1" applyProtection="1">
      <alignment horizontal="center" vertical="center" wrapText="1"/>
      <protection hidden="1"/>
    </xf>
    <xf numFmtId="0" fontId="6" fillId="0" borderId="57" xfId="0" applyFont="1" applyBorder="1" applyAlignment="1" applyProtection="1">
      <alignment horizontal="center" vertical="center" wrapText="1"/>
      <protection hidden="1"/>
    </xf>
    <xf numFmtId="0" fontId="6" fillId="0" borderId="60" xfId="0" applyFont="1" applyBorder="1" applyAlignment="1" applyProtection="1">
      <alignment horizontal="center" vertical="center" textRotation="90"/>
      <protection hidden="1"/>
    </xf>
    <xf numFmtId="0" fontId="6" fillId="0" borderId="105" xfId="0" applyFont="1" applyBorder="1" applyAlignment="1" applyProtection="1">
      <alignment horizontal="center" vertical="center" wrapText="1"/>
      <protection hidden="1"/>
    </xf>
    <xf numFmtId="0" fontId="6" fillId="0" borderId="106" xfId="0" applyFont="1" applyBorder="1" applyAlignment="1" applyProtection="1">
      <alignment horizontal="center" vertical="center" wrapText="1"/>
      <protection hidden="1"/>
    </xf>
    <xf numFmtId="0" fontId="6" fillId="0" borderId="43" xfId="0" applyFont="1" applyBorder="1" applyAlignment="1" applyProtection="1">
      <alignment horizontal="center" vertical="center" textRotation="90"/>
      <protection hidden="1"/>
    </xf>
    <xf numFmtId="0" fontId="6" fillId="0" borderId="74" xfId="0" applyFont="1" applyBorder="1" applyAlignment="1" applyProtection="1">
      <alignment horizontal="center" vertical="center" textRotation="90"/>
      <protection hidden="1"/>
    </xf>
    <xf numFmtId="0" fontId="8" fillId="0" borderId="74" xfId="0" applyFont="1" applyBorder="1" applyAlignment="1" applyProtection="1">
      <alignment horizontal="center" vertical="center" wrapText="1"/>
      <protection hidden="1"/>
    </xf>
    <xf numFmtId="0" fontId="9" fillId="5" borderId="98" xfId="0" applyFont="1" applyFill="1" applyBorder="1" applyAlignment="1" applyProtection="1">
      <alignment horizontal="center" vertical="center" wrapText="1"/>
      <protection locked="0"/>
    </xf>
    <xf numFmtId="0" fontId="9" fillId="5" borderId="99" xfId="0" applyFont="1" applyFill="1" applyBorder="1" applyAlignment="1" applyProtection="1">
      <alignment horizontal="center" vertical="center" wrapText="1"/>
      <protection locked="0"/>
    </xf>
    <xf numFmtId="0" fontId="9" fillId="5" borderId="100" xfId="0" applyFont="1" applyFill="1" applyBorder="1" applyAlignment="1" applyProtection="1">
      <alignment horizontal="center" vertical="center" wrapText="1"/>
      <protection locked="0"/>
    </xf>
    <xf numFmtId="0" fontId="6" fillId="0" borderId="40" xfId="0" applyFont="1" applyBorder="1" applyAlignment="1" applyProtection="1">
      <alignment horizontal="center" vertical="center" wrapText="1"/>
    </xf>
    <xf numFmtId="0" fontId="6" fillId="0" borderId="51" xfId="0" applyFont="1" applyBorder="1" applyAlignment="1" applyProtection="1">
      <alignment horizontal="center" vertical="center" wrapText="1"/>
    </xf>
    <xf numFmtId="0" fontId="6" fillId="0" borderId="57" xfId="0" applyFont="1" applyBorder="1" applyAlignment="1" applyProtection="1">
      <alignment horizontal="center" vertical="center" wrapText="1"/>
    </xf>
    <xf numFmtId="0" fontId="7" fillId="0" borderId="72" xfId="0" applyFont="1" applyBorder="1" applyAlignment="1" applyProtection="1">
      <alignment horizontal="center" vertical="center" wrapText="1"/>
    </xf>
    <xf numFmtId="0" fontId="7" fillId="0" borderId="73" xfId="0" applyFont="1" applyBorder="1" applyAlignment="1" applyProtection="1">
      <alignment horizontal="center" vertical="center" wrapText="1"/>
    </xf>
    <xf numFmtId="0" fontId="7" fillId="0" borderId="74" xfId="0" applyFont="1" applyBorder="1" applyAlignment="1" applyProtection="1">
      <alignment horizontal="center" vertical="center" wrapText="1"/>
    </xf>
    <xf numFmtId="0" fontId="8" fillId="0" borderId="63" xfId="0" applyFont="1" applyBorder="1" applyAlignment="1" applyProtection="1">
      <alignment horizontal="center" vertical="center" wrapText="1"/>
    </xf>
    <xf numFmtId="0" fontId="8" fillId="0" borderId="54" xfId="0" applyFont="1" applyBorder="1" applyAlignment="1" applyProtection="1">
      <alignment horizontal="center" vertical="center" wrapText="1"/>
    </xf>
    <xf numFmtId="0" fontId="8" fillId="0" borderId="60" xfId="0" applyFont="1" applyBorder="1" applyAlignment="1" applyProtection="1">
      <alignment horizontal="center" vertical="center" wrapText="1"/>
    </xf>
    <xf numFmtId="0" fontId="6" fillId="0" borderId="72" xfId="0" applyFont="1" applyBorder="1" applyAlignment="1" applyProtection="1">
      <alignment horizontal="center" vertical="center" textRotation="90"/>
    </xf>
    <xf numFmtId="0" fontId="6" fillId="0" borderId="73" xfId="0" applyFont="1" applyBorder="1" applyAlignment="1" applyProtection="1">
      <alignment horizontal="center" vertical="center" textRotation="90"/>
    </xf>
    <xf numFmtId="0" fontId="6" fillId="0" borderId="74" xfId="0" applyFont="1" applyBorder="1" applyAlignment="1" applyProtection="1">
      <alignment horizontal="center" vertical="center" textRotation="90"/>
    </xf>
    <xf numFmtId="0" fontId="8" fillId="0" borderId="72" xfId="0" applyFont="1" applyBorder="1" applyAlignment="1" applyProtection="1">
      <alignment horizontal="center" vertical="center" wrapText="1"/>
    </xf>
    <xf numFmtId="0" fontId="8" fillId="0" borderId="73" xfId="0" applyFont="1" applyBorder="1" applyAlignment="1" applyProtection="1">
      <alignment horizontal="center" vertical="center" wrapText="1"/>
    </xf>
    <xf numFmtId="0" fontId="8" fillId="0" borderId="74" xfId="0" applyFont="1" applyBorder="1" applyAlignment="1" applyProtection="1">
      <alignment horizontal="center" vertical="center" wrapText="1"/>
    </xf>
    <xf numFmtId="0" fontId="6" fillId="0" borderId="63" xfId="0" applyFont="1" applyBorder="1" applyAlignment="1" applyProtection="1">
      <alignment horizontal="center" vertical="center" textRotation="90"/>
    </xf>
    <xf numFmtId="0" fontId="6" fillId="0" borderId="54" xfId="0" applyFont="1" applyBorder="1" applyAlignment="1" applyProtection="1">
      <alignment horizontal="center" vertical="center" textRotation="90"/>
    </xf>
    <xf numFmtId="0" fontId="6" fillId="0" borderId="60" xfId="0" applyFont="1" applyBorder="1" applyAlignment="1" applyProtection="1">
      <alignment horizontal="center" vertical="center" textRotation="90"/>
    </xf>
    <xf numFmtId="0" fontId="6" fillId="0" borderId="92" xfId="0" applyFont="1" applyBorder="1" applyAlignment="1" applyProtection="1">
      <alignment horizontal="center" vertical="center" wrapText="1"/>
      <protection hidden="1"/>
    </xf>
    <xf numFmtId="0" fontId="6" fillId="0" borderId="93" xfId="0" applyFont="1" applyBorder="1" applyAlignment="1" applyProtection="1">
      <alignment horizontal="center" vertical="center" wrapText="1"/>
      <protection hidden="1"/>
    </xf>
    <xf numFmtId="0" fontId="6" fillId="0" borderId="94" xfId="0" applyFont="1" applyBorder="1" applyAlignment="1" applyProtection="1">
      <alignment horizontal="center" vertical="center" wrapText="1"/>
      <protection hidden="1"/>
    </xf>
    <xf numFmtId="0" fontId="6" fillId="0" borderId="95" xfId="0" applyFont="1" applyBorder="1" applyAlignment="1" applyProtection="1">
      <alignment horizontal="center" vertical="center" wrapText="1"/>
      <protection hidden="1"/>
    </xf>
    <xf numFmtId="0" fontId="6" fillId="0" borderId="68" xfId="0" applyFont="1" applyBorder="1" applyAlignment="1" applyProtection="1">
      <alignment horizontal="center" vertical="center" wrapText="1"/>
      <protection hidden="1"/>
    </xf>
    <xf numFmtId="0" fontId="6" fillId="0" borderId="69" xfId="0" applyFont="1" applyBorder="1" applyAlignment="1" applyProtection="1">
      <alignment horizontal="center" vertical="center" wrapText="1"/>
      <protection hidden="1"/>
    </xf>
    <xf numFmtId="0" fontId="7" fillId="0" borderId="92" xfId="0" applyFont="1" applyBorder="1" applyAlignment="1" applyProtection="1">
      <alignment horizontal="center" vertical="center" wrapText="1"/>
      <protection hidden="1"/>
    </xf>
    <xf numFmtId="0" fontId="7" fillId="0" borderId="93" xfId="0" applyFont="1" applyBorder="1" applyAlignment="1" applyProtection="1">
      <alignment horizontal="center" vertical="center" wrapText="1"/>
      <protection hidden="1"/>
    </xf>
    <xf numFmtId="0" fontId="7" fillId="0" borderId="94" xfId="0" applyFont="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locked="0"/>
    </xf>
    <xf numFmtId="0" fontId="9" fillId="0" borderId="100" xfId="0" applyFont="1" applyFill="1" applyBorder="1" applyAlignment="1" applyProtection="1">
      <alignment horizontal="center" vertical="center" wrapText="1"/>
      <protection locked="0"/>
    </xf>
    <xf numFmtId="0" fontId="9" fillId="0" borderId="24"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9" fillId="0" borderId="26" xfId="0" applyFont="1" applyBorder="1" applyAlignment="1" applyProtection="1">
      <alignment horizontal="center" vertical="center" wrapText="1"/>
      <protection locked="0"/>
    </xf>
    <xf numFmtId="0" fontId="6" fillId="0" borderId="97" xfId="0" applyFont="1" applyBorder="1" applyAlignment="1" applyProtection="1">
      <alignment horizontal="center" vertical="center" wrapText="1"/>
      <protection hidden="1"/>
    </xf>
    <xf numFmtId="0" fontId="7" fillId="0" borderId="96" xfId="0" applyFont="1" applyBorder="1" applyAlignment="1" applyProtection="1">
      <alignment horizontal="center" vertical="center" wrapText="1"/>
      <protection hidden="1"/>
    </xf>
    <xf numFmtId="0" fontId="8" fillId="0" borderId="46" xfId="0" applyFont="1" applyBorder="1" applyAlignment="1" applyProtection="1">
      <alignment horizontal="center" vertical="center" wrapText="1"/>
      <protection hidden="1"/>
    </xf>
    <xf numFmtId="0" fontId="8" fillId="0" borderId="56" xfId="0" applyFont="1" applyBorder="1" applyAlignment="1" applyProtection="1">
      <alignment horizontal="center" vertical="center" wrapText="1"/>
      <protection hidden="1"/>
    </xf>
    <xf numFmtId="0" fontId="8" fillId="0" borderId="62" xfId="0" applyFont="1" applyBorder="1" applyAlignment="1" applyProtection="1">
      <alignment horizontal="center" vertical="center" wrapText="1"/>
      <protection hidden="1"/>
    </xf>
    <xf numFmtId="0" fontId="6" fillId="0" borderId="92" xfId="0" applyFont="1" applyBorder="1" applyAlignment="1" applyProtection="1">
      <alignment horizontal="center" vertical="center" wrapText="1"/>
    </xf>
    <xf numFmtId="0" fontId="6" fillId="0" borderId="93" xfId="0" applyFont="1" applyBorder="1" applyAlignment="1" applyProtection="1">
      <alignment horizontal="center" vertical="center" wrapText="1"/>
    </xf>
    <xf numFmtId="0" fontId="6" fillId="0" borderId="94" xfId="0" applyFont="1" applyBorder="1" applyAlignment="1" applyProtection="1">
      <alignment horizontal="center" vertical="center" wrapText="1"/>
    </xf>
    <xf numFmtId="0" fontId="6" fillId="0" borderId="95" xfId="0" applyFont="1" applyBorder="1" applyAlignment="1" applyProtection="1">
      <alignment horizontal="center" vertical="center" wrapText="1"/>
    </xf>
    <xf numFmtId="0" fontId="8" fillId="0" borderId="43" xfId="0" applyFont="1" applyBorder="1" applyAlignment="1" applyProtection="1">
      <alignment horizontal="center" vertical="center" wrapText="1"/>
    </xf>
    <xf numFmtId="0" fontId="9" fillId="0" borderId="24" xfId="4" applyFont="1" applyFill="1" applyBorder="1" applyAlignment="1" applyProtection="1">
      <alignment horizontal="center" vertical="center" wrapText="1"/>
      <protection locked="0"/>
    </xf>
    <xf numFmtId="0" fontId="9" fillId="0" borderId="25" xfId="4" applyFont="1" applyFill="1" applyBorder="1" applyAlignment="1" applyProtection="1">
      <alignment horizontal="center" vertical="center" wrapText="1"/>
      <protection locked="0"/>
    </xf>
    <xf numFmtId="0" fontId="9" fillId="0" borderId="26" xfId="4" applyFont="1" applyFill="1" applyBorder="1" applyAlignment="1" applyProtection="1">
      <alignment horizontal="center" vertical="center" wrapText="1"/>
      <protection locked="0"/>
    </xf>
    <xf numFmtId="0" fontId="6" fillId="0" borderId="40" xfId="4" applyFont="1" applyBorder="1" applyAlignment="1" applyProtection="1">
      <alignment horizontal="center" vertical="center" wrapText="1"/>
      <protection hidden="1"/>
    </xf>
    <xf numFmtId="0" fontId="6" fillId="0" borderId="51" xfId="4" applyFont="1" applyBorder="1" applyAlignment="1" applyProtection="1">
      <alignment horizontal="center" vertical="center" wrapText="1"/>
      <protection hidden="1"/>
    </xf>
    <xf numFmtId="0" fontId="6" fillId="0" borderId="57" xfId="4" applyFont="1" applyBorder="1" applyAlignment="1" applyProtection="1">
      <alignment horizontal="center" vertical="center" wrapText="1"/>
      <protection hidden="1"/>
    </xf>
    <xf numFmtId="0" fontId="7" fillId="0" borderId="72" xfId="4" applyFont="1" applyBorder="1" applyAlignment="1" applyProtection="1">
      <alignment horizontal="center" vertical="center" wrapText="1"/>
      <protection hidden="1"/>
    </xf>
    <xf numFmtId="0" fontId="7" fillId="0" borderId="73" xfId="4" applyFont="1" applyBorder="1" applyAlignment="1" applyProtection="1">
      <alignment horizontal="center" vertical="center" wrapText="1"/>
      <protection hidden="1"/>
    </xf>
    <xf numFmtId="0" fontId="7" fillId="0" borderId="74" xfId="4" applyFont="1" applyBorder="1" applyAlignment="1" applyProtection="1">
      <alignment horizontal="center" vertical="center" wrapText="1"/>
      <protection hidden="1"/>
    </xf>
    <xf numFmtId="0" fontId="8" fillId="0" borderId="63" xfId="4" applyFont="1" applyBorder="1" applyAlignment="1" applyProtection="1">
      <alignment horizontal="center" vertical="center" wrapText="1"/>
      <protection hidden="1"/>
    </xf>
    <xf numFmtId="0" fontId="8" fillId="0" borderId="54" xfId="4" applyFont="1" applyBorder="1" applyAlignment="1" applyProtection="1">
      <alignment horizontal="center" vertical="center" wrapText="1"/>
      <protection hidden="1"/>
    </xf>
    <xf numFmtId="0" fontId="8" fillId="0" borderId="60" xfId="4" applyFont="1" applyBorder="1" applyAlignment="1" applyProtection="1">
      <alignment horizontal="center" vertical="center" wrapText="1"/>
      <protection hidden="1"/>
    </xf>
    <xf numFmtId="0" fontId="6" fillId="0" borderId="72" xfId="4" applyFont="1" applyBorder="1" applyAlignment="1" applyProtection="1">
      <alignment horizontal="center" vertical="center" textRotation="90"/>
      <protection hidden="1"/>
    </xf>
    <xf numFmtId="0" fontId="6" fillId="0" borderId="73" xfId="4" applyFont="1" applyBorder="1" applyAlignment="1" applyProtection="1">
      <alignment horizontal="center" vertical="center" textRotation="90"/>
      <protection hidden="1"/>
    </xf>
    <xf numFmtId="0" fontId="6" fillId="0" borderId="74" xfId="4" applyFont="1" applyBorder="1" applyAlignment="1" applyProtection="1">
      <alignment horizontal="center" vertical="center" textRotation="90"/>
      <protection hidden="1"/>
    </xf>
    <xf numFmtId="0" fontId="6" fillId="0" borderId="92" xfId="4" applyFont="1" applyBorder="1" applyAlignment="1" applyProtection="1">
      <alignment horizontal="center" vertical="center" wrapText="1"/>
      <protection hidden="1"/>
    </xf>
    <xf numFmtId="0" fontId="6" fillId="0" borderId="93" xfId="4" applyFont="1" applyBorder="1" applyAlignment="1" applyProtection="1">
      <alignment horizontal="center" vertical="center" wrapText="1"/>
      <protection hidden="1"/>
    </xf>
    <xf numFmtId="0" fontId="6" fillId="0" borderId="94" xfId="4" applyFont="1" applyBorder="1" applyAlignment="1" applyProtection="1">
      <alignment horizontal="center" vertical="center" wrapText="1"/>
      <protection hidden="1"/>
    </xf>
    <xf numFmtId="0" fontId="8" fillId="0" borderId="72" xfId="4" applyFont="1" applyBorder="1" applyAlignment="1" applyProtection="1">
      <alignment horizontal="center" vertical="center" wrapText="1"/>
      <protection hidden="1"/>
    </xf>
    <xf numFmtId="0" fontId="8" fillId="0" borderId="73" xfId="4" applyFont="1" applyBorder="1" applyAlignment="1" applyProtection="1">
      <alignment horizontal="center" vertical="center" wrapText="1"/>
      <protection hidden="1"/>
    </xf>
    <xf numFmtId="0" fontId="8" fillId="0" borderId="74" xfId="4" applyFont="1" applyBorder="1" applyAlignment="1" applyProtection="1">
      <alignment horizontal="center" vertical="center" wrapText="1"/>
      <protection hidden="1"/>
    </xf>
    <xf numFmtId="0" fontId="8" fillId="0" borderId="72" xfId="4" applyFont="1" applyFill="1" applyBorder="1" applyAlignment="1" applyProtection="1">
      <alignment horizontal="center" vertical="center" textRotation="90"/>
      <protection hidden="1"/>
    </xf>
    <xf numFmtId="0" fontId="8" fillId="0" borderId="73" xfId="4" applyFont="1" applyFill="1" applyBorder="1" applyAlignment="1" applyProtection="1">
      <alignment horizontal="center" vertical="center" textRotation="90"/>
      <protection hidden="1"/>
    </xf>
    <xf numFmtId="0" fontId="8" fillId="0" borderId="74" xfId="4" applyFont="1" applyFill="1" applyBorder="1" applyAlignment="1" applyProtection="1">
      <alignment horizontal="center" vertical="center" textRotation="90"/>
      <protection hidden="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6" fillId="0" borderId="84" xfId="4" applyFont="1" applyBorder="1" applyAlignment="1" applyProtection="1">
      <alignment horizontal="center" vertical="center" wrapText="1"/>
      <protection hidden="1"/>
    </xf>
    <xf numFmtId="0" fontId="7" fillId="0" borderId="85" xfId="4" applyFont="1" applyBorder="1" applyAlignment="1" applyProtection="1">
      <alignment horizontal="center" vertical="center" wrapText="1"/>
      <protection hidden="1"/>
    </xf>
    <xf numFmtId="0" fontId="8" fillId="0" borderId="86" xfId="4" applyFont="1" applyBorder="1" applyAlignment="1" applyProtection="1">
      <alignment horizontal="center" vertical="center" wrapText="1"/>
      <protection hidden="1"/>
    </xf>
    <xf numFmtId="0" fontId="6" fillId="0" borderId="85" xfId="4" applyFont="1" applyBorder="1" applyAlignment="1" applyProtection="1">
      <alignment horizontal="center" vertical="center" textRotation="90"/>
      <protection hidden="1"/>
    </xf>
    <xf numFmtId="0" fontId="8" fillId="0" borderId="85" xfId="4" applyFont="1" applyBorder="1" applyAlignment="1" applyProtection="1">
      <alignment horizontal="center" vertical="center" wrapText="1"/>
      <protection hidden="1"/>
    </xf>
    <xf numFmtId="0" fontId="9" fillId="0" borderId="89" xfId="4" applyFont="1" applyFill="1" applyBorder="1" applyAlignment="1" applyProtection="1">
      <alignment horizontal="center" vertical="center" wrapText="1"/>
      <protection locked="0"/>
    </xf>
    <xf numFmtId="0" fontId="6" fillId="0" borderId="40" xfId="0" applyFont="1" applyBorder="1" applyAlignment="1">
      <alignment horizontal="center" vertical="center" wrapText="1"/>
    </xf>
    <xf numFmtId="0" fontId="6" fillId="0" borderId="51" xfId="0" applyFont="1" applyBorder="1"/>
    <xf numFmtId="0" fontId="6" fillId="0" borderId="57" xfId="0" applyFont="1" applyBorder="1"/>
    <xf numFmtId="0" fontId="7" fillId="0" borderId="63" xfId="0" applyFont="1" applyBorder="1" applyAlignment="1">
      <alignment horizontal="center" vertical="center" wrapText="1"/>
    </xf>
    <xf numFmtId="0" fontId="7" fillId="0" borderId="54" xfId="0" applyFont="1" applyBorder="1"/>
    <xf numFmtId="0" fontId="7" fillId="0" borderId="60" xfId="0" applyFont="1" applyBorder="1"/>
    <xf numFmtId="0" fontId="8" fillId="0" borderId="54" xfId="0" applyFont="1" applyBorder="1"/>
    <xf numFmtId="0" fontId="8" fillId="0" borderId="60" xfId="0" applyFont="1" applyBorder="1"/>
    <xf numFmtId="0" fontId="6" fillId="0" borderId="63" xfId="0" applyFont="1" applyBorder="1" applyAlignment="1">
      <alignment horizontal="center" vertical="center" textRotation="90"/>
    </xf>
    <xf numFmtId="0" fontId="9" fillId="0" borderId="54" xfId="0" applyFont="1" applyBorder="1"/>
    <xf numFmtId="0" fontId="9" fillId="0" borderId="60" xfId="0" applyFont="1" applyBorder="1"/>
    <xf numFmtId="0" fontId="6" fillId="0" borderId="68" xfId="0" applyFont="1" applyBorder="1" applyAlignment="1">
      <alignment horizontal="center" vertical="center" wrapText="1"/>
    </xf>
    <xf numFmtId="0" fontId="6" fillId="0" borderId="69" xfId="0" applyFont="1" applyBorder="1"/>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4" borderId="24" xfId="0" applyFont="1" applyFill="1" applyBorder="1" applyAlignment="1">
      <alignment horizontal="center" vertical="top" wrapText="1"/>
    </xf>
    <xf numFmtId="0" fontId="8" fillId="4" borderId="25" xfId="0" applyFont="1" applyFill="1" applyBorder="1" applyAlignment="1">
      <alignment horizontal="center" vertical="top" wrapText="1"/>
    </xf>
    <xf numFmtId="0" fontId="8" fillId="4" borderId="26" xfId="0" applyFont="1" applyFill="1" applyBorder="1" applyAlignment="1">
      <alignment horizontal="center" vertical="top" wrapText="1"/>
    </xf>
    <xf numFmtId="0" fontId="6" fillId="0" borderId="63" xfId="0" applyFont="1" applyFill="1" applyBorder="1" applyAlignment="1">
      <alignment horizontal="center" vertical="center" textRotation="90"/>
    </xf>
    <xf numFmtId="0" fontId="9" fillId="0" borderId="54" xfId="0" applyFont="1" applyFill="1" applyBorder="1"/>
    <xf numFmtId="0" fontId="9" fillId="0" borderId="60" xfId="0" applyFont="1" applyFill="1" applyBorder="1"/>
    <xf numFmtId="0" fontId="8" fillId="4" borderId="24"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8" fillId="0" borderId="24" xfId="0" applyFont="1" applyFill="1" applyBorder="1" applyAlignment="1" applyProtection="1">
      <alignment horizontal="center" vertical="center" wrapText="1"/>
      <protection locked="0"/>
    </xf>
    <xf numFmtId="0" fontId="8" fillId="0" borderId="25" xfId="0" applyFont="1" applyFill="1" applyBorder="1" applyAlignment="1" applyProtection="1">
      <alignment horizontal="center" vertical="center" wrapText="1"/>
      <protection locked="0"/>
    </xf>
    <xf numFmtId="0" fontId="8" fillId="0" borderId="26" xfId="0" applyFont="1" applyFill="1" applyBorder="1" applyAlignment="1" applyProtection="1">
      <alignment horizontal="center" vertical="center" wrapText="1"/>
      <protection locked="0"/>
    </xf>
    <xf numFmtId="0" fontId="6" fillId="0" borderId="40" xfId="0" applyFont="1" applyFill="1" applyBorder="1" applyAlignment="1" applyProtection="1">
      <alignment horizontal="center" vertical="center" wrapText="1"/>
      <protection hidden="1"/>
    </xf>
    <xf numFmtId="0" fontId="6" fillId="0" borderId="51" xfId="0" applyFont="1" applyFill="1" applyBorder="1" applyAlignment="1" applyProtection="1">
      <alignment horizontal="center" vertical="center" wrapText="1"/>
      <protection hidden="1"/>
    </xf>
    <xf numFmtId="0" fontId="6" fillId="0" borderId="57" xfId="0" applyFont="1" applyFill="1" applyBorder="1" applyAlignment="1" applyProtection="1">
      <alignment horizontal="center" vertical="center" wrapText="1"/>
      <protection hidden="1"/>
    </xf>
    <xf numFmtId="0" fontId="7" fillId="0" borderId="74" xfId="0" applyFont="1" applyFill="1" applyBorder="1" applyAlignment="1" applyProtection="1">
      <alignment horizontal="center" vertical="center" wrapText="1"/>
      <protection hidden="1"/>
    </xf>
    <xf numFmtId="0" fontId="8" fillId="0" borderId="60" xfId="0" applyFont="1" applyFill="1" applyBorder="1" applyAlignment="1" applyProtection="1">
      <alignment horizontal="center" vertical="center" wrapText="1"/>
      <protection hidden="1"/>
    </xf>
    <xf numFmtId="0" fontId="6" fillId="0" borderId="72" xfId="0" applyFont="1" applyFill="1" applyBorder="1" applyAlignment="1" applyProtection="1">
      <alignment horizontal="center" vertical="center" textRotation="90"/>
      <protection hidden="1"/>
    </xf>
    <xf numFmtId="0" fontId="6" fillId="0" borderId="73" xfId="0" applyFont="1" applyFill="1" applyBorder="1" applyAlignment="1" applyProtection="1">
      <alignment horizontal="center" vertical="center" textRotation="90"/>
      <protection hidden="1"/>
    </xf>
    <xf numFmtId="0" fontId="6" fillId="0" borderId="74" xfId="0" applyFont="1" applyFill="1" applyBorder="1" applyAlignment="1" applyProtection="1">
      <alignment horizontal="center" vertical="center" textRotation="90"/>
      <protection hidden="1"/>
    </xf>
    <xf numFmtId="0" fontId="9" fillId="0" borderId="24" xfId="0" applyFont="1" applyFill="1" applyBorder="1" applyAlignment="1" applyProtection="1">
      <alignment horizontal="center" vertical="center" wrapText="1"/>
      <protection locked="0"/>
    </xf>
    <xf numFmtId="0" fontId="9" fillId="0" borderId="25" xfId="0" applyFont="1" applyFill="1" applyBorder="1" applyAlignment="1" applyProtection="1">
      <alignment horizontal="center" vertical="center" wrapText="1"/>
      <protection locked="0"/>
    </xf>
    <xf numFmtId="0" fontId="9" fillId="0" borderId="26" xfId="0" applyFont="1" applyFill="1" applyBorder="1" applyAlignment="1" applyProtection="1">
      <alignment horizontal="center" vertical="center" wrapText="1"/>
      <protection locked="0"/>
    </xf>
    <xf numFmtId="0" fontId="9" fillId="0" borderId="24"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8" fillId="0" borderId="72" xfId="0" applyFont="1" applyFill="1" applyBorder="1" applyAlignment="1" applyProtection="1">
      <alignment horizontal="center" vertical="center" textRotation="90"/>
      <protection hidden="1"/>
    </xf>
    <xf numFmtId="0" fontId="8" fillId="0" borderId="73" xfId="0" applyFont="1" applyFill="1" applyBorder="1" applyAlignment="1" applyProtection="1">
      <alignment horizontal="center" vertical="center" textRotation="90"/>
      <protection hidden="1"/>
    </xf>
    <xf numFmtId="0" fontId="8" fillId="0" borderId="74" xfId="0" applyFont="1" applyFill="1" applyBorder="1" applyAlignment="1" applyProtection="1">
      <alignment horizontal="center" vertical="center" textRotation="90"/>
      <protection hidden="1"/>
    </xf>
    <xf numFmtId="0" fontId="8" fillId="0" borderId="74" xfId="0" applyFont="1" applyFill="1" applyBorder="1" applyAlignment="1" applyProtection="1">
      <alignment horizontal="center" vertical="center" wrapText="1"/>
      <protection hidden="1"/>
    </xf>
    <xf numFmtId="0" fontId="6" fillId="0" borderId="63" xfId="0" applyFont="1" applyFill="1" applyBorder="1" applyAlignment="1" applyProtection="1">
      <alignment horizontal="center" vertical="center" textRotation="90"/>
      <protection hidden="1"/>
    </xf>
    <xf numFmtId="0" fontId="6" fillId="0" borderId="54" xfId="0" applyFont="1" applyFill="1" applyBorder="1" applyAlignment="1" applyProtection="1">
      <alignment horizontal="center" vertical="center" textRotation="90"/>
      <protection hidden="1"/>
    </xf>
    <xf numFmtId="0" fontId="6" fillId="0" borderId="60" xfId="0" applyFont="1" applyFill="1" applyBorder="1" applyAlignment="1" applyProtection="1">
      <alignment horizontal="center" vertical="center" textRotation="90"/>
      <protection hidden="1"/>
    </xf>
    <xf numFmtId="0" fontId="9" fillId="3" borderId="63" xfId="0" applyFont="1" applyFill="1" applyBorder="1" applyAlignment="1">
      <alignment horizontal="center" vertical="center" wrapText="1"/>
    </xf>
    <xf numFmtId="0" fontId="8" fillId="3" borderId="63" xfId="0" applyFont="1" applyFill="1" applyBorder="1" applyAlignment="1">
      <alignment horizontal="center" vertical="center" wrapText="1"/>
    </xf>
    <xf numFmtId="0" fontId="6" fillId="3" borderId="63" xfId="0" applyFont="1" applyFill="1" applyBorder="1" applyAlignment="1">
      <alignment horizontal="center" vertical="center" textRotation="90"/>
    </xf>
    <xf numFmtId="0" fontId="9" fillId="0" borderId="5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1" xfId="0" applyFont="1" applyBorder="1" applyAlignment="1">
      <alignment horizontal="center" vertical="center" wrapText="1"/>
    </xf>
    <xf numFmtId="0" fontId="6" fillId="0" borderId="70" xfId="0" applyFont="1" applyBorder="1"/>
    <xf numFmtId="0" fontId="7" fillId="0" borderId="40" xfId="0" applyFont="1" applyBorder="1" applyAlignment="1">
      <alignment horizontal="center" vertical="center" wrapText="1"/>
    </xf>
    <xf numFmtId="0" fontId="7" fillId="0" borderId="51" xfId="0" applyFont="1" applyBorder="1"/>
    <xf numFmtId="0" fontId="7" fillId="0" borderId="57" xfId="0" applyFont="1" applyBorder="1"/>
    <xf numFmtId="0" fontId="7" fillId="0" borderId="41" xfId="0" applyFont="1" applyBorder="1" applyAlignment="1">
      <alignment horizontal="center" vertical="center" wrapText="1"/>
    </xf>
    <xf numFmtId="0" fontId="7" fillId="0" borderId="52" xfId="0" applyFont="1" applyBorder="1"/>
    <xf numFmtId="0" fontId="7" fillId="0" borderId="58" xfId="0" applyFont="1" applyBorder="1"/>
    <xf numFmtId="0" fontId="8" fillId="0" borderId="42" xfId="0" applyFont="1" applyBorder="1" applyAlignment="1">
      <alignment horizontal="center" vertical="center" wrapText="1"/>
    </xf>
    <xf numFmtId="0" fontId="8" fillId="0" borderId="53" xfId="0" applyFont="1" applyBorder="1"/>
    <xf numFmtId="0" fontId="8" fillId="0" borderId="59" xfId="0" applyFont="1" applyBorder="1"/>
    <xf numFmtId="0" fontId="8" fillId="3" borderId="41" xfId="0" applyFont="1" applyFill="1" applyBorder="1" applyAlignment="1">
      <alignment horizontal="center" vertical="center" wrapText="1"/>
    </xf>
    <xf numFmtId="0" fontId="9" fillId="0" borderId="52" xfId="0" applyFont="1" applyBorder="1"/>
    <xf numFmtId="0" fontId="9" fillId="0" borderId="58" xfId="0" applyFont="1" applyBorder="1"/>
    <xf numFmtId="0" fontId="8" fillId="3" borderId="42" xfId="0" applyFont="1" applyFill="1" applyBorder="1" applyAlignment="1">
      <alignment horizontal="center" vertical="center" wrapText="1"/>
    </xf>
    <xf numFmtId="0" fontId="9" fillId="0" borderId="53" xfId="0" applyFont="1" applyBorder="1"/>
    <xf numFmtId="0" fontId="9" fillId="0" borderId="59" xfId="0" applyFont="1" applyBorder="1"/>
    <xf numFmtId="0" fontId="9" fillId="3" borderId="41"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6" fillId="3" borderId="43" xfId="0" applyFont="1" applyFill="1" applyBorder="1" applyAlignment="1">
      <alignment horizontal="center" vertical="center" textRotation="90"/>
    </xf>
    <xf numFmtId="0" fontId="6" fillId="0" borderId="5" xfId="0" applyFont="1" applyBorder="1" applyAlignment="1">
      <alignment horizontal="center" vertical="center" wrapText="1"/>
    </xf>
    <xf numFmtId="0" fontId="6" fillId="0" borderId="5" xfId="0" applyFont="1" applyBorder="1" applyAlignment="1">
      <alignment vertical="center"/>
    </xf>
    <xf numFmtId="0" fontId="7" fillId="0" borderId="6" xfId="0" applyFont="1" applyBorder="1" applyAlignment="1">
      <alignment horizontal="center" vertical="center" wrapText="1"/>
    </xf>
    <xf numFmtId="0" fontId="7" fillId="0" borderId="6" xfId="0" applyFont="1" applyBorder="1" applyAlignment="1">
      <alignment vertical="center"/>
    </xf>
    <xf numFmtId="0" fontId="8" fillId="0" borderId="7" xfId="0" applyFont="1" applyBorder="1" applyAlignment="1">
      <alignment horizontal="center" vertical="center" wrapText="1"/>
    </xf>
    <xf numFmtId="0" fontId="8" fillId="0" borderId="7" xfId="0" applyFont="1" applyBorder="1" applyAlignment="1">
      <alignment vertical="center"/>
    </xf>
    <xf numFmtId="0" fontId="6" fillId="0" borderId="8" xfId="0" applyFont="1" applyBorder="1" applyAlignment="1">
      <alignment horizontal="center" vertical="center" textRotation="90"/>
    </xf>
    <xf numFmtId="0" fontId="9" fillId="0" borderId="8" xfId="0" applyFont="1" applyBorder="1" applyAlignment="1">
      <alignment vertical="center"/>
    </xf>
    <xf numFmtId="0" fontId="9" fillId="0" borderId="37" xfId="0" applyFont="1" applyBorder="1" applyAlignment="1">
      <alignment vertical="center"/>
    </xf>
    <xf numFmtId="0" fontId="8" fillId="0" borderId="6" xfId="0" applyFont="1" applyBorder="1" applyAlignment="1">
      <alignment horizontal="center" vertical="center" wrapText="1"/>
    </xf>
    <xf numFmtId="0" fontId="9" fillId="0" borderId="6" xfId="0" applyFont="1" applyBorder="1" applyAlignment="1">
      <alignment vertical="center"/>
    </xf>
    <xf numFmtId="0" fontId="9" fillId="0" borderId="7" xfId="0" applyFont="1" applyBorder="1" applyAlignment="1">
      <alignment vertical="center"/>
    </xf>
    <xf numFmtId="0" fontId="9" fillId="0" borderId="13" xfId="0" applyFont="1" applyFill="1" applyBorder="1" applyAlignment="1">
      <alignment vertical="center" wrapText="1"/>
    </xf>
    <xf numFmtId="0" fontId="9" fillId="0" borderId="17" xfId="0" applyFont="1" applyFill="1" applyBorder="1" applyAlignment="1">
      <alignment vertical="center" wrapText="1"/>
    </xf>
    <xf numFmtId="0" fontId="9" fillId="0" borderId="24"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6" fillId="0" borderId="27"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1"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2" xfId="0" applyFont="1" applyBorder="1" applyAlignment="1">
      <alignment horizontal="center" vertical="center" wrapText="1"/>
    </xf>
    <xf numFmtId="0" fontId="9" fillId="0" borderId="13" xfId="0" applyFont="1" applyFill="1" applyBorder="1" applyAlignment="1" applyProtection="1">
      <alignment vertical="center" wrapText="1"/>
      <protection locked="0"/>
    </xf>
    <xf numFmtId="0" fontId="9" fillId="0" borderId="17" xfId="0" applyFont="1" applyFill="1" applyBorder="1" applyAlignment="1" applyProtection="1">
      <alignment vertical="center" wrapText="1"/>
      <protection locked="0"/>
    </xf>
    <xf numFmtId="0" fontId="9" fillId="0" borderId="21"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cellXfs>
  <cellStyles count="5">
    <cellStyle name="Millares" xfId="1" builtinId="3"/>
    <cellStyle name="Moneda" xfId="2" builtinId="4"/>
    <cellStyle name="Normal" xfId="0" builtinId="0"/>
    <cellStyle name="Normal 2 24" xfId="4"/>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3</xdr:col>
      <xdr:colOff>8660</xdr:colOff>
      <xdr:row>4461</xdr:row>
      <xdr:rowOff>51955</xdr:rowOff>
    </xdr:from>
    <xdr:ext cx="7567553" cy="2910092"/>
    <xdr:sp macro="" textlink="">
      <xdr:nvSpPr>
        <xdr:cNvPr id="2" name="Rectángulo 1"/>
        <xdr:cNvSpPr/>
      </xdr:nvSpPr>
      <xdr:spPr>
        <a:xfrm rot="19397705">
          <a:off x="2275610" y="1715714005"/>
          <a:ext cx="7567553" cy="2910092"/>
        </a:xfrm>
        <a:prstGeom prst="rect">
          <a:avLst/>
        </a:prstGeom>
        <a:noFill/>
        <a:ln>
          <a:noFill/>
        </a:ln>
      </xdr:spPr>
      <xdr:txBody>
        <a:bodyPr wrap="square" lIns="91440" tIns="45720" rIns="91440" bIns="45720">
          <a:spAutoFit/>
        </a:bodyPr>
        <a:lstStyle/>
        <a:p>
          <a:pPr algn="ctr"/>
          <a:r>
            <a:rPr lang="es-ES" sz="18000" b="1" cap="none" spc="0">
              <a:ln w="10160">
                <a:solidFill>
                  <a:schemeClr val="bg1">
                    <a:lumMod val="85000"/>
                  </a:schemeClr>
                </a:solidFill>
                <a:prstDash val="solid"/>
              </a:ln>
              <a:noFill/>
              <a:effectLst/>
            </a:rPr>
            <a:t>PREVIO</a:t>
          </a:r>
        </a:p>
      </xdr:txBody>
    </xdr:sp>
    <xdr:clientData/>
  </xdr:oneCellAnchor>
  <xdr:twoCellAnchor editAs="oneCell">
    <xdr:from>
      <xdr:col>1</xdr:col>
      <xdr:colOff>742949</xdr:colOff>
      <xdr:row>0</xdr:row>
      <xdr:rowOff>113056</xdr:rowOff>
    </xdr:from>
    <xdr:to>
      <xdr:col>3</xdr:col>
      <xdr:colOff>800100</xdr:colOff>
      <xdr:row>2</xdr:row>
      <xdr:rowOff>147256</xdr:rowOff>
    </xdr:to>
    <xdr:pic>
      <xdr:nvPicPr>
        <xdr:cNvPr id="3" name="1 Imagen"/>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024" y="113056"/>
          <a:ext cx="2105026" cy="72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rin/Desktop/PATY-CEAT/PROAGUA%202020/CONTROL%20PROAGUA%202020%20(PA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DESGLOSE"/>
      <sheetName val="APORTACIONES"/>
      <sheetName val="CUENTAS Y REINTEGROS"/>
      <sheetName val="RENDIMIENTOS"/>
    </sheetNames>
    <sheetDataSet>
      <sheetData sheetId="0" refreshError="1"/>
      <sheetData sheetId="1" refreshError="1">
        <row r="8">
          <cell r="AF8">
            <v>858</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471"/>
  <sheetViews>
    <sheetView showGridLines="0" tabSelected="1" topLeftCell="C1" zoomScaleNormal="100" workbookViewId="0">
      <selection activeCell="E4444" sqref="E4444:E4446"/>
    </sheetView>
  </sheetViews>
  <sheetFormatPr baseColWidth="10" defaultColWidth="19.140625" defaultRowHeight="31.5" customHeight="1"/>
  <cols>
    <col min="1" max="1" width="3.28515625" style="12" customWidth="1"/>
    <col min="2" max="2" width="22.42578125" style="704" customWidth="1"/>
    <col min="3" max="3" width="8.28515625" style="705" bestFit="1" customWidth="1"/>
    <col min="4" max="4" width="20.28515625" style="706" customWidth="1"/>
    <col min="5" max="5" width="6.42578125" style="12" customWidth="1"/>
    <col min="6" max="6" width="32.7109375" style="12" customWidth="1"/>
    <col min="7" max="7" width="28.140625" style="12" customWidth="1"/>
    <col min="8" max="8" width="11.7109375" style="12" customWidth="1"/>
    <col min="9" max="12" width="12.85546875" style="12" bestFit="1" customWidth="1"/>
    <col min="13" max="13" width="16.7109375" style="707" bestFit="1" customWidth="1"/>
    <col min="14" max="14" width="38.5703125" style="708" customWidth="1"/>
    <col min="15" max="16384" width="19.140625" style="12"/>
  </cols>
  <sheetData>
    <row r="1" spans="2:14" s="1" customFormat="1" ht="27" customHeight="1">
      <c r="B1" s="1258" t="s">
        <v>0</v>
      </c>
      <c r="C1" s="1258"/>
      <c r="D1" s="1258"/>
      <c r="E1" s="1258"/>
      <c r="F1" s="1258"/>
      <c r="G1" s="1258"/>
      <c r="H1" s="1258"/>
      <c r="I1" s="1258"/>
      <c r="J1" s="1258"/>
      <c r="K1" s="1258"/>
      <c r="L1" s="1258"/>
      <c r="M1" s="1258"/>
      <c r="N1" s="1258"/>
    </row>
    <row r="2" spans="2:14" s="1" customFormat="1" ht="27" customHeight="1">
      <c r="B2" s="1258" t="s">
        <v>1</v>
      </c>
      <c r="C2" s="1258"/>
      <c r="D2" s="1258"/>
      <c r="E2" s="1258"/>
      <c r="F2" s="1258"/>
      <c r="G2" s="1258"/>
      <c r="H2" s="1258"/>
      <c r="I2" s="1258"/>
      <c r="J2" s="1258"/>
      <c r="K2" s="1258"/>
      <c r="L2" s="1258"/>
      <c r="M2" s="1258"/>
      <c r="N2" s="1258"/>
    </row>
    <row r="3" spans="2:14" s="1" customFormat="1" ht="27" customHeight="1" thickBot="1">
      <c r="B3" s="1259" t="s">
        <v>2</v>
      </c>
      <c r="C3" s="1259"/>
      <c r="D3" s="1259"/>
      <c r="E3" s="1259"/>
      <c r="F3" s="1259"/>
      <c r="G3" s="1259"/>
      <c r="H3" s="1259"/>
      <c r="I3" s="1259"/>
      <c r="J3" s="1259"/>
      <c r="K3" s="1259"/>
      <c r="L3" s="1259"/>
      <c r="M3" s="1259"/>
      <c r="N3" s="1259"/>
    </row>
    <row r="4" spans="2:14" s="7" customFormat="1" ht="36.75" customHeight="1" thickTop="1" thickBot="1">
      <c r="B4" s="2" t="s">
        <v>3</v>
      </c>
      <c r="C4" s="3" t="s">
        <v>4</v>
      </c>
      <c r="D4" s="4" t="s">
        <v>5</v>
      </c>
      <c r="E4" s="3" t="s">
        <v>6</v>
      </c>
      <c r="F4" s="4" t="s">
        <v>7</v>
      </c>
      <c r="G4" s="4" t="s">
        <v>8</v>
      </c>
      <c r="H4" s="5" t="s">
        <v>9</v>
      </c>
      <c r="I4" s="3" t="s">
        <v>10</v>
      </c>
      <c r="J4" s="3" t="s">
        <v>11</v>
      </c>
      <c r="K4" s="3" t="s">
        <v>12</v>
      </c>
      <c r="L4" s="3" t="s">
        <v>13</v>
      </c>
      <c r="M4" s="3" t="s">
        <v>14</v>
      </c>
      <c r="N4" s="6" t="s">
        <v>15</v>
      </c>
    </row>
    <row r="5" spans="2:14" ht="23.25" customHeight="1" thickTop="1" thickBot="1">
      <c r="B5" s="1228" t="s">
        <v>16</v>
      </c>
      <c r="C5" s="1230" t="s">
        <v>17</v>
      </c>
      <c r="D5" s="1232" t="s">
        <v>18</v>
      </c>
      <c r="E5" s="1234" t="s">
        <v>19</v>
      </c>
      <c r="F5" s="1232" t="s">
        <v>20</v>
      </c>
      <c r="G5" s="1253" t="s">
        <v>21</v>
      </c>
      <c r="H5" s="8" t="s">
        <v>22</v>
      </c>
      <c r="I5" s="9">
        <v>219</v>
      </c>
      <c r="J5" s="8">
        <v>592</v>
      </c>
      <c r="K5" s="10">
        <v>609</v>
      </c>
      <c r="L5" s="9">
        <v>436</v>
      </c>
      <c r="M5" s="11">
        <v>436</v>
      </c>
      <c r="N5" s="1240" t="s">
        <v>23</v>
      </c>
    </row>
    <row r="6" spans="2:14" ht="23.25" customHeight="1" thickTop="1" thickBot="1">
      <c r="B6" s="1228"/>
      <c r="C6" s="1230"/>
      <c r="D6" s="1232"/>
      <c r="E6" s="1234"/>
      <c r="F6" s="1232"/>
      <c r="G6" s="1253"/>
      <c r="H6" s="13" t="s">
        <v>24</v>
      </c>
      <c r="I6" s="14">
        <v>621</v>
      </c>
      <c r="J6" s="13">
        <v>621</v>
      </c>
      <c r="K6" s="15">
        <v>621</v>
      </c>
      <c r="L6" s="14">
        <v>436</v>
      </c>
      <c r="M6" s="16">
        <v>436</v>
      </c>
      <c r="N6" s="1241"/>
    </row>
    <row r="7" spans="2:14" ht="23.25" customHeight="1" thickTop="1" thickBot="1">
      <c r="B7" s="1228"/>
      <c r="C7" s="1230"/>
      <c r="D7" s="1232"/>
      <c r="E7" s="1234"/>
      <c r="F7" s="1232"/>
      <c r="G7" s="1253"/>
      <c r="H7" s="17" t="s">
        <v>25</v>
      </c>
      <c r="I7" s="18">
        <f>I5/I6*100</f>
        <v>35.265700483091791</v>
      </c>
      <c r="J7" s="19">
        <f>J5/J6*100</f>
        <v>95.330112721417066</v>
      </c>
      <c r="K7" s="20">
        <f>K5/K6*100</f>
        <v>98.067632850241552</v>
      </c>
      <c r="L7" s="21">
        <v>100</v>
      </c>
      <c r="M7" s="22">
        <v>100</v>
      </c>
      <c r="N7" s="1257"/>
    </row>
    <row r="8" spans="2:14" ht="22.5" customHeight="1" thickTop="1" thickBot="1">
      <c r="B8" s="1228" t="s">
        <v>16</v>
      </c>
      <c r="C8" s="1230" t="s">
        <v>17</v>
      </c>
      <c r="D8" s="1232" t="s">
        <v>18</v>
      </c>
      <c r="E8" s="1234" t="s">
        <v>26</v>
      </c>
      <c r="F8" s="1232" t="s">
        <v>27</v>
      </c>
      <c r="G8" s="1253" t="s">
        <v>28</v>
      </c>
      <c r="H8" s="8" t="s">
        <v>22</v>
      </c>
      <c r="I8" s="9">
        <v>0</v>
      </c>
      <c r="J8" s="8">
        <v>7</v>
      </c>
      <c r="K8" s="10">
        <v>37</v>
      </c>
      <c r="L8" s="9">
        <v>436</v>
      </c>
      <c r="M8" s="11">
        <v>436</v>
      </c>
      <c r="N8" s="23" t="s">
        <v>29</v>
      </c>
    </row>
    <row r="9" spans="2:14" ht="22.5" customHeight="1" thickTop="1" thickBot="1">
      <c r="B9" s="1228"/>
      <c r="C9" s="1230"/>
      <c r="D9" s="1232"/>
      <c r="E9" s="1234"/>
      <c r="F9" s="1232"/>
      <c r="G9" s="1253"/>
      <c r="H9" s="13" t="s">
        <v>24</v>
      </c>
      <c r="I9" s="14">
        <v>0</v>
      </c>
      <c r="J9" s="13">
        <v>92</v>
      </c>
      <c r="K9" s="15">
        <v>143</v>
      </c>
      <c r="L9" s="14">
        <v>436</v>
      </c>
      <c r="M9" s="16">
        <v>436</v>
      </c>
      <c r="N9" s="24"/>
    </row>
    <row r="10" spans="2:14" ht="22.5" customHeight="1" thickTop="1" thickBot="1">
      <c r="B10" s="1228"/>
      <c r="C10" s="1230"/>
      <c r="D10" s="1232"/>
      <c r="E10" s="1234"/>
      <c r="F10" s="1232"/>
      <c r="G10" s="1253"/>
      <c r="H10" s="17" t="s">
        <v>25</v>
      </c>
      <c r="I10" s="18">
        <v>0</v>
      </c>
      <c r="J10" s="19">
        <f>J8/J9*100</f>
        <v>7.608695652173914</v>
      </c>
      <c r="K10" s="20">
        <f>K8/K9*100</f>
        <v>25.874125874125873</v>
      </c>
      <c r="L10" s="21">
        <v>100</v>
      </c>
      <c r="M10" s="22">
        <v>100</v>
      </c>
      <c r="N10" s="25"/>
    </row>
    <row r="11" spans="2:14" ht="21.75" customHeight="1" thickTop="1" thickBot="1">
      <c r="B11" s="1228" t="s">
        <v>16</v>
      </c>
      <c r="C11" s="1230" t="s">
        <v>17</v>
      </c>
      <c r="D11" s="1232" t="s">
        <v>18</v>
      </c>
      <c r="E11" s="1234" t="s">
        <v>30</v>
      </c>
      <c r="F11" s="1232" t="s">
        <v>31</v>
      </c>
      <c r="G11" s="1253" t="s">
        <v>32</v>
      </c>
      <c r="H11" s="8" t="s">
        <v>22</v>
      </c>
      <c r="I11" s="9">
        <v>0</v>
      </c>
      <c r="J11" s="8">
        <v>92</v>
      </c>
      <c r="K11" s="10">
        <v>143</v>
      </c>
      <c r="L11" s="9">
        <v>436</v>
      </c>
      <c r="M11" s="11">
        <v>436</v>
      </c>
      <c r="N11" s="1240" t="s">
        <v>29</v>
      </c>
    </row>
    <row r="12" spans="2:14" ht="21.75" customHeight="1" thickTop="1" thickBot="1">
      <c r="B12" s="1228"/>
      <c r="C12" s="1230"/>
      <c r="D12" s="1232"/>
      <c r="E12" s="1234"/>
      <c r="F12" s="1232"/>
      <c r="G12" s="1253"/>
      <c r="H12" s="13" t="s">
        <v>24</v>
      </c>
      <c r="I12" s="14">
        <v>0</v>
      </c>
      <c r="J12" s="13">
        <v>93</v>
      </c>
      <c r="K12" s="15">
        <v>491</v>
      </c>
      <c r="L12" s="14">
        <v>436</v>
      </c>
      <c r="M12" s="16">
        <v>436</v>
      </c>
      <c r="N12" s="1241"/>
    </row>
    <row r="13" spans="2:14" ht="21.75" customHeight="1" thickTop="1" thickBot="1">
      <c r="B13" s="1228"/>
      <c r="C13" s="1230"/>
      <c r="D13" s="1232"/>
      <c r="E13" s="1234"/>
      <c r="F13" s="1232"/>
      <c r="G13" s="1253"/>
      <c r="H13" s="17" t="s">
        <v>25</v>
      </c>
      <c r="I13" s="18">
        <v>0</v>
      </c>
      <c r="J13" s="19">
        <f>J11/J12*100</f>
        <v>98.924731182795696</v>
      </c>
      <c r="K13" s="20">
        <f>K11/K12*100</f>
        <v>29.124236252545828</v>
      </c>
      <c r="L13" s="21">
        <v>100</v>
      </c>
      <c r="M13" s="22">
        <v>100</v>
      </c>
      <c r="N13" s="1257"/>
    </row>
    <row r="14" spans="2:14" ht="21" customHeight="1" thickTop="1" thickBot="1">
      <c r="B14" s="1228" t="s">
        <v>16</v>
      </c>
      <c r="C14" s="1230" t="s">
        <v>17</v>
      </c>
      <c r="D14" s="1232" t="s">
        <v>18</v>
      </c>
      <c r="E14" s="1234" t="s">
        <v>33</v>
      </c>
      <c r="F14" s="1232" t="s">
        <v>34</v>
      </c>
      <c r="G14" s="1253" t="s">
        <v>35</v>
      </c>
      <c r="H14" s="8" t="s">
        <v>22</v>
      </c>
      <c r="I14" s="9">
        <v>41</v>
      </c>
      <c r="J14" s="8">
        <v>93</v>
      </c>
      <c r="K14" s="10">
        <v>491</v>
      </c>
      <c r="L14" s="9">
        <v>436</v>
      </c>
      <c r="M14" s="11">
        <v>436</v>
      </c>
      <c r="N14" s="1240" t="s">
        <v>29</v>
      </c>
    </row>
    <row r="15" spans="2:14" ht="21" customHeight="1" thickTop="1" thickBot="1">
      <c r="B15" s="1228"/>
      <c r="C15" s="1230"/>
      <c r="D15" s="1232"/>
      <c r="E15" s="1234"/>
      <c r="F15" s="1232"/>
      <c r="G15" s="1253"/>
      <c r="H15" s="13" t="s">
        <v>24</v>
      </c>
      <c r="I15" s="14">
        <v>550</v>
      </c>
      <c r="J15" s="13">
        <v>592</v>
      </c>
      <c r="K15" s="15">
        <v>609</v>
      </c>
      <c r="L15" s="14">
        <v>436</v>
      </c>
      <c r="M15" s="16">
        <v>436</v>
      </c>
      <c r="N15" s="1241"/>
    </row>
    <row r="16" spans="2:14" ht="21" customHeight="1" thickTop="1" thickBot="1">
      <c r="B16" s="1228"/>
      <c r="C16" s="1230"/>
      <c r="D16" s="1232"/>
      <c r="E16" s="1234"/>
      <c r="F16" s="1232"/>
      <c r="G16" s="1253"/>
      <c r="H16" s="17" t="s">
        <v>25</v>
      </c>
      <c r="I16" s="18">
        <f>I14/I15*100</f>
        <v>7.4545454545454541</v>
      </c>
      <c r="J16" s="19">
        <f>J14/J15*100</f>
        <v>15.70945945945946</v>
      </c>
      <c r="K16" s="20">
        <f>K14/K15*100</f>
        <v>80.623973727421998</v>
      </c>
      <c r="L16" s="21">
        <v>100</v>
      </c>
      <c r="M16" s="22">
        <v>100</v>
      </c>
      <c r="N16" s="1257"/>
    </row>
    <row r="17" spans="2:14" ht="21.75" customHeight="1" thickTop="1" thickBot="1">
      <c r="B17" s="1228" t="s">
        <v>16</v>
      </c>
      <c r="C17" s="1230" t="s">
        <v>17</v>
      </c>
      <c r="D17" s="1232" t="s">
        <v>18</v>
      </c>
      <c r="E17" s="1234" t="s">
        <v>36</v>
      </c>
      <c r="F17" s="1232" t="s">
        <v>37</v>
      </c>
      <c r="G17" s="1253" t="s">
        <v>38</v>
      </c>
      <c r="H17" s="8" t="s">
        <v>22</v>
      </c>
      <c r="I17" s="9">
        <v>41</v>
      </c>
      <c r="J17" s="8">
        <v>93</v>
      </c>
      <c r="K17" s="10">
        <v>491</v>
      </c>
      <c r="L17" s="9">
        <v>436</v>
      </c>
      <c r="M17" s="11">
        <v>436</v>
      </c>
      <c r="N17" s="1240" t="s">
        <v>29</v>
      </c>
    </row>
    <row r="18" spans="2:14" ht="21.75" customHeight="1" thickTop="1" thickBot="1">
      <c r="B18" s="1228"/>
      <c r="C18" s="1230"/>
      <c r="D18" s="1232"/>
      <c r="E18" s="1234"/>
      <c r="F18" s="1232"/>
      <c r="G18" s="1253"/>
      <c r="H18" s="13" t="s">
        <v>24</v>
      </c>
      <c r="I18" s="14">
        <v>550</v>
      </c>
      <c r="J18" s="13">
        <v>592</v>
      </c>
      <c r="K18" s="15">
        <v>609</v>
      </c>
      <c r="L18" s="14">
        <v>436</v>
      </c>
      <c r="M18" s="16">
        <v>436</v>
      </c>
      <c r="N18" s="1241"/>
    </row>
    <row r="19" spans="2:14" ht="21.75" customHeight="1" thickTop="1" thickBot="1">
      <c r="B19" s="1228"/>
      <c r="C19" s="1230"/>
      <c r="D19" s="1232"/>
      <c r="E19" s="1234"/>
      <c r="F19" s="1232"/>
      <c r="G19" s="1253"/>
      <c r="H19" s="17" t="s">
        <v>25</v>
      </c>
      <c r="I19" s="18">
        <f>I17/I18*100</f>
        <v>7.4545454545454541</v>
      </c>
      <c r="J19" s="19">
        <f>J17/J18*100</f>
        <v>15.70945945945946</v>
      </c>
      <c r="K19" s="20">
        <f>K17/K18*100</f>
        <v>80.623973727421998</v>
      </c>
      <c r="L19" s="21">
        <v>100</v>
      </c>
      <c r="M19" s="22">
        <v>100</v>
      </c>
      <c r="N19" s="1257"/>
    </row>
    <row r="20" spans="2:14" ht="21.75" customHeight="1" thickTop="1" thickBot="1">
      <c r="B20" s="1228" t="s">
        <v>16</v>
      </c>
      <c r="C20" s="1230" t="s">
        <v>17</v>
      </c>
      <c r="D20" s="1232" t="s">
        <v>18</v>
      </c>
      <c r="E20" s="1234" t="s">
        <v>39</v>
      </c>
      <c r="F20" s="1232" t="s">
        <v>40</v>
      </c>
      <c r="G20" s="1253" t="s">
        <v>41</v>
      </c>
      <c r="H20" s="8" t="s">
        <v>22</v>
      </c>
      <c r="I20" s="9">
        <v>11</v>
      </c>
      <c r="J20" s="8">
        <v>93</v>
      </c>
      <c r="K20" s="10">
        <v>491</v>
      </c>
      <c r="L20" s="9">
        <v>436</v>
      </c>
      <c r="M20" s="11">
        <v>436</v>
      </c>
      <c r="N20" s="1240" t="s">
        <v>29</v>
      </c>
    </row>
    <row r="21" spans="2:14" ht="21.75" customHeight="1" thickTop="1" thickBot="1">
      <c r="B21" s="1228"/>
      <c r="C21" s="1230"/>
      <c r="D21" s="1232"/>
      <c r="E21" s="1234"/>
      <c r="F21" s="1232"/>
      <c r="G21" s="1253"/>
      <c r="H21" s="13" t="s">
        <v>24</v>
      </c>
      <c r="I21" s="14">
        <v>550</v>
      </c>
      <c r="J21" s="13">
        <v>592</v>
      </c>
      <c r="K21" s="15">
        <v>609</v>
      </c>
      <c r="L21" s="14">
        <v>436</v>
      </c>
      <c r="M21" s="16">
        <v>436</v>
      </c>
      <c r="N21" s="1241"/>
    </row>
    <row r="22" spans="2:14" ht="21.75" customHeight="1" thickTop="1" thickBot="1">
      <c r="B22" s="1228"/>
      <c r="C22" s="1230"/>
      <c r="D22" s="1232"/>
      <c r="E22" s="1234"/>
      <c r="F22" s="1232"/>
      <c r="G22" s="1253"/>
      <c r="H22" s="17" t="s">
        <v>25</v>
      </c>
      <c r="I22" s="18">
        <v>0</v>
      </c>
      <c r="J22" s="19">
        <f>J20/J21*100</f>
        <v>15.70945945945946</v>
      </c>
      <c r="K22" s="20">
        <f>K20/K21*100</f>
        <v>80.623973727421998</v>
      </c>
      <c r="L22" s="21">
        <v>100</v>
      </c>
      <c r="M22" s="22">
        <v>100</v>
      </c>
      <c r="N22" s="1257"/>
    </row>
    <row r="23" spans="2:14" ht="20.25" customHeight="1" thickTop="1" thickBot="1">
      <c r="B23" s="1228" t="s">
        <v>16</v>
      </c>
      <c r="C23" s="1230" t="s">
        <v>17</v>
      </c>
      <c r="D23" s="1232" t="s">
        <v>18</v>
      </c>
      <c r="E23" s="1234" t="s">
        <v>42</v>
      </c>
      <c r="F23" s="1232" t="s">
        <v>43</v>
      </c>
      <c r="G23" s="1253" t="s">
        <v>44</v>
      </c>
      <c r="H23" s="8" t="s">
        <v>22</v>
      </c>
      <c r="I23" s="9">
        <v>0</v>
      </c>
      <c r="J23" s="8">
        <v>92</v>
      </c>
      <c r="K23" s="10">
        <f>106+37</f>
        <v>143</v>
      </c>
      <c r="L23" s="9">
        <v>436</v>
      </c>
      <c r="M23" s="11">
        <v>436</v>
      </c>
      <c r="N23" s="1240" t="s">
        <v>45</v>
      </c>
    </row>
    <row r="24" spans="2:14" ht="20.25" customHeight="1" thickTop="1" thickBot="1">
      <c r="B24" s="1228"/>
      <c r="C24" s="1230"/>
      <c r="D24" s="1232"/>
      <c r="E24" s="1234"/>
      <c r="F24" s="1232"/>
      <c r="G24" s="1253"/>
      <c r="H24" s="13" t="s">
        <v>24</v>
      </c>
      <c r="I24" s="14">
        <v>550</v>
      </c>
      <c r="J24" s="13">
        <v>92</v>
      </c>
      <c r="K24" s="15">
        <v>143</v>
      </c>
      <c r="L24" s="14">
        <v>340</v>
      </c>
      <c r="M24" s="16">
        <v>340</v>
      </c>
      <c r="N24" s="1241"/>
    </row>
    <row r="25" spans="2:14" ht="20.25" customHeight="1" thickTop="1" thickBot="1">
      <c r="B25" s="1228"/>
      <c r="C25" s="1230"/>
      <c r="D25" s="1232"/>
      <c r="E25" s="1234"/>
      <c r="F25" s="1232"/>
      <c r="G25" s="1253"/>
      <c r="H25" s="17" t="s">
        <v>25</v>
      </c>
      <c r="I25" s="18">
        <v>0</v>
      </c>
      <c r="J25" s="19">
        <f>J23/J24*100</f>
        <v>100</v>
      </c>
      <c r="K25" s="20">
        <f>K23/K24*100</f>
        <v>100</v>
      </c>
      <c r="L25" s="26">
        <v>77.98</v>
      </c>
      <c r="M25" s="27">
        <v>77.98</v>
      </c>
      <c r="N25" s="1257"/>
    </row>
    <row r="26" spans="2:14" ht="15.75" thickTop="1" thickBot="1">
      <c r="B26" s="1228" t="s">
        <v>46</v>
      </c>
      <c r="C26" s="1230" t="s">
        <v>47</v>
      </c>
      <c r="D26" s="1232" t="s">
        <v>48</v>
      </c>
      <c r="E26" s="1234" t="s">
        <v>19</v>
      </c>
      <c r="F26" s="1232" t="s">
        <v>49</v>
      </c>
      <c r="G26" s="1253" t="s">
        <v>50</v>
      </c>
      <c r="H26" s="28" t="s">
        <v>22</v>
      </c>
      <c r="I26" s="29">
        <v>0</v>
      </c>
      <c r="J26" s="28">
        <v>6</v>
      </c>
      <c r="K26" s="30">
        <v>8</v>
      </c>
      <c r="L26" s="29">
        <v>1</v>
      </c>
      <c r="M26" s="11">
        <f>SUM(I26:L26)</f>
        <v>15</v>
      </c>
      <c r="N26" s="31"/>
    </row>
    <row r="27" spans="2:14" ht="15.75" thickTop="1" thickBot="1">
      <c r="B27" s="1228"/>
      <c r="C27" s="1230"/>
      <c r="D27" s="1232"/>
      <c r="E27" s="1234"/>
      <c r="F27" s="1232"/>
      <c r="G27" s="1253"/>
      <c r="H27" s="32" t="s">
        <v>24</v>
      </c>
      <c r="I27" s="33">
        <v>0</v>
      </c>
      <c r="J27" s="32">
        <v>14</v>
      </c>
      <c r="K27" s="34">
        <v>14</v>
      </c>
      <c r="L27" s="33">
        <v>14</v>
      </c>
      <c r="M27" s="16">
        <v>14</v>
      </c>
      <c r="N27" s="35"/>
    </row>
    <row r="28" spans="2:14" ht="58.5" thickTop="1" thickBot="1">
      <c r="B28" s="1228"/>
      <c r="C28" s="1230"/>
      <c r="D28" s="1232"/>
      <c r="E28" s="1234"/>
      <c r="F28" s="1232"/>
      <c r="G28" s="1253"/>
      <c r="H28" s="36" t="s">
        <v>25</v>
      </c>
      <c r="I28" s="37">
        <v>0</v>
      </c>
      <c r="J28" s="38">
        <f>J26/J27</f>
        <v>0.42857142857142855</v>
      </c>
      <c r="K28" s="39">
        <f>K26/K27</f>
        <v>0.5714285714285714</v>
      </c>
      <c r="L28" s="40">
        <f>L26/L27</f>
        <v>7.1428571428571425E-2</v>
      </c>
      <c r="M28" s="41">
        <f>M26/M27</f>
        <v>1.0714285714285714</v>
      </c>
      <c r="N28" s="42" t="s">
        <v>51</v>
      </c>
    </row>
    <row r="29" spans="2:14" ht="15.75" thickTop="1" thickBot="1">
      <c r="B29" s="1228" t="s">
        <v>46</v>
      </c>
      <c r="C29" s="1230" t="s">
        <v>47</v>
      </c>
      <c r="D29" s="1232" t="s">
        <v>48</v>
      </c>
      <c r="E29" s="1234" t="s">
        <v>26</v>
      </c>
      <c r="F29" s="1232" t="s">
        <v>52</v>
      </c>
      <c r="G29" s="1253" t="s">
        <v>53</v>
      </c>
      <c r="H29" s="28" t="s">
        <v>22</v>
      </c>
      <c r="I29" s="29">
        <v>0</v>
      </c>
      <c r="J29" s="28">
        <v>2</v>
      </c>
      <c r="K29" s="30">
        <v>0</v>
      </c>
      <c r="L29" s="29">
        <v>1</v>
      </c>
      <c r="M29" s="11">
        <f>SUM(I29:L29)</f>
        <v>3</v>
      </c>
      <c r="N29" s="31"/>
    </row>
    <row r="30" spans="2:14" ht="15.75" thickTop="1" thickBot="1">
      <c r="B30" s="1228"/>
      <c r="C30" s="1230"/>
      <c r="D30" s="1232"/>
      <c r="E30" s="1234"/>
      <c r="F30" s="1232"/>
      <c r="G30" s="1253"/>
      <c r="H30" s="32" t="s">
        <v>24</v>
      </c>
      <c r="I30" s="33">
        <v>0</v>
      </c>
      <c r="J30" s="32">
        <v>3</v>
      </c>
      <c r="K30" s="34">
        <v>3</v>
      </c>
      <c r="L30" s="33">
        <v>3</v>
      </c>
      <c r="M30" s="16">
        <v>3</v>
      </c>
      <c r="N30" s="35"/>
    </row>
    <row r="31" spans="2:14" ht="44.25" thickTop="1" thickBot="1">
      <c r="B31" s="1228"/>
      <c r="C31" s="1230"/>
      <c r="D31" s="1232"/>
      <c r="E31" s="1234"/>
      <c r="F31" s="1232"/>
      <c r="G31" s="1253"/>
      <c r="H31" s="36" t="s">
        <v>25</v>
      </c>
      <c r="I31" s="37">
        <v>0</v>
      </c>
      <c r="J31" s="38">
        <f>J29/J30</f>
        <v>0.66666666666666663</v>
      </c>
      <c r="K31" s="39">
        <f>K29/K30</f>
        <v>0</v>
      </c>
      <c r="L31" s="43">
        <f t="shared" ref="L31" si="0">L29/L30</f>
        <v>0.33333333333333331</v>
      </c>
      <c r="M31" s="44">
        <f>SUM(I31:L31)</f>
        <v>1</v>
      </c>
      <c r="N31" s="42" t="s">
        <v>54</v>
      </c>
    </row>
    <row r="32" spans="2:14" ht="44.25" thickTop="1" thickBot="1">
      <c r="B32" s="1228" t="s">
        <v>46</v>
      </c>
      <c r="C32" s="1230" t="s">
        <v>47</v>
      </c>
      <c r="D32" s="1232" t="s">
        <v>48</v>
      </c>
      <c r="E32" s="1234" t="s">
        <v>55</v>
      </c>
      <c r="F32" s="1232" t="s">
        <v>56</v>
      </c>
      <c r="G32" s="1253" t="s">
        <v>57</v>
      </c>
      <c r="H32" s="28" t="s">
        <v>22</v>
      </c>
      <c r="I32" s="29">
        <v>0</v>
      </c>
      <c r="J32" s="28">
        <v>1</v>
      </c>
      <c r="K32" s="30">
        <v>0</v>
      </c>
      <c r="L32" s="29">
        <v>1</v>
      </c>
      <c r="M32" s="11">
        <f>SUM(I32:L32)</f>
        <v>2</v>
      </c>
      <c r="N32" s="31" t="s">
        <v>54</v>
      </c>
    </row>
    <row r="33" spans="2:14" ht="15.75" thickTop="1" thickBot="1">
      <c r="B33" s="1228"/>
      <c r="C33" s="1230"/>
      <c r="D33" s="1232"/>
      <c r="E33" s="1234"/>
      <c r="F33" s="1232"/>
      <c r="G33" s="1253"/>
      <c r="H33" s="32" t="s">
        <v>24</v>
      </c>
      <c r="I33" s="33">
        <v>0</v>
      </c>
      <c r="J33" s="32">
        <v>2</v>
      </c>
      <c r="K33" s="34">
        <v>0</v>
      </c>
      <c r="L33" s="33">
        <v>2</v>
      </c>
      <c r="M33" s="16">
        <v>2</v>
      </c>
      <c r="N33" s="35"/>
    </row>
    <row r="34" spans="2:14" ht="15.75" thickTop="1" thickBot="1">
      <c r="B34" s="1228"/>
      <c r="C34" s="1230"/>
      <c r="D34" s="1232"/>
      <c r="E34" s="1234"/>
      <c r="F34" s="1232"/>
      <c r="G34" s="1253"/>
      <c r="H34" s="36" t="s">
        <v>25</v>
      </c>
      <c r="I34" s="37">
        <v>0</v>
      </c>
      <c r="J34" s="38">
        <f>J32/J33</f>
        <v>0.5</v>
      </c>
      <c r="K34" s="45">
        <v>0</v>
      </c>
      <c r="L34" s="40">
        <f t="shared" ref="L34:M34" si="1">L32/L33</f>
        <v>0.5</v>
      </c>
      <c r="M34" s="46">
        <f t="shared" si="1"/>
        <v>1</v>
      </c>
      <c r="N34" s="42" t="s">
        <v>58</v>
      </c>
    </row>
    <row r="35" spans="2:14" ht="27.75" customHeight="1" thickTop="1" thickBot="1">
      <c r="B35" s="1228" t="s">
        <v>46</v>
      </c>
      <c r="C35" s="1230" t="s">
        <v>47</v>
      </c>
      <c r="D35" s="1232" t="s">
        <v>48</v>
      </c>
      <c r="E35" s="1234" t="s">
        <v>59</v>
      </c>
      <c r="F35" s="1232" t="s">
        <v>60</v>
      </c>
      <c r="G35" s="1253" t="s">
        <v>61</v>
      </c>
      <c r="H35" s="28" t="s">
        <v>22</v>
      </c>
      <c r="I35" s="29">
        <v>0</v>
      </c>
      <c r="J35" s="28">
        <v>3</v>
      </c>
      <c r="K35" s="30">
        <v>0</v>
      </c>
      <c r="L35" s="29">
        <v>0</v>
      </c>
      <c r="M35" s="11">
        <v>3</v>
      </c>
      <c r="N35" s="1255" t="s">
        <v>54</v>
      </c>
    </row>
    <row r="36" spans="2:14" ht="27.75" customHeight="1" thickTop="1" thickBot="1">
      <c r="B36" s="1228"/>
      <c r="C36" s="1230"/>
      <c r="D36" s="1232"/>
      <c r="E36" s="1234"/>
      <c r="F36" s="1232"/>
      <c r="G36" s="1253"/>
      <c r="H36" s="32" t="s">
        <v>24</v>
      </c>
      <c r="I36" s="33">
        <v>0</v>
      </c>
      <c r="J36" s="32">
        <v>3</v>
      </c>
      <c r="K36" s="34">
        <v>3</v>
      </c>
      <c r="L36" s="33">
        <v>3</v>
      </c>
      <c r="M36" s="16">
        <v>3</v>
      </c>
      <c r="N36" s="1256"/>
    </row>
    <row r="37" spans="2:14" ht="30" thickTop="1" thickBot="1">
      <c r="B37" s="1228"/>
      <c r="C37" s="1230"/>
      <c r="D37" s="1232"/>
      <c r="E37" s="1234"/>
      <c r="F37" s="1232"/>
      <c r="G37" s="1253"/>
      <c r="H37" s="36" t="s">
        <v>25</v>
      </c>
      <c r="I37" s="37">
        <v>0</v>
      </c>
      <c r="J37" s="36">
        <v>100</v>
      </c>
      <c r="K37" s="45">
        <v>0</v>
      </c>
      <c r="L37" s="37">
        <v>0</v>
      </c>
      <c r="M37" s="47">
        <v>1</v>
      </c>
      <c r="N37" s="42" t="s">
        <v>62</v>
      </c>
    </row>
    <row r="38" spans="2:14" ht="15.75" thickTop="1" thickBot="1">
      <c r="B38" s="1228" t="s">
        <v>46</v>
      </c>
      <c r="C38" s="1230" t="s">
        <v>47</v>
      </c>
      <c r="D38" s="1232" t="s">
        <v>48</v>
      </c>
      <c r="E38" s="1234" t="s">
        <v>59</v>
      </c>
      <c r="F38" s="1232" t="s">
        <v>60</v>
      </c>
      <c r="G38" s="1253" t="s">
        <v>63</v>
      </c>
      <c r="H38" s="28" t="s">
        <v>22</v>
      </c>
      <c r="I38" s="29">
        <v>0</v>
      </c>
      <c r="J38" s="28">
        <v>0</v>
      </c>
      <c r="K38" s="30">
        <v>0</v>
      </c>
      <c r="L38" s="29">
        <v>621.5</v>
      </c>
      <c r="M38" s="48">
        <v>621.5</v>
      </c>
      <c r="N38" s="31"/>
    </row>
    <row r="39" spans="2:14" ht="15.75" thickTop="1" thickBot="1">
      <c r="B39" s="1228"/>
      <c r="C39" s="1230"/>
      <c r="D39" s="1232"/>
      <c r="E39" s="1234"/>
      <c r="F39" s="1232"/>
      <c r="G39" s="1253"/>
      <c r="H39" s="32" t="s">
        <v>24</v>
      </c>
      <c r="I39" s="33">
        <v>0</v>
      </c>
      <c r="J39" s="32">
        <v>0</v>
      </c>
      <c r="K39" s="34">
        <v>2180</v>
      </c>
      <c r="L39" s="33">
        <v>2180</v>
      </c>
      <c r="M39" s="49">
        <v>2180</v>
      </c>
      <c r="N39" s="35"/>
    </row>
    <row r="40" spans="2:14" ht="44.25" thickTop="1" thickBot="1">
      <c r="B40" s="1228"/>
      <c r="C40" s="1230"/>
      <c r="D40" s="1232"/>
      <c r="E40" s="1234"/>
      <c r="F40" s="1232"/>
      <c r="G40" s="1253"/>
      <c r="H40" s="36" t="s">
        <v>25</v>
      </c>
      <c r="I40" s="37">
        <v>0</v>
      </c>
      <c r="J40" s="36">
        <v>0</v>
      </c>
      <c r="K40" s="45">
        <v>0</v>
      </c>
      <c r="L40" s="40">
        <f>L38/L39</f>
        <v>0.28509174311926605</v>
      </c>
      <c r="M40" s="46">
        <f>M38/M39</f>
        <v>0.28509174311926605</v>
      </c>
      <c r="N40" s="42" t="s">
        <v>64</v>
      </c>
    </row>
    <row r="41" spans="2:14" ht="15.75" thickTop="1" thickBot="1">
      <c r="B41" s="1228" t="s">
        <v>46</v>
      </c>
      <c r="C41" s="1230" t="s">
        <v>47</v>
      </c>
      <c r="D41" s="1232" t="s">
        <v>48</v>
      </c>
      <c r="E41" s="1234" t="s">
        <v>59</v>
      </c>
      <c r="F41" s="1232" t="s">
        <v>60</v>
      </c>
      <c r="G41" s="1253" t="s">
        <v>65</v>
      </c>
      <c r="H41" s="28" t="s">
        <v>22</v>
      </c>
      <c r="I41" s="29">
        <v>0</v>
      </c>
      <c r="J41" s="28">
        <v>0</v>
      </c>
      <c r="K41" s="30">
        <v>0</v>
      </c>
      <c r="L41" s="29">
        <v>2904.17</v>
      </c>
      <c r="M41" s="48">
        <v>2904.17</v>
      </c>
      <c r="N41" s="31"/>
    </row>
    <row r="42" spans="2:14" ht="15.75" thickTop="1" thickBot="1">
      <c r="B42" s="1228"/>
      <c r="C42" s="1230"/>
      <c r="D42" s="1232"/>
      <c r="E42" s="1234"/>
      <c r="F42" s="1232"/>
      <c r="G42" s="1253"/>
      <c r="H42" s="32" t="s">
        <v>24</v>
      </c>
      <c r="I42" s="33">
        <v>0</v>
      </c>
      <c r="J42" s="32">
        <v>0</v>
      </c>
      <c r="K42" s="34">
        <v>10000</v>
      </c>
      <c r="L42" s="33">
        <v>10000</v>
      </c>
      <c r="M42" s="49">
        <v>10000</v>
      </c>
      <c r="N42" s="35"/>
    </row>
    <row r="43" spans="2:14" ht="44.25" thickTop="1" thickBot="1">
      <c r="B43" s="1228"/>
      <c r="C43" s="1230"/>
      <c r="D43" s="1232"/>
      <c r="E43" s="1234"/>
      <c r="F43" s="1232"/>
      <c r="G43" s="1253"/>
      <c r="H43" s="36" t="s">
        <v>25</v>
      </c>
      <c r="I43" s="37">
        <v>0</v>
      </c>
      <c r="J43" s="36">
        <v>0</v>
      </c>
      <c r="K43" s="45">
        <v>0</v>
      </c>
      <c r="L43" s="40">
        <f>L41/L42</f>
        <v>0.29041699999999998</v>
      </c>
      <c r="M43" s="46">
        <f>M41/M42</f>
        <v>0.29041699999999998</v>
      </c>
      <c r="N43" s="42" t="s">
        <v>64</v>
      </c>
    </row>
    <row r="44" spans="2:14" ht="15.75" thickTop="1" thickBot="1">
      <c r="B44" s="1228" t="s">
        <v>46</v>
      </c>
      <c r="C44" s="1230" t="s">
        <v>47</v>
      </c>
      <c r="D44" s="1232" t="s">
        <v>48</v>
      </c>
      <c r="E44" s="1234" t="s">
        <v>59</v>
      </c>
      <c r="F44" s="1232" t="s">
        <v>60</v>
      </c>
      <c r="G44" s="1253" t="s">
        <v>66</v>
      </c>
      <c r="H44" s="28" t="s">
        <v>22</v>
      </c>
      <c r="I44" s="29">
        <v>0</v>
      </c>
      <c r="J44" s="28">
        <v>0</v>
      </c>
      <c r="K44" s="30">
        <v>21934</v>
      </c>
      <c r="L44" s="29">
        <v>23626.5</v>
      </c>
      <c r="M44" s="11">
        <f>SUM(I44:L44)</f>
        <v>45560.5</v>
      </c>
      <c r="N44" s="31"/>
    </row>
    <row r="45" spans="2:14" ht="15.75" thickTop="1" thickBot="1">
      <c r="B45" s="1228"/>
      <c r="C45" s="1230"/>
      <c r="D45" s="1232"/>
      <c r="E45" s="1234"/>
      <c r="F45" s="1232"/>
      <c r="G45" s="1253"/>
      <c r="H45" s="32" t="s">
        <v>24</v>
      </c>
      <c r="I45" s="33">
        <v>0</v>
      </c>
      <c r="J45" s="32">
        <v>0</v>
      </c>
      <c r="K45" s="34">
        <v>42000</v>
      </c>
      <c r="L45" s="33">
        <v>42000</v>
      </c>
      <c r="M45" s="16">
        <v>42000</v>
      </c>
      <c r="N45" s="35"/>
    </row>
    <row r="46" spans="2:14" ht="44.25" customHeight="1" thickTop="1" thickBot="1">
      <c r="B46" s="1228"/>
      <c r="C46" s="1230"/>
      <c r="D46" s="1232"/>
      <c r="E46" s="1234"/>
      <c r="F46" s="1232"/>
      <c r="G46" s="1253"/>
      <c r="H46" s="36" t="s">
        <v>25</v>
      </c>
      <c r="I46" s="37">
        <v>0</v>
      </c>
      <c r="J46" s="36">
        <v>0</v>
      </c>
      <c r="K46" s="39">
        <v>0.52</v>
      </c>
      <c r="L46" s="40">
        <f>L44/L45</f>
        <v>0.56253571428571425</v>
      </c>
      <c r="M46" s="41">
        <f>SUM(I46:L46)</f>
        <v>1.0825357142857142</v>
      </c>
      <c r="N46" s="42" t="s">
        <v>67</v>
      </c>
    </row>
    <row r="47" spans="2:14" ht="15.75" thickTop="1" thickBot="1">
      <c r="B47" s="1228" t="s">
        <v>46</v>
      </c>
      <c r="C47" s="1230" t="s">
        <v>47</v>
      </c>
      <c r="D47" s="1232" t="s">
        <v>48</v>
      </c>
      <c r="E47" s="1234" t="s">
        <v>59</v>
      </c>
      <c r="F47" s="1232" t="s">
        <v>60</v>
      </c>
      <c r="G47" s="1253" t="s">
        <v>68</v>
      </c>
      <c r="H47" s="28" t="s">
        <v>22</v>
      </c>
      <c r="I47" s="29">
        <v>0</v>
      </c>
      <c r="J47" s="28">
        <v>0</v>
      </c>
      <c r="K47" s="30">
        <v>8836.9599999999991</v>
      </c>
      <c r="L47" s="29">
        <v>0</v>
      </c>
      <c r="M47" s="11">
        <v>8836.9599999999991</v>
      </c>
      <c r="N47" s="31"/>
    </row>
    <row r="48" spans="2:14" ht="15.75" thickTop="1" thickBot="1">
      <c r="B48" s="1228"/>
      <c r="C48" s="1230"/>
      <c r="D48" s="1232"/>
      <c r="E48" s="1234"/>
      <c r="F48" s="1232"/>
      <c r="G48" s="1253"/>
      <c r="H48" s="32" t="s">
        <v>24</v>
      </c>
      <c r="I48" s="33">
        <v>0</v>
      </c>
      <c r="J48" s="32">
        <v>0</v>
      </c>
      <c r="K48" s="34">
        <v>8200</v>
      </c>
      <c r="L48" s="33">
        <v>0</v>
      </c>
      <c r="M48" s="16">
        <v>8200</v>
      </c>
      <c r="N48" s="35"/>
    </row>
    <row r="49" spans="2:14" ht="47.25" customHeight="1" thickTop="1" thickBot="1">
      <c r="B49" s="1228"/>
      <c r="C49" s="1230"/>
      <c r="D49" s="1232"/>
      <c r="E49" s="1234"/>
      <c r="F49" s="1232"/>
      <c r="G49" s="1253"/>
      <c r="H49" s="36" t="s">
        <v>25</v>
      </c>
      <c r="I49" s="37">
        <v>0</v>
      </c>
      <c r="J49" s="36">
        <v>0</v>
      </c>
      <c r="K49" s="39">
        <v>1.08</v>
      </c>
      <c r="L49" s="37">
        <v>0</v>
      </c>
      <c r="M49" s="41">
        <v>1.08</v>
      </c>
      <c r="N49" s="42" t="s">
        <v>67</v>
      </c>
    </row>
    <row r="50" spans="2:14" ht="15.75" thickTop="1" thickBot="1">
      <c r="B50" s="1228" t="s">
        <v>46</v>
      </c>
      <c r="C50" s="1230" t="s">
        <v>47</v>
      </c>
      <c r="D50" s="1232" t="s">
        <v>48</v>
      </c>
      <c r="E50" s="1234" t="s">
        <v>59</v>
      </c>
      <c r="F50" s="1232" t="s">
        <v>60</v>
      </c>
      <c r="G50" s="1253" t="s">
        <v>69</v>
      </c>
      <c r="H50" s="28" t="s">
        <v>22</v>
      </c>
      <c r="I50" s="29">
        <v>0</v>
      </c>
      <c r="J50" s="28">
        <v>0</v>
      </c>
      <c r="K50" s="30">
        <v>1366</v>
      </c>
      <c r="L50" s="29">
        <v>15895</v>
      </c>
      <c r="M50" s="11">
        <f>SUM(I50:L50)</f>
        <v>17261</v>
      </c>
      <c r="N50" s="31"/>
    </row>
    <row r="51" spans="2:14" ht="15.75" thickTop="1" thickBot="1">
      <c r="B51" s="1228"/>
      <c r="C51" s="1230"/>
      <c r="D51" s="1232"/>
      <c r="E51" s="1234"/>
      <c r="F51" s="1232"/>
      <c r="G51" s="1253"/>
      <c r="H51" s="32" t="s">
        <v>24</v>
      </c>
      <c r="I51" s="33">
        <v>0</v>
      </c>
      <c r="J51" s="32">
        <v>0</v>
      </c>
      <c r="K51" s="34">
        <v>26000</v>
      </c>
      <c r="L51" s="33">
        <v>26000</v>
      </c>
      <c r="M51" s="16">
        <v>26000</v>
      </c>
      <c r="N51" s="35"/>
    </row>
    <row r="52" spans="2:14" ht="44.25" thickTop="1" thickBot="1">
      <c r="B52" s="1228"/>
      <c r="C52" s="1230"/>
      <c r="D52" s="1232"/>
      <c r="E52" s="1234"/>
      <c r="F52" s="1232"/>
      <c r="G52" s="1253"/>
      <c r="H52" s="36" t="s">
        <v>25</v>
      </c>
      <c r="I52" s="37">
        <v>0</v>
      </c>
      <c r="J52" s="36">
        <v>0</v>
      </c>
      <c r="K52" s="50">
        <f>K50/K51</f>
        <v>5.2538461538461541E-2</v>
      </c>
      <c r="L52" s="43">
        <f>L50/L51</f>
        <v>0.61134615384615387</v>
      </c>
      <c r="M52" s="44">
        <f>M50/M51</f>
        <v>0.66388461538461541</v>
      </c>
      <c r="N52" s="42" t="s">
        <v>64</v>
      </c>
    </row>
    <row r="53" spans="2:14" ht="15.75" thickTop="1" thickBot="1">
      <c r="B53" s="1228" t="s">
        <v>46</v>
      </c>
      <c r="C53" s="1230" t="s">
        <v>47</v>
      </c>
      <c r="D53" s="1232" t="s">
        <v>48</v>
      </c>
      <c r="E53" s="1234" t="s">
        <v>70</v>
      </c>
      <c r="F53" s="1232" t="s">
        <v>71</v>
      </c>
      <c r="G53" s="1253" t="s">
        <v>72</v>
      </c>
      <c r="H53" s="28" t="s">
        <v>22</v>
      </c>
      <c r="I53" s="29">
        <v>0</v>
      </c>
      <c r="J53" s="28">
        <v>3</v>
      </c>
      <c r="K53" s="30">
        <v>0</v>
      </c>
      <c r="L53" s="29">
        <v>0</v>
      </c>
      <c r="M53" s="11">
        <f>SUM(I53:L53)</f>
        <v>3</v>
      </c>
      <c r="N53" s="31"/>
    </row>
    <row r="54" spans="2:14" ht="15.75" thickTop="1" thickBot="1">
      <c r="B54" s="1228"/>
      <c r="C54" s="1230"/>
      <c r="D54" s="1232"/>
      <c r="E54" s="1234"/>
      <c r="F54" s="1232"/>
      <c r="G54" s="1253"/>
      <c r="H54" s="32" t="s">
        <v>24</v>
      </c>
      <c r="I54" s="33">
        <v>0</v>
      </c>
      <c r="J54" s="32">
        <v>3</v>
      </c>
      <c r="K54" s="34">
        <v>3</v>
      </c>
      <c r="L54" s="33">
        <v>3</v>
      </c>
      <c r="M54" s="16">
        <v>3</v>
      </c>
      <c r="N54" s="35"/>
    </row>
    <row r="55" spans="2:14" ht="44.25" thickTop="1" thickBot="1">
      <c r="B55" s="1228"/>
      <c r="C55" s="1230"/>
      <c r="D55" s="1232"/>
      <c r="E55" s="1234"/>
      <c r="F55" s="1232"/>
      <c r="G55" s="1253"/>
      <c r="H55" s="36" t="s">
        <v>25</v>
      </c>
      <c r="I55" s="37">
        <v>0</v>
      </c>
      <c r="J55" s="38">
        <v>1</v>
      </c>
      <c r="K55" s="45">
        <v>0</v>
      </c>
      <c r="L55" s="37">
        <v>0</v>
      </c>
      <c r="M55" s="47">
        <v>1</v>
      </c>
      <c r="N55" s="42" t="s">
        <v>54</v>
      </c>
    </row>
    <row r="56" spans="2:14" ht="21" customHeight="1" thickTop="1" thickBot="1">
      <c r="B56" s="1228" t="s">
        <v>46</v>
      </c>
      <c r="C56" s="1230" t="s">
        <v>47</v>
      </c>
      <c r="D56" s="1232" t="s">
        <v>48</v>
      </c>
      <c r="E56" s="1234" t="s">
        <v>73</v>
      </c>
      <c r="F56" s="1232" t="s">
        <v>74</v>
      </c>
      <c r="G56" s="1253" t="s">
        <v>75</v>
      </c>
      <c r="H56" s="28" t="s">
        <v>22</v>
      </c>
      <c r="I56" s="29">
        <v>0</v>
      </c>
      <c r="J56" s="28">
        <v>1</v>
      </c>
      <c r="K56" s="30">
        <v>0</v>
      </c>
      <c r="L56" s="29">
        <v>0</v>
      </c>
      <c r="M56" s="48">
        <v>1</v>
      </c>
      <c r="N56" s="31"/>
    </row>
    <row r="57" spans="2:14" ht="21" customHeight="1" thickTop="1" thickBot="1">
      <c r="B57" s="1228"/>
      <c r="C57" s="1230"/>
      <c r="D57" s="1232"/>
      <c r="E57" s="1234"/>
      <c r="F57" s="1232"/>
      <c r="G57" s="1253"/>
      <c r="H57" s="32" t="s">
        <v>24</v>
      </c>
      <c r="I57" s="33">
        <v>0</v>
      </c>
      <c r="J57" s="32">
        <v>1</v>
      </c>
      <c r="K57" s="34">
        <v>1</v>
      </c>
      <c r="L57" s="33">
        <v>0</v>
      </c>
      <c r="M57" s="49">
        <v>1</v>
      </c>
      <c r="N57" s="35"/>
    </row>
    <row r="58" spans="2:14" ht="21" customHeight="1" thickTop="1" thickBot="1">
      <c r="B58" s="1228"/>
      <c r="C58" s="1230"/>
      <c r="D58" s="1232"/>
      <c r="E58" s="1234"/>
      <c r="F58" s="1232"/>
      <c r="G58" s="1253"/>
      <c r="H58" s="36" t="s">
        <v>25</v>
      </c>
      <c r="I58" s="37">
        <v>0</v>
      </c>
      <c r="J58" s="38">
        <v>1</v>
      </c>
      <c r="K58" s="45">
        <v>0</v>
      </c>
      <c r="L58" s="37">
        <v>0</v>
      </c>
      <c r="M58" s="44">
        <v>1</v>
      </c>
      <c r="N58" s="42"/>
    </row>
    <row r="59" spans="2:14" ht="25.5" customHeight="1" thickTop="1" thickBot="1">
      <c r="B59" s="1228" t="s">
        <v>46</v>
      </c>
      <c r="C59" s="1230" t="s">
        <v>47</v>
      </c>
      <c r="D59" s="1232" t="s">
        <v>48</v>
      </c>
      <c r="E59" s="1234" t="s">
        <v>76</v>
      </c>
      <c r="F59" s="1232" t="s">
        <v>77</v>
      </c>
      <c r="G59" s="1253" t="s">
        <v>78</v>
      </c>
      <c r="H59" s="28" t="s">
        <v>22</v>
      </c>
      <c r="I59" s="51"/>
      <c r="J59" s="28">
        <v>3</v>
      </c>
      <c r="K59" s="30">
        <v>0</v>
      </c>
      <c r="L59" s="29">
        <v>0</v>
      </c>
      <c r="M59" s="48">
        <v>3</v>
      </c>
      <c r="N59" s="31"/>
    </row>
    <row r="60" spans="2:14" ht="25.5" customHeight="1" thickTop="1" thickBot="1">
      <c r="B60" s="1228"/>
      <c r="C60" s="1230"/>
      <c r="D60" s="1232"/>
      <c r="E60" s="1234"/>
      <c r="F60" s="1232"/>
      <c r="G60" s="1253"/>
      <c r="H60" s="32" t="s">
        <v>24</v>
      </c>
      <c r="I60" s="52"/>
      <c r="J60" s="32">
        <v>3</v>
      </c>
      <c r="K60" s="34">
        <v>3</v>
      </c>
      <c r="L60" s="33">
        <v>3</v>
      </c>
      <c r="M60" s="49">
        <v>3</v>
      </c>
      <c r="N60" s="35"/>
    </row>
    <row r="61" spans="2:14" ht="25.5" customHeight="1" thickTop="1" thickBot="1">
      <c r="B61" s="1228"/>
      <c r="C61" s="1230"/>
      <c r="D61" s="1232"/>
      <c r="E61" s="1234"/>
      <c r="F61" s="1232"/>
      <c r="G61" s="1253"/>
      <c r="H61" s="36" t="s">
        <v>25</v>
      </c>
      <c r="I61" s="53"/>
      <c r="J61" s="38">
        <v>1</v>
      </c>
      <c r="K61" s="45">
        <v>0</v>
      </c>
      <c r="L61" s="37">
        <v>0</v>
      </c>
      <c r="M61" s="44">
        <v>1</v>
      </c>
      <c r="N61" s="42"/>
    </row>
    <row r="62" spans="2:14" ht="34.5" customHeight="1" thickTop="1" thickBot="1">
      <c r="B62" s="1228" t="s">
        <v>46</v>
      </c>
      <c r="C62" s="1230" t="s">
        <v>79</v>
      </c>
      <c r="D62" s="1232" t="s">
        <v>80</v>
      </c>
      <c r="E62" s="1234" t="s">
        <v>19</v>
      </c>
      <c r="F62" s="1232" t="s">
        <v>81</v>
      </c>
      <c r="G62" s="1253" t="s">
        <v>82</v>
      </c>
      <c r="H62" s="28" t="s">
        <v>22</v>
      </c>
      <c r="I62" s="29">
        <v>0</v>
      </c>
      <c r="J62" s="28">
        <v>0</v>
      </c>
      <c r="K62" s="30">
        <v>0</v>
      </c>
      <c r="L62" s="29">
        <v>0</v>
      </c>
      <c r="M62" s="11">
        <v>0</v>
      </c>
      <c r="N62" s="31" t="s">
        <v>83</v>
      </c>
    </row>
    <row r="63" spans="2:14" ht="34.5" customHeight="1" thickTop="1" thickBot="1">
      <c r="B63" s="1228"/>
      <c r="C63" s="1230"/>
      <c r="D63" s="1232"/>
      <c r="E63" s="1234"/>
      <c r="F63" s="1232"/>
      <c r="G63" s="1253"/>
      <c r="H63" s="32" t="s">
        <v>24</v>
      </c>
      <c r="I63" s="33">
        <v>0</v>
      </c>
      <c r="J63" s="32">
        <v>0</v>
      </c>
      <c r="K63" s="34">
        <v>0</v>
      </c>
      <c r="L63" s="33">
        <v>0</v>
      </c>
      <c r="M63" s="16">
        <v>0</v>
      </c>
      <c r="N63" s="35"/>
    </row>
    <row r="64" spans="2:14" ht="34.5" customHeight="1" thickTop="1" thickBot="1">
      <c r="B64" s="1228"/>
      <c r="C64" s="1230"/>
      <c r="D64" s="1232"/>
      <c r="E64" s="1234"/>
      <c r="F64" s="1232"/>
      <c r="G64" s="1253"/>
      <c r="H64" s="36" t="s">
        <v>25</v>
      </c>
      <c r="I64" s="37">
        <v>0</v>
      </c>
      <c r="J64" s="36">
        <v>0</v>
      </c>
      <c r="K64" s="45">
        <v>0</v>
      </c>
      <c r="L64" s="37">
        <v>0</v>
      </c>
      <c r="M64" s="27">
        <v>0</v>
      </c>
      <c r="N64" s="42"/>
    </row>
    <row r="65" spans="2:14" ht="38.25" customHeight="1" thickTop="1" thickBot="1">
      <c r="B65" s="1228" t="s">
        <v>46</v>
      </c>
      <c r="C65" s="1230" t="s">
        <v>79</v>
      </c>
      <c r="D65" s="1232" t="s">
        <v>80</v>
      </c>
      <c r="E65" s="1234" t="s">
        <v>19</v>
      </c>
      <c r="F65" s="1232" t="s">
        <v>81</v>
      </c>
      <c r="G65" s="1253" t="s">
        <v>84</v>
      </c>
      <c r="H65" s="28" t="s">
        <v>22</v>
      </c>
      <c r="I65" s="29">
        <v>0</v>
      </c>
      <c r="J65" s="28">
        <v>0</v>
      </c>
      <c r="K65" s="30">
        <v>0</v>
      </c>
      <c r="L65" s="29">
        <v>0</v>
      </c>
      <c r="M65" s="11">
        <v>0</v>
      </c>
      <c r="N65" s="31" t="s">
        <v>83</v>
      </c>
    </row>
    <row r="66" spans="2:14" ht="38.25" customHeight="1" thickTop="1" thickBot="1">
      <c r="B66" s="1228"/>
      <c r="C66" s="1230"/>
      <c r="D66" s="1232"/>
      <c r="E66" s="1234"/>
      <c r="F66" s="1232"/>
      <c r="G66" s="1253"/>
      <c r="H66" s="32" t="s">
        <v>24</v>
      </c>
      <c r="I66" s="33">
        <v>0</v>
      </c>
      <c r="J66" s="32">
        <v>0</v>
      </c>
      <c r="K66" s="34">
        <v>0</v>
      </c>
      <c r="L66" s="33">
        <v>0</v>
      </c>
      <c r="M66" s="16">
        <v>0</v>
      </c>
      <c r="N66" s="35"/>
    </row>
    <row r="67" spans="2:14" ht="38.25" customHeight="1" thickTop="1" thickBot="1">
      <c r="B67" s="1228"/>
      <c r="C67" s="1230"/>
      <c r="D67" s="1232"/>
      <c r="E67" s="1234"/>
      <c r="F67" s="1232"/>
      <c r="G67" s="1253"/>
      <c r="H67" s="36" t="s">
        <v>25</v>
      </c>
      <c r="I67" s="37">
        <v>0</v>
      </c>
      <c r="J67" s="36">
        <v>0</v>
      </c>
      <c r="K67" s="45">
        <v>0</v>
      </c>
      <c r="L67" s="37">
        <v>0</v>
      </c>
      <c r="M67" s="27">
        <v>0</v>
      </c>
      <c r="N67" s="42"/>
    </row>
    <row r="68" spans="2:14" ht="23.25" customHeight="1" thickTop="1" thickBot="1">
      <c r="B68" s="1228" t="s">
        <v>46</v>
      </c>
      <c r="C68" s="1230" t="s">
        <v>79</v>
      </c>
      <c r="D68" s="1232" t="s">
        <v>80</v>
      </c>
      <c r="E68" s="1234" t="s">
        <v>26</v>
      </c>
      <c r="F68" s="1232" t="s">
        <v>85</v>
      </c>
      <c r="G68" s="1253" t="s">
        <v>86</v>
      </c>
      <c r="H68" s="28" t="s">
        <v>22</v>
      </c>
      <c r="I68" s="29">
        <v>0</v>
      </c>
      <c r="J68" s="28">
        <v>0</v>
      </c>
      <c r="K68" s="30">
        <v>0</v>
      </c>
      <c r="L68" s="29">
        <v>0</v>
      </c>
      <c r="M68" s="11">
        <v>0</v>
      </c>
      <c r="N68" s="31" t="s">
        <v>83</v>
      </c>
    </row>
    <row r="69" spans="2:14" ht="23.25" customHeight="1" thickTop="1" thickBot="1">
      <c r="B69" s="1228"/>
      <c r="C69" s="1230"/>
      <c r="D69" s="1232"/>
      <c r="E69" s="1234"/>
      <c r="F69" s="1232"/>
      <c r="G69" s="1253"/>
      <c r="H69" s="32" t="s">
        <v>24</v>
      </c>
      <c r="I69" s="33">
        <v>0</v>
      </c>
      <c r="J69" s="32">
        <v>0</v>
      </c>
      <c r="K69" s="34">
        <v>0</v>
      </c>
      <c r="L69" s="33">
        <v>0</v>
      </c>
      <c r="M69" s="16">
        <v>0</v>
      </c>
      <c r="N69" s="35"/>
    </row>
    <row r="70" spans="2:14" ht="23.25" customHeight="1" thickTop="1" thickBot="1">
      <c r="B70" s="1228"/>
      <c r="C70" s="1230"/>
      <c r="D70" s="1232"/>
      <c r="E70" s="1234"/>
      <c r="F70" s="1232"/>
      <c r="G70" s="1253"/>
      <c r="H70" s="36" t="s">
        <v>25</v>
      </c>
      <c r="I70" s="37">
        <v>0</v>
      </c>
      <c r="J70" s="36">
        <v>0</v>
      </c>
      <c r="K70" s="45">
        <v>0</v>
      </c>
      <c r="L70" s="37">
        <v>0</v>
      </c>
      <c r="M70" s="27">
        <v>0</v>
      </c>
      <c r="N70" s="42"/>
    </row>
    <row r="71" spans="2:14" ht="30.75" customHeight="1" thickTop="1" thickBot="1">
      <c r="B71" s="1228" t="s">
        <v>46</v>
      </c>
      <c r="C71" s="1230" t="s">
        <v>79</v>
      </c>
      <c r="D71" s="1232" t="s">
        <v>80</v>
      </c>
      <c r="E71" s="1234" t="s">
        <v>55</v>
      </c>
      <c r="F71" s="1232" t="s">
        <v>87</v>
      </c>
      <c r="G71" s="1253" t="s">
        <v>88</v>
      </c>
      <c r="H71" s="28" t="s">
        <v>22</v>
      </c>
      <c r="I71" s="29">
        <v>0</v>
      </c>
      <c r="J71" s="28">
        <v>0</v>
      </c>
      <c r="K71" s="30">
        <v>0</v>
      </c>
      <c r="L71" s="29">
        <v>0</v>
      </c>
      <c r="M71" s="48">
        <v>0</v>
      </c>
      <c r="N71" s="31" t="s">
        <v>83</v>
      </c>
    </row>
    <row r="72" spans="2:14" ht="30.75" customHeight="1" thickTop="1" thickBot="1">
      <c r="B72" s="1228"/>
      <c r="C72" s="1230"/>
      <c r="D72" s="1232"/>
      <c r="E72" s="1234"/>
      <c r="F72" s="1232"/>
      <c r="G72" s="1253"/>
      <c r="H72" s="32" t="s">
        <v>24</v>
      </c>
      <c r="I72" s="33">
        <v>0</v>
      </c>
      <c r="J72" s="32">
        <v>0</v>
      </c>
      <c r="K72" s="34">
        <v>0</v>
      </c>
      <c r="L72" s="33">
        <v>0</v>
      </c>
      <c r="M72" s="49">
        <v>0</v>
      </c>
      <c r="N72" s="35"/>
    </row>
    <row r="73" spans="2:14" ht="30.75" customHeight="1" thickTop="1" thickBot="1">
      <c r="B73" s="1228"/>
      <c r="C73" s="1230"/>
      <c r="D73" s="1232"/>
      <c r="E73" s="1234"/>
      <c r="F73" s="1232"/>
      <c r="G73" s="1253"/>
      <c r="H73" s="36" t="s">
        <v>25</v>
      </c>
      <c r="I73" s="37">
        <v>0</v>
      </c>
      <c r="J73" s="36">
        <v>0</v>
      </c>
      <c r="K73" s="45">
        <v>0</v>
      </c>
      <c r="L73" s="37">
        <v>0</v>
      </c>
      <c r="M73" s="54">
        <v>0</v>
      </c>
      <c r="N73" s="42"/>
    </row>
    <row r="74" spans="2:14" ht="27" customHeight="1" thickTop="1" thickBot="1">
      <c r="B74" s="1228" t="s">
        <v>46</v>
      </c>
      <c r="C74" s="1230" t="s">
        <v>79</v>
      </c>
      <c r="D74" s="1232" t="s">
        <v>80</v>
      </c>
      <c r="E74" s="1234" t="s">
        <v>59</v>
      </c>
      <c r="F74" s="1232" t="s">
        <v>89</v>
      </c>
      <c r="G74" s="1253" t="s">
        <v>90</v>
      </c>
      <c r="H74" s="28" t="s">
        <v>22</v>
      </c>
      <c r="I74" s="29">
        <v>0</v>
      </c>
      <c r="J74" s="28">
        <v>0</v>
      </c>
      <c r="K74" s="30">
        <v>0</v>
      </c>
      <c r="L74" s="29">
        <v>0</v>
      </c>
      <c r="M74" s="48">
        <v>0</v>
      </c>
      <c r="N74" s="31" t="s">
        <v>83</v>
      </c>
    </row>
    <row r="75" spans="2:14" ht="27" customHeight="1" thickTop="1" thickBot="1">
      <c r="B75" s="1228"/>
      <c r="C75" s="1230"/>
      <c r="D75" s="1232"/>
      <c r="E75" s="1234"/>
      <c r="F75" s="1232"/>
      <c r="G75" s="1253"/>
      <c r="H75" s="32" t="s">
        <v>24</v>
      </c>
      <c r="I75" s="33">
        <v>0</v>
      </c>
      <c r="J75" s="32">
        <v>0</v>
      </c>
      <c r="K75" s="34">
        <v>0</v>
      </c>
      <c r="L75" s="33">
        <v>0</v>
      </c>
      <c r="M75" s="49">
        <v>0</v>
      </c>
      <c r="N75" s="35"/>
    </row>
    <row r="76" spans="2:14" ht="27" customHeight="1" thickTop="1" thickBot="1">
      <c r="B76" s="1228"/>
      <c r="C76" s="1230"/>
      <c r="D76" s="1232"/>
      <c r="E76" s="1234"/>
      <c r="F76" s="1232"/>
      <c r="G76" s="1253"/>
      <c r="H76" s="36" t="s">
        <v>25</v>
      </c>
      <c r="I76" s="37">
        <v>0</v>
      </c>
      <c r="J76" s="36">
        <v>0</v>
      </c>
      <c r="K76" s="45">
        <v>0</v>
      </c>
      <c r="L76" s="37">
        <v>0</v>
      </c>
      <c r="M76" s="54">
        <v>0</v>
      </c>
      <c r="N76" s="42"/>
    </row>
    <row r="77" spans="2:14" ht="27" customHeight="1" thickTop="1" thickBot="1">
      <c r="B77" s="1228" t="s">
        <v>46</v>
      </c>
      <c r="C77" s="1230" t="s">
        <v>79</v>
      </c>
      <c r="D77" s="1232" t="s">
        <v>80</v>
      </c>
      <c r="E77" s="1234" t="s">
        <v>91</v>
      </c>
      <c r="F77" s="1232" t="s">
        <v>92</v>
      </c>
      <c r="G77" s="1253" t="s">
        <v>93</v>
      </c>
      <c r="H77" s="28" t="s">
        <v>22</v>
      </c>
      <c r="I77" s="29">
        <v>0</v>
      </c>
      <c r="J77" s="28">
        <v>0</v>
      </c>
      <c r="K77" s="30">
        <v>0</v>
      </c>
      <c r="L77" s="29">
        <v>0</v>
      </c>
      <c r="M77" s="11">
        <v>0</v>
      </c>
      <c r="N77" s="31" t="s">
        <v>83</v>
      </c>
    </row>
    <row r="78" spans="2:14" ht="27" customHeight="1" thickTop="1" thickBot="1">
      <c r="B78" s="1228"/>
      <c r="C78" s="1230"/>
      <c r="D78" s="1232"/>
      <c r="E78" s="1234"/>
      <c r="F78" s="1232"/>
      <c r="G78" s="1253"/>
      <c r="H78" s="32" t="s">
        <v>24</v>
      </c>
      <c r="I78" s="33">
        <v>0</v>
      </c>
      <c r="J78" s="32">
        <v>0</v>
      </c>
      <c r="K78" s="34">
        <v>0</v>
      </c>
      <c r="L78" s="33">
        <v>0</v>
      </c>
      <c r="M78" s="16">
        <v>0</v>
      </c>
      <c r="N78" s="35"/>
    </row>
    <row r="79" spans="2:14" ht="27" customHeight="1" thickTop="1" thickBot="1">
      <c r="B79" s="1228"/>
      <c r="C79" s="1230"/>
      <c r="D79" s="1232"/>
      <c r="E79" s="1234"/>
      <c r="F79" s="1232"/>
      <c r="G79" s="1253"/>
      <c r="H79" s="36" t="s">
        <v>25</v>
      </c>
      <c r="I79" s="37">
        <v>0</v>
      </c>
      <c r="J79" s="36">
        <v>0</v>
      </c>
      <c r="K79" s="45">
        <v>0</v>
      </c>
      <c r="L79" s="37">
        <v>0</v>
      </c>
      <c r="M79" s="27">
        <v>0</v>
      </c>
      <c r="N79" s="42"/>
    </row>
    <row r="80" spans="2:14" ht="27" customHeight="1" thickTop="1" thickBot="1">
      <c r="B80" s="1228" t="s">
        <v>46</v>
      </c>
      <c r="C80" s="1230" t="s">
        <v>79</v>
      </c>
      <c r="D80" s="1232" t="s">
        <v>80</v>
      </c>
      <c r="E80" s="1234" t="s">
        <v>94</v>
      </c>
      <c r="F80" s="1232" t="s">
        <v>95</v>
      </c>
      <c r="G80" s="1253" t="s">
        <v>96</v>
      </c>
      <c r="H80" s="28" t="s">
        <v>22</v>
      </c>
      <c r="I80" s="29">
        <v>0</v>
      </c>
      <c r="J80" s="28">
        <v>0</v>
      </c>
      <c r="K80" s="30">
        <v>0</v>
      </c>
      <c r="L80" s="29">
        <v>0</v>
      </c>
      <c r="M80" s="11">
        <v>0</v>
      </c>
      <c r="N80" s="31" t="s">
        <v>83</v>
      </c>
    </row>
    <row r="81" spans="2:14" ht="27" customHeight="1" thickTop="1" thickBot="1">
      <c r="B81" s="1228"/>
      <c r="C81" s="1230"/>
      <c r="D81" s="1232"/>
      <c r="E81" s="1234"/>
      <c r="F81" s="1232"/>
      <c r="G81" s="1253"/>
      <c r="H81" s="32" t="s">
        <v>24</v>
      </c>
      <c r="I81" s="33">
        <v>0</v>
      </c>
      <c r="J81" s="32">
        <v>0</v>
      </c>
      <c r="K81" s="34">
        <v>0</v>
      </c>
      <c r="L81" s="33">
        <v>0</v>
      </c>
      <c r="M81" s="16">
        <v>0</v>
      </c>
      <c r="N81" s="35"/>
    </row>
    <row r="82" spans="2:14" ht="27" customHeight="1" thickTop="1" thickBot="1">
      <c r="B82" s="1228"/>
      <c r="C82" s="1230"/>
      <c r="D82" s="1232"/>
      <c r="E82" s="1234"/>
      <c r="F82" s="1232"/>
      <c r="G82" s="1253"/>
      <c r="H82" s="36" t="s">
        <v>25</v>
      </c>
      <c r="I82" s="37">
        <v>0</v>
      </c>
      <c r="J82" s="36">
        <v>0</v>
      </c>
      <c r="K82" s="45">
        <v>0</v>
      </c>
      <c r="L82" s="37">
        <v>0</v>
      </c>
      <c r="M82" s="27">
        <v>0</v>
      </c>
      <c r="N82" s="42"/>
    </row>
    <row r="83" spans="2:14" ht="27" customHeight="1" thickTop="1" thickBot="1">
      <c r="B83" s="1228" t="s">
        <v>46</v>
      </c>
      <c r="C83" s="1230" t="s">
        <v>79</v>
      </c>
      <c r="D83" s="1232" t="s">
        <v>80</v>
      </c>
      <c r="E83" s="1234" t="s">
        <v>97</v>
      </c>
      <c r="F83" s="1232" t="s">
        <v>98</v>
      </c>
      <c r="G83" s="1253" t="s">
        <v>99</v>
      </c>
      <c r="H83" s="28" t="s">
        <v>22</v>
      </c>
      <c r="I83" s="29">
        <v>0</v>
      </c>
      <c r="J83" s="28">
        <v>0</v>
      </c>
      <c r="K83" s="30">
        <v>0</v>
      </c>
      <c r="L83" s="29">
        <v>0</v>
      </c>
      <c r="M83" s="11">
        <v>0</v>
      </c>
      <c r="N83" s="31" t="s">
        <v>83</v>
      </c>
    </row>
    <row r="84" spans="2:14" ht="27" customHeight="1" thickTop="1" thickBot="1">
      <c r="B84" s="1228"/>
      <c r="C84" s="1230"/>
      <c r="D84" s="1232"/>
      <c r="E84" s="1234"/>
      <c r="F84" s="1232"/>
      <c r="G84" s="1253"/>
      <c r="H84" s="32" t="s">
        <v>24</v>
      </c>
      <c r="I84" s="33">
        <v>0</v>
      </c>
      <c r="J84" s="32">
        <v>0</v>
      </c>
      <c r="K84" s="34">
        <v>0</v>
      </c>
      <c r="L84" s="33">
        <v>0</v>
      </c>
      <c r="M84" s="16">
        <v>0</v>
      </c>
      <c r="N84" s="35"/>
    </row>
    <row r="85" spans="2:14" ht="27" customHeight="1" thickTop="1" thickBot="1">
      <c r="B85" s="1228"/>
      <c r="C85" s="1230"/>
      <c r="D85" s="1232"/>
      <c r="E85" s="1234"/>
      <c r="F85" s="1232"/>
      <c r="G85" s="1253"/>
      <c r="H85" s="36" t="s">
        <v>25</v>
      </c>
      <c r="I85" s="37">
        <v>0</v>
      </c>
      <c r="J85" s="36">
        <v>0</v>
      </c>
      <c r="K85" s="45">
        <v>0</v>
      </c>
      <c r="L85" s="37">
        <v>0</v>
      </c>
      <c r="M85" s="27">
        <v>0</v>
      </c>
      <c r="N85" s="42"/>
    </row>
    <row r="86" spans="2:14" ht="27" customHeight="1" thickTop="1" thickBot="1">
      <c r="B86" s="1228" t="s">
        <v>46</v>
      </c>
      <c r="C86" s="1230" t="s">
        <v>79</v>
      </c>
      <c r="D86" s="1232" t="s">
        <v>80</v>
      </c>
      <c r="E86" s="1234" t="s">
        <v>97</v>
      </c>
      <c r="F86" s="1232" t="s">
        <v>98</v>
      </c>
      <c r="G86" s="1253" t="s">
        <v>100</v>
      </c>
      <c r="H86" s="28" t="s">
        <v>22</v>
      </c>
      <c r="I86" s="29">
        <v>0</v>
      </c>
      <c r="J86" s="28">
        <v>0</v>
      </c>
      <c r="K86" s="30">
        <v>0</v>
      </c>
      <c r="L86" s="29">
        <v>0</v>
      </c>
      <c r="M86" s="11">
        <v>0</v>
      </c>
      <c r="N86" s="31" t="s">
        <v>83</v>
      </c>
    </row>
    <row r="87" spans="2:14" ht="27" customHeight="1" thickTop="1" thickBot="1">
      <c r="B87" s="1228"/>
      <c r="C87" s="1230"/>
      <c r="D87" s="1232"/>
      <c r="E87" s="1234"/>
      <c r="F87" s="1232"/>
      <c r="G87" s="1253"/>
      <c r="H87" s="32" t="s">
        <v>24</v>
      </c>
      <c r="I87" s="33">
        <v>0</v>
      </c>
      <c r="J87" s="32">
        <v>0</v>
      </c>
      <c r="K87" s="34">
        <v>0</v>
      </c>
      <c r="L87" s="33">
        <v>0</v>
      </c>
      <c r="M87" s="16">
        <v>0</v>
      </c>
      <c r="N87" s="35"/>
    </row>
    <row r="88" spans="2:14" ht="27" customHeight="1" thickTop="1" thickBot="1">
      <c r="B88" s="1228"/>
      <c r="C88" s="1230"/>
      <c r="D88" s="1232"/>
      <c r="E88" s="1234"/>
      <c r="F88" s="1232"/>
      <c r="G88" s="1253"/>
      <c r="H88" s="36" t="s">
        <v>25</v>
      </c>
      <c r="I88" s="37">
        <v>0</v>
      </c>
      <c r="J88" s="36">
        <v>0</v>
      </c>
      <c r="K88" s="45">
        <v>0</v>
      </c>
      <c r="L88" s="37">
        <v>0</v>
      </c>
      <c r="M88" s="27">
        <v>0</v>
      </c>
      <c r="N88" s="42"/>
    </row>
    <row r="89" spans="2:14" ht="27" customHeight="1" thickTop="1" thickBot="1">
      <c r="B89" s="1228" t="s">
        <v>46</v>
      </c>
      <c r="C89" s="1230" t="s">
        <v>79</v>
      </c>
      <c r="D89" s="1232" t="s">
        <v>80</v>
      </c>
      <c r="E89" s="1234" t="s">
        <v>70</v>
      </c>
      <c r="F89" s="1232" t="s">
        <v>101</v>
      </c>
      <c r="G89" s="1253" t="s">
        <v>102</v>
      </c>
      <c r="H89" s="28" t="s">
        <v>22</v>
      </c>
      <c r="I89" s="29">
        <v>0</v>
      </c>
      <c r="J89" s="28">
        <v>0</v>
      </c>
      <c r="K89" s="30">
        <v>0</v>
      </c>
      <c r="L89" s="29">
        <v>0</v>
      </c>
      <c r="M89" s="11">
        <v>0</v>
      </c>
      <c r="N89" s="31" t="s">
        <v>83</v>
      </c>
    </row>
    <row r="90" spans="2:14" ht="27" customHeight="1" thickTop="1" thickBot="1">
      <c r="B90" s="1228"/>
      <c r="C90" s="1230"/>
      <c r="D90" s="1232"/>
      <c r="E90" s="1234"/>
      <c r="F90" s="1232"/>
      <c r="G90" s="1253"/>
      <c r="H90" s="32" t="s">
        <v>24</v>
      </c>
      <c r="I90" s="33">
        <v>0</v>
      </c>
      <c r="J90" s="32">
        <v>0</v>
      </c>
      <c r="K90" s="34">
        <v>0</v>
      </c>
      <c r="L90" s="33">
        <v>0</v>
      </c>
      <c r="M90" s="16">
        <v>0</v>
      </c>
      <c r="N90" s="35"/>
    </row>
    <row r="91" spans="2:14" ht="27" customHeight="1" thickTop="1" thickBot="1">
      <c r="B91" s="1228"/>
      <c r="C91" s="1230"/>
      <c r="D91" s="1232"/>
      <c r="E91" s="1234"/>
      <c r="F91" s="1232"/>
      <c r="G91" s="1253"/>
      <c r="H91" s="36" t="s">
        <v>25</v>
      </c>
      <c r="I91" s="37">
        <v>0</v>
      </c>
      <c r="J91" s="36">
        <v>0</v>
      </c>
      <c r="K91" s="45">
        <v>0</v>
      </c>
      <c r="L91" s="37">
        <v>0</v>
      </c>
      <c r="M91" s="27">
        <v>0</v>
      </c>
      <c r="N91" s="42"/>
    </row>
    <row r="92" spans="2:14" ht="27" customHeight="1" thickTop="1" thickBot="1">
      <c r="B92" s="1228" t="s">
        <v>46</v>
      </c>
      <c r="C92" s="1230" t="s">
        <v>79</v>
      </c>
      <c r="D92" s="1232" t="s">
        <v>80</v>
      </c>
      <c r="E92" s="1234" t="s">
        <v>103</v>
      </c>
      <c r="F92" s="1232" t="s">
        <v>104</v>
      </c>
      <c r="G92" s="1253" t="s">
        <v>105</v>
      </c>
      <c r="H92" s="28" t="s">
        <v>22</v>
      </c>
      <c r="I92" s="29">
        <v>0</v>
      </c>
      <c r="J92" s="28">
        <v>0</v>
      </c>
      <c r="K92" s="30">
        <v>0</v>
      </c>
      <c r="L92" s="29">
        <v>0</v>
      </c>
      <c r="M92" s="11">
        <v>0</v>
      </c>
      <c r="N92" s="31" t="s">
        <v>83</v>
      </c>
    </row>
    <row r="93" spans="2:14" ht="27" customHeight="1" thickTop="1" thickBot="1">
      <c r="B93" s="1228"/>
      <c r="C93" s="1230"/>
      <c r="D93" s="1232"/>
      <c r="E93" s="1234"/>
      <c r="F93" s="1232"/>
      <c r="G93" s="1253"/>
      <c r="H93" s="32" t="s">
        <v>24</v>
      </c>
      <c r="I93" s="33">
        <v>0</v>
      </c>
      <c r="J93" s="32">
        <v>0</v>
      </c>
      <c r="K93" s="34">
        <v>0</v>
      </c>
      <c r="L93" s="33">
        <v>0</v>
      </c>
      <c r="M93" s="16">
        <v>0</v>
      </c>
      <c r="N93" s="35"/>
    </row>
    <row r="94" spans="2:14" ht="27" customHeight="1" thickTop="1" thickBot="1">
      <c r="B94" s="1228"/>
      <c r="C94" s="1230"/>
      <c r="D94" s="1232"/>
      <c r="E94" s="1234"/>
      <c r="F94" s="1232"/>
      <c r="G94" s="1253"/>
      <c r="H94" s="36" t="s">
        <v>25</v>
      </c>
      <c r="I94" s="37">
        <v>0</v>
      </c>
      <c r="J94" s="36">
        <v>0</v>
      </c>
      <c r="K94" s="45">
        <v>0</v>
      </c>
      <c r="L94" s="37">
        <v>0</v>
      </c>
      <c r="M94" s="27">
        <v>0</v>
      </c>
      <c r="N94" s="42"/>
    </row>
    <row r="95" spans="2:14" ht="27" customHeight="1" thickTop="1" thickBot="1">
      <c r="B95" s="1228" t="s">
        <v>46</v>
      </c>
      <c r="C95" s="1230" t="s">
        <v>79</v>
      </c>
      <c r="D95" s="1232" t="s">
        <v>80</v>
      </c>
      <c r="E95" s="1234" t="s">
        <v>73</v>
      </c>
      <c r="F95" s="1232" t="s">
        <v>106</v>
      </c>
      <c r="G95" s="1253" t="s">
        <v>107</v>
      </c>
      <c r="H95" s="28" t="s">
        <v>22</v>
      </c>
      <c r="I95" s="29">
        <v>0</v>
      </c>
      <c r="J95" s="28">
        <v>0</v>
      </c>
      <c r="K95" s="30">
        <v>0</v>
      </c>
      <c r="L95" s="29">
        <v>0</v>
      </c>
      <c r="M95" s="11">
        <v>0</v>
      </c>
      <c r="N95" s="31" t="s">
        <v>83</v>
      </c>
    </row>
    <row r="96" spans="2:14" ht="27" customHeight="1" thickTop="1" thickBot="1">
      <c r="B96" s="1228"/>
      <c r="C96" s="1230"/>
      <c r="D96" s="1232"/>
      <c r="E96" s="1234"/>
      <c r="F96" s="1232"/>
      <c r="G96" s="1253"/>
      <c r="H96" s="32" t="s">
        <v>24</v>
      </c>
      <c r="I96" s="33">
        <v>0</v>
      </c>
      <c r="J96" s="32">
        <v>0</v>
      </c>
      <c r="K96" s="34">
        <v>0</v>
      </c>
      <c r="L96" s="33">
        <v>0</v>
      </c>
      <c r="M96" s="16">
        <v>0</v>
      </c>
      <c r="N96" s="35"/>
    </row>
    <row r="97" spans="2:14" ht="27" customHeight="1" thickTop="1" thickBot="1">
      <c r="B97" s="1228"/>
      <c r="C97" s="1230"/>
      <c r="D97" s="1232"/>
      <c r="E97" s="1234"/>
      <c r="F97" s="1232"/>
      <c r="G97" s="1253"/>
      <c r="H97" s="36" t="s">
        <v>25</v>
      </c>
      <c r="I97" s="37">
        <v>0</v>
      </c>
      <c r="J97" s="36">
        <v>0</v>
      </c>
      <c r="K97" s="45">
        <v>0</v>
      </c>
      <c r="L97" s="37">
        <v>0</v>
      </c>
      <c r="M97" s="27">
        <v>0</v>
      </c>
      <c r="N97" s="42"/>
    </row>
    <row r="98" spans="2:14" ht="27" customHeight="1" thickTop="1" thickBot="1">
      <c r="B98" s="1228" t="s">
        <v>46</v>
      </c>
      <c r="C98" s="1230" t="s">
        <v>79</v>
      </c>
      <c r="D98" s="1232" t="s">
        <v>80</v>
      </c>
      <c r="E98" s="1234" t="s">
        <v>108</v>
      </c>
      <c r="F98" s="1232" t="s">
        <v>109</v>
      </c>
      <c r="G98" s="1253" t="s">
        <v>110</v>
      </c>
      <c r="H98" s="28" t="s">
        <v>22</v>
      </c>
      <c r="I98" s="29">
        <v>0</v>
      </c>
      <c r="J98" s="28">
        <v>0</v>
      </c>
      <c r="K98" s="30">
        <v>0</v>
      </c>
      <c r="L98" s="29">
        <v>0</v>
      </c>
      <c r="M98" s="11">
        <v>0</v>
      </c>
      <c r="N98" s="31" t="s">
        <v>83</v>
      </c>
    </row>
    <row r="99" spans="2:14" ht="27" customHeight="1" thickTop="1" thickBot="1">
      <c r="B99" s="1228"/>
      <c r="C99" s="1230"/>
      <c r="D99" s="1232"/>
      <c r="E99" s="1234"/>
      <c r="F99" s="1232"/>
      <c r="G99" s="1253"/>
      <c r="H99" s="32" t="s">
        <v>24</v>
      </c>
      <c r="I99" s="33">
        <v>0</v>
      </c>
      <c r="J99" s="32">
        <v>0</v>
      </c>
      <c r="K99" s="34">
        <v>0</v>
      </c>
      <c r="L99" s="33">
        <v>0</v>
      </c>
      <c r="M99" s="16">
        <v>0</v>
      </c>
      <c r="N99" s="35"/>
    </row>
    <row r="100" spans="2:14" ht="27" customHeight="1" thickTop="1" thickBot="1">
      <c r="B100" s="1228"/>
      <c r="C100" s="1230"/>
      <c r="D100" s="1232"/>
      <c r="E100" s="1234"/>
      <c r="F100" s="1232"/>
      <c r="G100" s="1253"/>
      <c r="H100" s="36" t="s">
        <v>25</v>
      </c>
      <c r="I100" s="37">
        <v>0</v>
      </c>
      <c r="J100" s="36">
        <v>0</v>
      </c>
      <c r="K100" s="45">
        <v>0</v>
      </c>
      <c r="L100" s="37">
        <v>0</v>
      </c>
      <c r="M100" s="27">
        <v>0</v>
      </c>
      <c r="N100" s="42"/>
    </row>
    <row r="101" spans="2:14" ht="27" customHeight="1" thickTop="1" thickBot="1">
      <c r="B101" s="1228" t="s">
        <v>46</v>
      </c>
      <c r="C101" s="1230" t="s">
        <v>79</v>
      </c>
      <c r="D101" s="1232" t="s">
        <v>80</v>
      </c>
      <c r="E101" s="1234" t="s">
        <v>76</v>
      </c>
      <c r="F101" s="1232" t="s">
        <v>111</v>
      </c>
      <c r="G101" s="1253" t="s">
        <v>112</v>
      </c>
      <c r="H101" s="28" t="s">
        <v>22</v>
      </c>
      <c r="I101" s="29">
        <v>0</v>
      </c>
      <c r="J101" s="28">
        <v>0</v>
      </c>
      <c r="K101" s="30">
        <v>0</v>
      </c>
      <c r="L101" s="29">
        <v>0</v>
      </c>
      <c r="M101" s="11">
        <v>0</v>
      </c>
      <c r="N101" s="31" t="s">
        <v>83</v>
      </c>
    </row>
    <row r="102" spans="2:14" ht="27" customHeight="1" thickTop="1" thickBot="1">
      <c r="B102" s="1228"/>
      <c r="C102" s="1230"/>
      <c r="D102" s="1232"/>
      <c r="E102" s="1234"/>
      <c r="F102" s="1232"/>
      <c r="G102" s="1253"/>
      <c r="H102" s="32" t="s">
        <v>24</v>
      </c>
      <c r="I102" s="33">
        <v>0</v>
      </c>
      <c r="J102" s="32">
        <v>0</v>
      </c>
      <c r="K102" s="34">
        <v>0</v>
      </c>
      <c r="L102" s="33">
        <v>0</v>
      </c>
      <c r="M102" s="16">
        <v>0</v>
      </c>
      <c r="N102" s="35"/>
    </row>
    <row r="103" spans="2:14" ht="27" customHeight="1" thickTop="1" thickBot="1">
      <c r="B103" s="1228"/>
      <c r="C103" s="1230"/>
      <c r="D103" s="1232"/>
      <c r="E103" s="1234"/>
      <c r="F103" s="1232"/>
      <c r="G103" s="1253"/>
      <c r="H103" s="36" t="s">
        <v>25</v>
      </c>
      <c r="I103" s="37">
        <v>0</v>
      </c>
      <c r="J103" s="36">
        <v>0</v>
      </c>
      <c r="K103" s="45">
        <v>0</v>
      </c>
      <c r="L103" s="37">
        <v>0</v>
      </c>
      <c r="M103" s="27">
        <v>0</v>
      </c>
      <c r="N103" s="42"/>
    </row>
    <row r="104" spans="2:14" ht="27" customHeight="1" thickTop="1" thickBot="1">
      <c r="B104" s="1228" t="s">
        <v>46</v>
      </c>
      <c r="C104" s="1230" t="s">
        <v>79</v>
      </c>
      <c r="D104" s="1232" t="s">
        <v>80</v>
      </c>
      <c r="E104" s="1234" t="s">
        <v>113</v>
      </c>
      <c r="F104" s="1232" t="s">
        <v>114</v>
      </c>
      <c r="G104" s="1253" t="s">
        <v>115</v>
      </c>
      <c r="H104" s="28" t="s">
        <v>22</v>
      </c>
      <c r="I104" s="29">
        <v>0</v>
      </c>
      <c r="J104" s="28">
        <v>0</v>
      </c>
      <c r="K104" s="30">
        <v>0</v>
      </c>
      <c r="L104" s="29">
        <v>0</v>
      </c>
      <c r="M104" s="11">
        <v>0</v>
      </c>
      <c r="N104" s="31" t="s">
        <v>83</v>
      </c>
    </row>
    <row r="105" spans="2:14" ht="27" customHeight="1" thickTop="1" thickBot="1">
      <c r="B105" s="1228"/>
      <c r="C105" s="1230"/>
      <c r="D105" s="1232"/>
      <c r="E105" s="1234"/>
      <c r="F105" s="1232"/>
      <c r="G105" s="1253"/>
      <c r="H105" s="32" t="s">
        <v>24</v>
      </c>
      <c r="I105" s="33">
        <v>0</v>
      </c>
      <c r="J105" s="32">
        <v>0</v>
      </c>
      <c r="K105" s="34">
        <v>0</v>
      </c>
      <c r="L105" s="33">
        <v>0</v>
      </c>
      <c r="M105" s="16">
        <v>0</v>
      </c>
      <c r="N105" s="35"/>
    </row>
    <row r="106" spans="2:14" ht="27" customHeight="1" thickTop="1" thickBot="1">
      <c r="B106" s="1228"/>
      <c r="C106" s="1230"/>
      <c r="D106" s="1232"/>
      <c r="E106" s="1234"/>
      <c r="F106" s="1232"/>
      <c r="G106" s="1253"/>
      <c r="H106" s="36" t="s">
        <v>25</v>
      </c>
      <c r="I106" s="37">
        <v>0</v>
      </c>
      <c r="J106" s="36">
        <v>0</v>
      </c>
      <c r="K106" s="45">
        <v>0</v>
      </c>
      <c r="L106" s="37">
        <v>0</v>
      </c>
      <c r="M106" s="27">
        <v>0</v>
      </c>
      <c r="N106" s="42"/>
    </row>
    <row r="107" spans="2:14" ht="27" customHeight="1" thickTop="1" thickBot="1">
      <c r="B107" s="1228" t="s">
        <v>46</v>
      </c>
      <c r="C107" s="1230" t="s">
        <v>79</v>
      </c>
      <c r="D107" s="1232" t="s">
        <v>80</v>
      </c>
      <c r="E107" s="1234" t="s">
        <v>116</v>
      </c>
      <c r="F107" s="1232" t="s">
        <v>117</v>
      </c>
      <c r="G107" s="1253" t="s">
        <v>118</v>
      </c>
      <c r="H107" s="28" t="s">
        <v>22</v>
      </c>
      <c r="I107" s="29">
        <v>0</v>
      </c>
      <c r="J107" s="28">
        <v>0</v>
      </c>
      <c r="K107" s="30">
        <v>0</v>
      </c>
      <c r="L107" s="29">
        <v>0</v>
      </c>
      <c r="M107" s="11">
        <v>0</v>
      </c>
      <c r="N107" s="31" t="s">
        <v>83</v>
      </c>
    </row>
    <row r="108" spans="2:14" ht="27" customHeight="1" thickTop="1" thickBot="1">
      <c r="B108" s="1228"/>
      <c r="C108" s="1230"/>
      <c r="D108" s="1232"/>
      <c r="E108" s="1234"/>
      <c r="F108" s="1232"/>
      <c r="G108" s="1253"/>
      <c r="H108" s="32" t="s">
        <v>24</v>
      </c>
      <c r="I108" s="33">
        <v>0</v>
      </c>
      <c r="J108" s="32">
        <v>0</v>
      </c>
      <c r="K108" s="34">
        <v>0</v>
      </c>
      <c r="L108" s="33">
        <v>0</v>
      </c>
      <c r="M108" s="16">
        <v>0</v>
      </c>
      <c r="N108" s="35"/>
    </row>
    <row r="109" spans="2:14" ht="27" customHeight="1" thickTop="1" thickBot="1">
      <c r="B109" s="1228"/>
      <c r="C109" s="1230"/>
      <c r="D109" s="1232"/>
      <c r="E109" s="1234"/>
      <c r="F109" s="1232"/>
      <c r="G109" s="1253"/>
      <c r="H109" s="36" t="s">
        <v>25</v>
      </c>
      <c r="I109" s="37">
        <v>0</v>
      </c>
      <c r="J109" s="36">
        <v>0</v>
      </c>
      <c r="K109" s="45">
        <v>0</v>
      </c>
      <c r="L109" s="37">
        <v>0</v>
      </c>
      <c r="M109" s="27">
        <v>0</v>
      </c>
      <c r="N109" s="42"/>
    </row>
    <row r="110" spans="2:14" ht="27" customHeight="1" thickTop="1" thickBot="1">
      <c r="B110" s="1228" t="s">
        <v>46</v>
      </c>
      <c r="C110" s="1230" t="s">
        <v>79</v>
      </c>
      <c r="D110" s="1232" t="s">
        <v>80</v>
      </c>
      <c r="E110" s="1234" t="s">
        <v>119</v>
      </c>
      <c r="F110" s="1232" t="s">
        <v>120</v>
      </c>
      <c r="G110" s="1253" t="s">
        <v>121</v>
      </c>
      <c r="H110" s="28" t="s">
        <v>22</v>
      </c>
      <c r="I110" s="29">
        <v>0</v>
      </c>
      <c r="J110" s="28">
        <v>0</v>
      </c>
      <c r="K110" s="30">
        <v>0</v>
      </c>
      <c r="L110" s="29">
        <v>0</v>
      </c>
      <c r="M110" s="11">
        <v>0</v>
      </c>
      <c r="N110" s="31" t="s">
        <v>83</v>
      </c>
    </row>
    <row r="111" spans="2:14" ht="27" customHeight="1" thickTop="1" thickBot="1">
      <c r="B111" s="1228"/>
      <c r="C111" s="1230"/>
      <c r="D111" s="1232"/>
      <c r="E111" s="1234"/>
      <c r="F111" s="1232"/>
      <c r="G111" s="1253"/>
      <c r="H111" s="32" t="s">
        <v>24</v>
      </c>
      <c r="I111" s="33">
        <v>0</v>
      </c>
      <c r="J111" s="32">
        <v>0</v>
      </c>
      <c r="K111" s="34">
        <v>0</v>
      </c>
      <c r="L111" s="33">
        <v>0</v>
      </c>
      <c r="M111" s="16">
        <v>0</v>
      </c>
      <c r="N111" s="35" t="s">
        <v>122</v>
      </c>
    </row>
    <row r="112" spans="2:14" ht="27" customHeight="1" thickTop="1" thickBot="1">
      <c r="B112" s="1228"/>
      <c r="C112" s="1230"/>
      <c r="D112" s="1232"/>
      <c r="E112" s="1234"/>
      <c r="F112" s="1232"/>
      <c r="G112" s="1253"/>
      <c r="H112" s="36" t="s">
        <v>25</v>
      </c>
      <c r="I112" s="37">
        <v>0</v>
      </c>
      <c r="J112" s="36">
        <v>0</v>
      </c>
      <c r="K112" s="45">
        <v>0</v>
      </c>
      <c r="L112" s="37">
        <v>0</v>
      </c>
      <c r="M112" s="27">
        <v>0</v>
      </c>
      <c r="N112" s="42"/>
    </row>
    <row r="113" spans="2:14" ht="27" customHeight="1" thickTop="1" thickBot="1">
      <c r="B113" s="1228" t="s">
        <v>46</v>
      </c>
      <c r="C113" s="1230" t="s">
        <v>79</v>
      </c>
      <c r="D113" s="1232" t="s">
        <v>80</v>
      </c>
      <c r="E113" s="1234" t="s">
        <v>123</v>
      </c>
      <c r="F113" s="1232" t="s">
        <v>124</v>
      </c>
      <c r="G113" s="1253" t="s">
        <v>125</v>
      </c>
      <c r="H113" s="28" t="s">
        <v>22</v>
      </c>
      <c r="I113" s="29">
        <v>0</v>
      </c>
      <c r="J113" s="28">
        <v>0</v>
      </c>
      <c r="K113" s="30">
        <v>0</v>
      </c>
      <c r="L113" s="29">
        <v>0</v>
      </c>
      <c r="M113" s="11">
        <v>0</v>
      </c>
      <c r="N113" s="31" t="s">
        <v>83</v>
      </c>
    </row>
    <row r="114" spans="2:14" ht="27" customHeight="1" thickTop="1" thickBot="1">
      <c r="B114" s="1228"/>
      <c r="C114" s="1230"/>
      <c r="D114" s="1232"/>
      <c r="E114" s="1234"/>
      <c r="F114" s="1232"/>
      <c r="G114" s="1253"/>
      <c r="H114" s="32" t="s">
        <v>24</v>
      </c>
      <c r="I114" s="33">
        <v>0</v>
      </c>
      <c r="J114" s="32">
        <v>0</v>
      </c>
      <c r="K114" s="34">
        <v>0</v>
      </c>
      <c r="L114" s="33">
        <v>0</v>
      </c>
      <c r="M114" s="16">
        <v>0</v>
      </c>
      <c r="N114" s="35"/>
    </row>
    <row r="115" spans="2:14" ht="27" customHeight="1" thickTop="1" thickBot="1">
      <c r="B115" s="1228"/>
      <c r="C115" s="1230"/>
      <c r="D115" s="1232"/>
      <c r="E115" s="1234"/>
      <c r="F115" s="1232"/>
      <c r="G115" s="1253"/>
      <c r="H115" s="36" t="s">
        <v>25</v>
      </c>
      <c r="I115" s="37">
        <v>0</v>
      </c>
      <c r="J115" s="36">
        <v>0</v>
      </c>
      <c r="K115" s="45">
        <v>0</v>
      </c>
      <c r="L115" s="37">
        <v>0</v>
      </c>
      <c r="M115" s="27">
        <v>0</v>
      </c>
      <c r="N115" s="42"/>
    </row>
    <row r="116" spans="2:14" ht="27" customHeight="1" thickTop="1" thickBot="1">
      <c r="B116" s="1228" t="s">
        <v>46</v>
      </c>
      <c r="C116" s="1230" t="s">
        <v>79</v>
      </c>
      <c r="D116" s="1232" t="s">
        <v>80</v>
      </c>
      <c r="E116" s="1234" t="s">
        <v>126</v>
      </c>
      <c r="F116" s="1232" t="s">
        <v>127</v>
      </c>
      <c r="G116" s="1253" t="s">
        <v>128</v>
      </c>
      <c r="H116" s="28" t="s">
        <v>22</v>
      </c>
      <c r="I116" s="29">
        <v>0</v>
      </c>
      <c r="J116" s="28">
        <v>0</v>
      </c>
      <c r="K116" s="30">
        <v>0</v>
      </c>
      <c r="L116" s="29">
        <v>0</v>
      </c>
      <c r="M116" s="11">
        <v>0</v>
      </c>
      <c r="N116" s="31" t="s">
        <v>83</v>
      </c>
    </row>
    <row r="117" spans="2:14" ht="27" customHeight="1" thickTop="1" thickBot="1">
      <c r="B117" s="1228"/>
      <c r="C117" s="1230"/>
      <c r="D117" s="1232"/>
      <c r="E117" s="1234"/>
      <c r="F117" s="1232"/>
      <c r="G117" s="1253"/>
      <c r="H117" s="32" t="s">
        <v>24</v>
      </c>
      <c r="I117" s="33">
        <v>0</v>
      </c>
      <c r="J117" s="32">
        <v>0</v>
      </c>
      <c r="K117" s="34">
        <v>0</v>
      </c>
      <c r="L117" s="33">
        <v>0</v>
      </c>
      <c r="M117" s="16">
        <v>0</v>
      </c>
      <c r="N117" s="35"/>
    </row>
    <row r="118" spans="2:14" ht="27" customHeight="1" thickTop="1" thickBot="1">
      <c r="B118" s="1228"/>
      <c r="C118" s="1230"/>
      <c r="D118" s="1232"/>
      <c r="E118" s="1234"/>
      <c r="F118" s="1232"/>
      <c r="G118" s="1253"/>
      <c r="H118" s="36" t="s">
        <v>25</v>
      </c>
      <c r="I118" s="37">
        <v>0</v>
      </c>
      <c r="J118" s="36">
        <v>0</v>
      </c>
      <c r="K118" s="45">
        <v>0</v>
      </c>
      <c r="L118" s="37">
        <v>0</v>
      </c>
      <c r="M118" s="27">
        <v>0</v>
      </c>
      <c r="N118" s="42"/>
    </row>
    <row r="119" spans="2:14" ht="27" customHeight="1" thickTop="1" thickBot="1">
      <c r="B119" s="1228" t="s">
        <v>46</v>
      </c>
      <c r="C119" s="1230" t="s">
        <v>79</v>
      </c>
      <c r="D119" s="1232" t="s">
        <v>80</v>
      </c>
      <c r="E119" s="1234" t="s">
        <v>129</v>
      </c>
      <c r="F119" s="1232" t="s">
        <v>130</v>
      </c>
      <c r="G119" s="1253" t="s">
        <v>131</v>
      </c>
      <c r="H119" s="28" t="s">
        <v>22</v>
      </c>
      <c r="I119" s="29">
        <v>0</v>
      </c>
      <c r="J119" s="28">
        <v>0</v>
      </c>
      <c r="K119" s="30">
        <v>0</v>
      </c>
      <c r="L119" s="29">
        <v>0</v>
      </c>
      <c r="M119" s="11">
        <v>0</v>
      </c>
      <c r="N119" s="31" t="s">
        <v>83</v>
      </c>
    </row>
    <row r="120" spans="2:14" ht="27" customHeight="1" thickTop="1" thickBot="1">
      <c r="B120" s="1228"/>
      <c r="C120" s="1230"/>
      <c r="D120" s="1232"/>
      <c r="E120" s="1234"/>
      <c r="F120" s="1232"/>
      <c r="G120" s="1253"/>
      <c r="H120" s="32" t="s">
        <v>24</v>
      </c>
      <c r="I120" s="33">
        <v>0</v>
      </c>
      <c r="J120" s="32">
        <v>0</v>
      </c>
      <c r="K120" s="34">
        <v>0</v>
      </c>
      <c r="L120" s="33">
        <v>0</v>
      </c>
      <c r="M120" s="16">
        <v>0</v>
      </c>
      <c r="N120" s="35"/>
    </row>
    <row r="121" spans="2:14" ht="27" customHeight="1" thickTop="1" thickBot="1">
      <c r="B121" s="1228"/>
      <c r="C121" s="1230"/>
      <c r="D121" s="1232"/>
      <c r="E121" s="1234"/>
      <c r="F121" s="1232"/>
      <c r="G121" s="1253"/>
      <c r="H121" s="36" t="s">
        <v>25</v>
      </c>
      <c r="I121" s="37">
        <v>0</v>
      </c>
      <c r="J121" s="36">
        <v>0</v>
      </c>
      <c r="K121" s="45">
        <v>0</v>
      </c>
      <c r="L121" s="37">
        <v>0</v>
      </c>
      <c r="M121" s="27">
        <v>0</v>
      </c>
      <c r="N121" s="42"/>
    </row>
    <row r="122" spans="2:14" ht="27" customHeight="1" thickTop="1" thickBot="1">
      <c r="B122" s="1228" t="s">
        <v>46</v>
      </c>
      <c r="C122" s="1230" t="s">
        <v>132</v>
      </c>
      <c r="D122" s="1232" t="s">
        <v>133</v>
      </c>
      <c r="E122" s="1234" t="s">
        <v>19</v>
      </c>
      <c r="F122" s="1232" t="s">
        <v>134</v>
      </c>
      <c r="G122" s="1253" t="s">
        <v>135</v>
      </c>
      <c r="H122" s="28" t="s">
        <v>22</v>
      </c>
      <c r="I122" s="29">
        <v>0</v>
      </c>
      <c r="J122" s="28">
        <v>0</v>
      </c>
      <c r="K122" s="30">
        <v>0</v>
      </c>
      <c r="L122" s="29">
        <v>0</v>
      </c>
      <c r="M122" s="11">
        <v>0</v>
      </c>
      <c r="N122" s="31" t="s">
        <v>83</v>
      </c>
    </row>
    <row r="123" spans="2:14" ht="27" customHeight="1" thickTop="1" thickBot="1">
      <c r="B123" s="1228"/>
      <c r="C123" s="1230"/>
      <c r="D123" s="1232"/>
      <c r="E123" s="1234"/>
      <c r="F123" s="1232"/>
      <c r="G123" s="1253"/>
      <c r="H123" s="32" t="s">
        <v>24</v>
      </c>
      <c r="I123" s="33">
        <v>0</v>
      </c>
      <c r="J123" s="32">
        <v>0</v>
      </c>
      <c r="K123" s="34">
        <v>0</v>
      </c>
      <c r="L123" s="33">
        <v>0</v>
      </c>
      <c r="M123" s="16">
        <v>0</v>
      </c>
      <c r="N123" s="35"/>
    </row>
    <row r="124" spans="2:14" ht="27" customHeight="1" thickTop="1" thickBot="1">
      <c r="B124" s="1228"/>
      <c r="C124" s="1230"/>
      <c r="D124" s="1232"/>
      <c r="E124" s="1234"/>
      <c r="F124" s="1232"/>
      <c r="G124" s="1253"/>
      <c r="H124" s="36" t="s">
        <v>25</v>
      </c>
      <c r="I124" s="37">
        <v>0</v>
      </c>
      <c r="J124" s="36">
        <v>0</v>
      </c>
      <c r="K124" s="45">
        <v>0</v>
      </c>
      <c r="L124" s="37">
        <v>0</v>
      </c>
      <c r="M124" s="27">
        <v>0</v>
      </c>
      <c r="N124" s="42"/>
    </row>
    <row r="125" spans="2:14" ht="27" customHeight="1" thickTop="1" thickBot="1">
      <c r="B125" s="1228" t="s">
        <v>46</v>
      </c>
      <c r="C125" s="1230" t="s">
        <v>132</v>
      </c>
      <c r="D125" s="1232" t="s">
        <v>133</v>
      </c>
      <c r="E125" s="1234" t="s">
        <v>136</v>
      </c>
      <c r="F125" s="1232" t="s">
        <v>134</v>
      </c>
      <c r="G125" s="1253" t="s">
        <v>137</v>
      </c>
      <c r="H125" s="28" t="s">
        <v>22</v>
      </c>
      <c r="I125" s="29">
        <v>0</v>
      </c>
      <c r="J125" s="28">
        <v>0</v>
      </c>
      <c r="K125" s="30">
        <v>0</v>
      </c>
      <c r="L125" s="29">
        <v>0</v>
      </c>
      <c r="M125" s="48">
        <v>0</v>
      </c>
      <c r="N125" s="31" t="s">
        <v>83</v>
      </c>
    </row>
    <row r="126" spans="2:14" ht="27" customHeight="1" thickTop="1" thickBot="1">
      <c r="B126" s="1228"/>
      <c r="C126" s="1230"/>
      <c r="D126" s="1232"/>
      <c r="E126" s="1234"/>
      <c r="F126" s="1232"/>
      <c r="G126" s="1253"/>
      <c r="H126" s="32" t="s">
        <v>24</v>
      </c>
      <c r="I126" s="33">
        <v>0</v>
      </c>
      <c r="J126" s="32">
        <v>0</v>
      </c>
      <c r="K126" s="34">
        <v>0</v>
      </c>
      <c r="L126" s="33">
        <v>0</v>
      </c>
      <c r="M126" s="49">
        <v>0</v>
      </c>
      <c r="N126" s="35"/>
    </row>
    <row r="127" spans="2:14" ht="27" customHeight="1" thickTop="1" thickBot="1">
      <c r="B127" s="1228"/>
      <c r="C127" s="1230"/>
      <c r="D127" s="1232"/>
      <c r="E127" s="1234"/>
      <c r="F127" s="1232"/>
      <c r="G127" s="1253"/>
      <c r="H127" s="36" t="s">
        <v>25</v>
      </c>
      <c r="I127" s="37">
        <v>0</v>
      </c>
      <c r="J127" s="36">
        <v>0</v>
      </c>
      <c r="K127" s="45">
        <v>0</v>
      </c>
      <c r="L127" s="37">
        <v>0</v>
      </c>
      <c r="M127" s="54">
        <v>0</v>
      </c>
      <c r="N127" s="42"/>
    </row>
    <row r="128" spans="2:14" ht="27" customHeight="1" thickTop="1" thickBot="1">
      <c r="B128" s="1228" t="s">
        <v>46</v>
      </c>
      <c r="C128" s="1230" t="s">
        <v>132</v>
      </c>
      <c r="D128" s="1232" t="s">
        <v>133</v>
      </c>
      <c r="E128" s="1234" t="s">
        <v>26</v>
      </c>
      <c r="F128" s="1232" t="s">
        <v>138</v>
      </c>
      <c r="G128" s="1253" t="s">
        <v>139</v>
      </c>
      <c r="H128" s="28" t="s">
        <v>22</v>
      </c>
      <c r="I128" s="29">
        <v>0</v>
      </c>
      <c r="J128" s="28">
        <v>0</v>
      </c>
      <c r="K128" s="30">
        <v>0</v>
      </c>
      <c r="L128" s="29">
        <v>0</v>
      </c>
      <c r="M128" s="11">
        <v>0</v>
      </c>
      <c r="N128" s="31" t="s">
        <v>83</v>
      </c>
    </row>
    <row r="129" spans="2:14" ht="27" customHeight="1" thickTop="1" thickBot="1">
      <c r="B129" s="1228"/>
      <c r="C129" s="1230"/>
      <c r="D129" s="1232"/>
      <c r="E129" s="1234"/>
      <c r="F129" s="1232"/>
      <c r="G129" s="1253"/>
      <c r="H129" s="32" t="s">
        <v>24</v>
      </c>
      <c r="I129" s="33">
        <v>0</v>
      </c>
      <c r="J129" s="32">
        <v>0</v>
      </c>
      <c r="K129" s="34">
        <v>0</v>
      </c>
      <c r="L129" s="33">
        <v>0</v>
      </c>
      <c r="M129" s="16">
        <v>0</v>
      </c>
      <c r="N129" s="35"/>
    </row>
    <row r="130" spans="2:14" ht="27" customHeight="1" thickTop="1" thickBot="1">
      <c r="B130" s="1228"/>
      <c r="C130" s="1230"/>
      <c r="D130" s="1232"/>
      <c r="E130" s="1234"/>
      <c r="F130" s="1232"/>
      <c r="G130" s="1253"/>
      <c r="H130" s="36" t="s">
        <v>25</v>
      </c>
      <c r="I130" s="37">
        <v>0</v>
      </c>
      <c r="J130" s="36">
        <v>0</v>
      </c>
      <c r="K130" s="45">
        <v>0</v>
      </c>
      <c r="L130" s="37">
        <v>0</v>
      </c>
      <c r="M130" s="27">
        <v>0</v>
      </c>
      <c r="N130" s="42"/>
    </row>
    <row r="131" spans="2:14" ht="27" customHeight="1" thickTop="1" thickBot="1">
      <c r="B131" s="1228" t="s">
        <v>46</v>
      </c>
      <c r="C131" s="1230" t="s">
        <v>132</v>
      </c>
      <c r="D131" s="1232" t="s">
        <v>133</v>
      </c>
      <c r="E131" s="1234" t="s">
        <v>26</v>
      </c>
      <c r="F131" s="1232" t="s">
        <v>138</v>
      </c>
      <c r="G131" s="1253" t="s">
        <v>140</v>
      </c>
      <c r="H131" s="28" t="s">
        <v>22</v>
      </c>
      <c r="I131" s="29">
        <v>0</v>
      </c>
      <c r="J131" s="28">
        <v>0</v>
      </c>
      <c r="K131" s="30">
        <v>0</v>
      </c>
      <c r="L131" s="29">
        <v>0</v>
      </c>
      <c r="M131" s="11">
        <v>0</v>
      </c>
      <c r="N131" s="31" t="s">
        <v>83</v>
      </c>
    </row>
    <row r="132" spans="2:14" ht="27" customHeight="1" thickTop="1" thickBot="1">
      <c r="B132" s="1228"/>
      <c r="C132" s="1230"/>
      <c r="D132" s="1232"/>
      <c r="E132" s="1234"/>
      <c r="F132" s="1232"/>
      <c r="G132" s="1253"/>
      <c r="H132" s="32" t="s">
        <v>24</v>
      </c>
      <c r="I132" s="33">
        <v>0</v>
      </c>
      <c r="J132" s="32">
        <v>0</v>
      </c>
      <c r="K132" s="34">
        <v>0</v>
      </c>
      <c r="L132" s="33">
        <v>0</v>
      </c>
      <c r="M132" s="16">
        <v>0</v>
      </c>
      <c r="N132" s="35"/>
    </row>
    <row r="133" spans="2:14" ht="27" customHeight="1" thickTop="1" thickBot="1">
      <c r="B133" s="1228"/>
      <c r="C133" s="1230"/>
      <c r="D133" s="1232"/>
      <c r="E133" s="1234"/>
      <c r="F133" s="1232"/>
      <c r="G133" s="1253"/>
      <c r="H133" s="36" t="s">
        <v>25</v>
      </c>
      <c r="I133" s="37">
        <v>0</v>
      </c>
      <c r="J133" s="36">
        <v>0</v>
      </c>
      <c r="K133" s="45">
        <v>0</v>
      </c>
      <c r="L133" s="37">
        <v>0</v>
      </c>
      <c r="M133" s="27">
        <v>0</v>
      </c>
      <c r="N133" s="42"/>
    </row>
    <row r="134" spans="2:14" ht="27" customHeight="1" thickTop="1" thickBot="1">
      <c r="B134" s="1228" t="s">
        <v>46</v>
      </c>
      <c r="C134" s="1230" t="s">
        <v>132</v>
      </c>
      <c r="D134" s="1232" t="s">
        <v>133</v>
      </c>
      <c r="E134" s="1234" t="s">
        <v>26</v>
      </c>
      <c r="F134" s="1232" t="s">
        <v>138</v>
      </c>
      <c r="G134" s="1253" t="s">
        <v>141</v>
      </c>
      <c r="H134" s="28" t="s">
        <v>22</v>
      </c>
      <c r="I134" s="29">
        <v>0</v>
      </c>
      <c r="J134" s="28">
        <v>0</v>
      </c>
      <c r="K134" s="30">
        <v>0</v>
      </c>
      <c r="L134" s="29">
        <v>0</v>
      </c>
      <c r="M134" s="11">
        <v>0</v>
      </c>
      <c r="N134" s="31" t="s">
        <v>83</v>
      </c>
    </row>
    <row r="135" spans="2:14" ht="27" customHeight="1" thickTop="1" thickBot="1">
      <c r="B135" s="1228"/>
      <c r="C135" s="1230"/>
      <c r="D135" s="1232"/>
      <c r="E135" s="1234"/>
      <c r="F135" s="1232"/>
      <c r="G135" s="1253"/>
      <c r="H135" s="32" t="s">
        <v>24</v>
      </c>
      <c r="I135" s="33">
        <v>0</v>
      </c>
      <c r="J135" s="32">
        <v>0</v>
      </c>
      <c r="K135" s="34">
        <v>0</v>
      </c>
      <c r="L135" s="33">
        <v>0</v>
      </c>
      <c r="M135" s="16">
        <v>0</v>
      </c>
      <c r="N135" s="35"/>
    </row>
    <row r="136" spans="2:14" ht="27" customHeight="1" thickTop="1" thickBot="1">
      <c r="B136" s="1228"/>
      <c r="C136" s="1230"/>
      <c r="D136" s="1232"/>
      <c r="E136" s="1234"/>
      <c r="F136" s="1232"/>
      <c r="G136" s="1253"/>
      <c r="H136" s="36" t="s">
        <v>25</v>
      </c>
      <c r="I136" s="37">
        <v>0</v>
      </c>
      <c r="J136" s="36">
        <v>0</v>
      </c>
      <c r="K136" s="45">
        <v>0</v>
      </c>
      <c r="L136" s="37">
        <v>0</v>
      </c>
      <c r="M136" s="27">
        <v>0</v>
      </c>
      <c r="N136" s="42"/>
    </row>
    <row r="137" spans="2:14" ht="27" customHeight="1" thickTop="1" thickBot="1">
      <c r="B137" s="1228" t="s">
        <v>46</v>
      </c>
      <c r="C137" s="1230" t="s">
        <v>132</v>
      </c>
      <c r="D137" s="1232" t="s">
        <v>133</v>
      </c>
      <c r="E137" s="1234" t="s">
        <v>55</v>
      </c>
      <c r="F137" s="1232" t="s">
        <v>142</v>
      </c>
      <c r="G137" s="1253" t="s">
        <v>143</v>
      </c>
      <c r="H137" s="28" t="s">
        <v>22</v>
      </c>
      <c r="I137" s="29">
        <v>0</v>
      </c>
      <c r="J137" s="28">
        <v>0</v>
      </c>
      <c r="K137" s="30">
        <v>0</v>
      </c>
      <c r="L137" s="29">
        <v>0</v>
      </c>
      <c r="M137" s="11">
        <v>0</v>
      </c>
      <c r="N137" s="31" t="s">
        <v>83</v>
      </c>
    </row>
    <row r="138" spans="2:14" ht="27" customHeight="1" thickTop="1" thickBot="1">
      <c r="B138" s="1228"/>
      <c r="C138" s="1230"/>
      <c r="D138" s="1232"/>
      <c r="E138" s="1234"/>
      <c r="F138" s="1232"/>
      <c r="G138" s="1253"/>
      <c r="H138" s="32" t="s">
        <v>24</v>
      </c>
      <c r="I138" s="33">
        <v>0</v>
      </c>
      <c r="J138" s="32">
        <v>0</v>
      </c>
      <c r="K138" s="34">
        <v>0</v>
      </c>
      <c r="L138" s="33">
        <v>0</v>
      </c>
      <c r="M138" s="16">
        <v>0</v>
      </c>
      <c r="N138" s="35"/>
    </row>
    <row r="139" spans="2:14" ht="27" customHeight="1" thickTop="1" thickBot="1">
      <c r="B139" s="1228"/>
      <c r="C139" s="1230"/>
      <c r="D139" s="1232"/>
      <c r="E139" s="1234"/>
      <c r="F139" s="1232"/>
      <c r="G139" s="1253"/>
      <c r="H139" s="36" t="s">
        <v>25</v>
      </c>
      <c r="I139" s="37">
        <v>0</v>
      </c>
      <c r="J139" s="36">
        <v>0</v>
      </c>
      <c r="K139" s="45">
        <v>0</v>
      </c>
      <c r="L139" s="37">
        <v>0</v>
      </c>
      <c r="M139" s="27">
        <v>0</v>
      </c>
      <c r="N139" s="42"/>
    </row>
    <row r="140" spans="2:14" ht="27" customHeight="1" thickTop="1" thickBot="1">
      <c r="B140" s="1228" t="s">
        <v>46</v>
      </c>
      <c r="C140" s="1230" t="s">
        <v>132</v>
      </c>
      <c r="D140" s="1232" t="s">
        <v>133</v>
      </c>
      <c r="E140" s="1234" t="s">
        <v>55</v>
      </c>
      <c r="F140" s="1232" t="s">
        <v>142</v>
      </c>
      <c r="G140" s="1253" t="s">
        <v>144</v>
      </c>
      <c r="H140" s="28" t="s">
        <v>22</v>
      </c>
      <c r="I140" s="29">
        <v>0</v>
      </c>
      <c r="J140" s="28">
        <v>0</v>
      </c>
      <c r="K140" s="30">
        <v>0</v>
      </c>
      <c r="L140" s="29">
        <v>0</v>
      </c>
      <c r="M140" s="11">
        <v>0</v>
      </c>
      <c r="N140" s="31" t="s">
        <v>83</v>
      </c>
    </row>
    <row r="141" spans="2:14" ht="27" customHeight="1" thickTop="1" thickBot="1">
      <c r="B141" s="1228"/>
      <c r="C141" s="1230"/>
      <c r="D141" s="1232"/>
      <c r="E141" s="1234"/>
      <c r="F141" s="1232"/>
      <c r="G141" s="1253"/>
      <c r="H141" s="32" t="s">
        <v>24</v>
      </c>
      <c r="I141" s="33">
        <v>0</v>
      </c>
      <c r="J141" s="32">
        <v>0</v>
      </c>
      <c r="K141" s="34">
        <v>0</v>
      </c>
      <c r="L141" s="33">
        <v>0</v>
      </c>
      <c r="M141" s="16">
        <v>0</v>
      </c>
      <c r="N141" s="35"/>
    </row>
    <row r="142" spans="2:14" ht="27" customHeight="1" thickTop="1" thickBot="1">
      <c r="B142" s="1228"/>
      <c r="C142" s="1230"/>
      <c r="D142" s="1232"/>
      <c r="E142" s="1234"/>
      <c r="F142" s="1232"/>
      <c r="G142" s="1253"/>
      <c r="H142" s="36" t="s">
        <v>25</v>
      </c>
      <c r="I142" s="37">
        <v>0</v>
      </c>
      <c r="J142" s="36">
        <v>0</v>
      </c>
      <c r="K142" s="45">
        <v>0</v>
      </c>
      <c r="L142" s="37">
        <v>0</v>
      </c>
      <c r="M142" s="27">
        <v>0</v>
      </c>
      <c r="N142" s="42"/>
    </row>
    <row r="143" spans="2:14" ht="27" customHeight="1" thickTop="1" thickBot="1">
      <c r="B143" s="1228" t="s">
        <v>46</v>
      </c>
      <c r="C143" s="1230" t="s">
        <v>132</v>
      </c>
      <c r="D143" s="1232" t="s">
        <v>133</v>
      </c>
      <c r="E143" s="1234" t="s">
        <v>59</v>
      </c>
      <c r="F143" s="1232" t="s">
        <v>145</v>
      </c>
      <c r="G143" s="1253" t="s">
        <v>146</v>
      </c>
      <c r="H143" s="28" t="s">
        <v>22</v>
      </c>
      <c r="I143" s="29">
        <v>0</v>
      </c>
      <c r="J143" s="28">
        <v>0</v>
      </c>
      <c r="K143" s="30">
        <v>0</v>
      </c>
      <c r="L143" s="29">
        <v>0</v>
      </c>
      <c r="M143" s="11">
        <v>0</v>
      </c>
      <c r="N143" s="31" t="s">
        <v>83</v>
      </c>
    </row>
    <row r="144" spans="2:14" ht="27" customHeight="1" thickTop="1" thickBot="1">
      <c r="B144" s="1228"/>
      <c r="C144" s="1230"/>
      <c r="D144" s="1232"/>
      <c r="E144" s="1234"/>
      <c r="F144" s="1232"/>
      <c r="G144" s="1253"/>
      <c r="H144" s="32" t="s">
        <v>24</v>
      </c>
      <c r="I144" s="33">
        <v>0</v>
      </c>
      <c r="J144" s="32">
        <v>0</v>
      </c>
      <c r="K144" s="34">
        <v>0</v>
      </c>
      <c r="L144" s="33">
        <v>0</v>
      </c>
      <c r="M144" s="16">
        <v>0</v>
      </c>
      <c r="N144" s="35"/>
    </row>
    <row r="145" spans="2:14" ht="27" customHeight="1" thickTop="1" thickBot="1">
      <c r="B145" s="1228"/>
      <c r="C145" s="1230"/>
      <c r="D145" s="1232"/>
      <c r="E145" s="1234"/>
      <c r="F145" s="1232"/>
      <c r="G145" s="1253"/>
      <c r="H145" s="36" t="s">
        <v>25</v>
      </c>
      <c r="I145" s="37">
        <v>0</v>
      </c>
      <c r="J145" s="36">
        <v>0</v>
      </c>
      <c r="K145" s="45">
        <v>0</v>
      </c>
      <c r="L145" s="37">
        <v>0</v>
      </c>
      <c r="M145" s="27">
        <v>0</v>
      </c>
      <c r="N145" s="42"/>
    </row>
    <row r="146" spans="2:14" ht="27" customHeight="1" thickTop="1" thickBot="1">
      <c r="B146" s="1228" t="s">
        <v>46</v>
      </c>
      <c r="C146" s="1230" t="s">
        <v>132</v>
      </c>
      <c r="D146" s="1232" t="s">
        <v>133</v>
      </c>
      <c r="E146" s="1234" t="s">
        <v>91</v>
      </c>
      <c r="F146" s="1232" t="s">
        <v>147</v>
      </c>
      <c r="G146" s="1253" t="s">
        <v>148</v>
      </c>
      <c r="H146" s="28" t="s">
        <v>22</v>
      </c>
      <c r="I146" s="29">
        <v>0</v>
      </c>
      <c r="J146" s="28">
        <v>0</v>
      </c>
      <c r="K146" s="30">
        <v>0</v>
      </c>
      <c r="L146" s="29">
        <v>0</v>
      </c>
      <c r="M146" s="11">
        <v>0</v>
      </c>
      <c r="N146" s="31" t="s">
        <v>83</v>
      </c>
    </row>
    <row r="147" spans="2:14" ht="27" customHeight="1" thickTop="1" thickBot="1">
      <c r="B147" s="1228"/>
      <c r="C147" s="1230"/>
      <c r="D147" s="1232"/>
      <c r="E147" s="1234"/>
      <c r="F147" s="1232"/>
      <c r="G147" s="1253"/>
      <c r="H147" s="32" t="s">
        <v>24</v>
      </c>
      <c r="I147" s="33">
        <v>0</v>
      </c>
      <c r="J147" s="32">
        <v>0</v>
      </c>
      <c r="K147" s="34">
        <v>0</v>
      </c>
      <c r="L147" s="33">
        <v>0</v>
      </c>
      <c r="M147" s="16">
        <v>0</v>
      </c>
      <c r="N147" s="35"/>
    </row>
    <row r="148" spans="2:14" ht="27" customHeight="1" thickTop="1" thickBot="1">
      <c r="B148" s="1228"/>
      <c r="C148" s="1230"/>
      <c r="D148" s="1232"/>
      <c r="E148" s="1234"/>
      <c r="F148" s="1232"/>
      <c r="G148" s="1253"/>
      <c r="H148" s="36" t="s">
        <v>25</v>
      </c>
      <c r="I148" s="37">
        <v>0</v>
      </c>
      <c r="J148" s="36">
        <v>0</v>
      </c>
      <c r="K148" s="45">
        <v>0</v>
      </c>
      <c r="L148" s="37">
        <v>0</v>
      </c>
      <c r="M148" s="27">
        <v>0</v>
      </c>
      <c r="N148" s="42"/>
    </row>
    <row r="149" spans="2:14" ht="27" customHeight="1" thickTop="1" thickBot="1">
      <c r="B149" s="1228" t="s">
        <v>46</v>
      </c>
      <c r="C149" s="1230" t="s">
        <v>132</v>
      </c>
      <c r="D149" s="1232" t="s">
        <v>133</v>
      </c>
      <c r="E149" s="1234" t="s">
        <v>70</v>
      </c>
      <c r="F149" s="1232" t="s">
        <v>149</v>
      </c>
      <c r="G149" s="1253" t="s">
        <v>150</v>
      </c>
      <c r="H149" s="28" t="s">
        <v>22</v>
      </c>
      <c r="I149" s="29">
        <v>0</v>
      </c>
      <c r="J149" s="28">
        <v>0</v>
      </c>
      <c r="K149" s="30">
        <v>0</v>
      </c>
      <c r="L149" s="29">
        <v>0</v>
      </c>
      <c r="M149" s="11">
        <v>0</v>
      </c>
      <c r="N149" s="31" t="s">
        <v>83</v>
      </c>
    </row>
    <row r="150" spans="2:14" ht="27" customHeight="1" thickTop="1" thickBot="1">
      <c r="B150" s="1228"/>
      <c r="C150" s="1230"/>
      <c r="D150" s="1232"/>
      <c r="E150" s="1234"/>
      <c r="F150" s="1232"/>
      <c r="G150" s="1253"/>
      <c r="H150" s="32" t="s">
        <v>24</v>
      </c>
      <c r="I150" s="33">
        <v>0</v>
      </c>
      <c r="J150" s="32">
        <v>0</v>
      </c>
      <c r="K150" s="34">
        <v>0</v>
      </c>
      <c r="L150" s="33">
        <v>0</v>
      </c>
      <c r="M150" s="16">
        <v>0</v>
      </c>
      <c r="N150" s="35"/>
    </row>
    <row r="151" spans="2:14" ht="27" customHeight="1" thickTop="1" thickBot="1">
      <c r="B151" s="1228"/>
      <c r="C151" s="1230"/>
      <c r="D151" s="1232"/>
      <c r="E151" s="1234"/>
      <c r="F151" s="1232"/>
      <c r="G151" s="1253"/>
      <c r="H151" s="36" t="s">
        <v>25</v>
      </c>
      <c r="I151" s="37">
        <v>0</v>
      </c>
      <c r="J151" s="36">
        <v>0</v>
      </c>
      <c r="K151" s="45">
        <v>0</v>
      </c>
      <c r="L151" s="37">
        <v>0</v>
      </c>
      <c r="M151" s="27">
        <v>0</v>
      </c>
      <c r="N151" s="42"/>
    </row>
    <row r="152" spans="2:14" ht="27" customHeight="1" thickTop="1" thickBot="1">
      <c r="B152" s="1228" t="s">
        <v>46</v>
      </c>
      <c r="C152" s="1230" t="s">
        <v>132</v>
      </c>
      <c r="D152" s="1232" t="s">
        <v>133</v>
      </c>
      <c r="E152" s="1234" t="s">
        <v>103</v>
      </c>
      <c r="F152" s="1232" t="s">
        <v>151</v>
      </c>
      <c r="G152" s="1253" t="s">
        <v>152</v>
      </c>
      <c r="H152" s="28" t="s">
        <v>22</v>
      </c>
      <c r="I152" s="29">
        <v>0</v>
      </c>
      <c r="J152" s="28">
        <v>0</v>
      </c>
      <c r="K152" s="30">
        <v>0</v>
      </c>
      <c r="L152" s="29">
        <v>0</v>
      </c>
      <c r="M152" s="11">
        <v>0</v>
      </c>
      <c r="N152" s="31" t="s">
        <v>83</v>
      </c>
    </row>
    <row r="153" spans="2:14" ht="27" customHeight="1" thickTop="1" thickBot="1">
      <c r="B153" s="1228"/>
      <c r="C153" s="1230"/>
      <c r="D153" s="1232"/>
      <c r="E153" s="1234"/>
      <c r="F153" s="1232"/>
      <c r="G153" s="1253"/>
      <c r="H153" s="32" t="s">
        <v>24</v>
      </c>
      <c r="I153" s="33">
        <v>0</v>
      </c>
      <c r="J153" s="32">
        <v>0</v>
      </c>
      <c r="K153" s="34">
        <v>0</v>
      </c>
      <c r="L153" s="33">
        <v>0</v>
      </c>
      <c r="M153" s="16">
        <v>0</v>
      </c>
      <c r="N153" s="35"/>
    </row>
    <row r="154" spans="2:14" ht="27" customHeight="1" thickTop="1" thickBot="1">
      <c r="B154" s="1228"/>
      <c r="C154" s="1230"/>
      <c r="D154" s="1232"/>
      <c r="E154" s="1234"/>
      <c r="F154" s="1232"/>
      <c r="G154" s="1253"/>
      <c r="H154" s="36" t="s">
        <v>25</v>
      </c>
      <c r="I154" s="37">
        <v>0</v>
      </c>
      <c r="J154" s="36">
        <v>0</v>
      </c>
      <c r="K154" s="45">
        <v>0</v>
      </c>
      <c r="L154" s="37">
        <v>0</v>
      </c>
      <c r="M154" s="27">
        <v>0</v>
      </c>
      <c r="N154" s="42"/>
    </row>
    <row r="155" spans="2:14" ht="27" customHeight="1" thickTop="1" thickBot="1">
      <c r="B155" s="1228" t="s">
        <v>46</v>
      </c>
      <c r="C155" s="1230" t="s">
        <v>132</v>
      </c>
      <c r="D155" s="1232" t="s">
        <v>133</v>
      </c>
      <c r="E155" s="1234" t="s">
        <v>73</v>
      </c>
      <c r="F155" s="1232" t="s">
        <v>153</v>
      </c>
      <c r="G155" s="1253" t="s">
        <v>154</v>
      </c>
      <c r="H155" s="28" t="s">
        <v>22</v>
      </c>
      <c r="I155" s="29">
        <v>0</v>
      </c>
      <c r="J155" s="28">
        <v>0</v>
      </c>
      <c r="K155" s="30">
        <v>0</v>
      </c>
      <c r="L155" s="29">
        <v>0</v>
      </c>
      <c r="M155" s="11">
        <v>0</v>
      </c>
      <c r="N155" s="31" t="s">
        <v>83</v>
      </c>
    </row>
    <row r="156" spans="2:14" ht="27" customHeight="1" thickTop="1" thickBot="1">
      <c r="B156" s="1228"/>
      <c r="C156" s="1230"/>
      <c r="D156" s="1232"/>
      <c r="E156" s="1234"/>
      <c r="F156" s="1232"/>
      <c r="G156" s="1253"/>
      <c r="H156" s="32" t="s">
        <v>24</v>
      </c>
      <c r="I156" s="33">
        <v>0</v>
      </c>
      <c r="J156" s="32">
        <v>0</v>
      </c>
      <c r="K156" s="34">
        <v>0</v>
      </c>
      <c r="L156" s="33">
        <v>0</v>
      </c>
      <c r="M156" s="16">
        <v>0</v>
      </c>
      <c r="N156" s="35"/>
    </row>
    <row r="157" spans="2:14" ht="27" customHeight="1" thickTop="1" thickBot="1">
      <c r="B157" s="1228"/>
      <c r="C157" s="1230"/>
      <c r="D157" s="1232"/>
      <c r="E157" s="1234"/>
      <c r="F157" s="1232"/>
      <c r="G157" s="1253"/>
      <c r="H157" s="36" t="s">
        <v>25</v>
      </c>
      <c r="I157" s="37">
        <v>0</v>
      </c>
      <c r="J157" s="36">
        <v>0</v>
      </c>
      <c r="K157" s="45">
        <v>0</v>
      </c>
      <c r="L157" s="37">
        <v>0</v>
      </c>
      <c r="M157" s="27">
        <v>0</v>
      </c>
      <c r="N157" s="42"/>
    </row>
    <row r="158" spans="2:14" ht="27" customHeight="1" thickTop="1" thickBot="1">
      <c r="B158" s="1228" t="s">
        <v>46</v>
      </c>
      <c r="C158" s="1230" t="s">
        <v>132</v>
      </c>
      <c r="D158" s="1232" t="s">
        <v>133</v>
      </c>
      <c r="E158" s="1234" t="s">
        <v>108</v>
      </c>
      <c r="F158" s="1232" t="s">
        <v>155</v>
      </c>
      <c r="G158" s="1253" t="s">
        <v>156</v>
      </c>
      <c r="H158" s="28" t="s">
        <v>22</v>
      </c>
      <c r="I158" s="29">
        <v>0</v>
      </c>
      <c r="J158" s="28">
        <v>0</v>
      </c>
      <c r="K158" s="30">
        <v>0</v>
      </c>
      <c r="L158" s="29">
        <v>0</v>
      </c>
      <c r="M158" s="11">
        <v>0</v>
      </c>
      <c r="N158" s="31" t="s">
        <v>83</v>
      </c>
    </row>
    <row r="159" spans="2:14" ht="27" customHeight="1" thickTop="1" thickBot="1">
      <c r="B159" s="1228"/>
      <c r="C159" s="1230"/>
      <c r="D159" s="1232"/>
      <c r="E159" s="1234"/>
      <c r="F159" s="1232"/>
      <c r="G159" s="1253"/>
      <c r="H159" s="32" t="s">
        <v>24</v>
      </c>
      <c r="I159" s="33">
        <v>0</v>
      </c>
      <c r="J159" s="32">
        <v>0</v>
      </c>
      <c r="K159" s="34">
        <v>0</v>
      </c>
      <c r="L159" s="33">
        <v>0</v>
      </c>
      <c r="M159" s="16">
        <v>0</v>
      </c>
      <c r="N159" s="35"/>
    </row>
    <row r="160" spans="2:14" ht="27" customHeight="1" thickTop="1" thickBot="1">
      <c r="B160" s="1228"/>
      <c r="C160" s="1230"/>
      <c r="D160" s="1232"/>
      <c r="E160" s="1234"/>
      <c r="F160" s="1232"/>
      <c r="G160" s="1253"/>
      <c r="H160" s="36" t="s">
        <v>25</v>
      </c>
      <c r="I160" s="37">
        <v>0</v>
      </c>
      <c r="J160" s="36">
        <v>0</v>
      </c>
      <c r="K160" s="45">
        <v>0</v>
      </c>
      <c r="L160" s="37">
        <v>0</v>
      </c>
      <c r="M160" s="27">
        <v>0</v>
      </c>
      <c r="N160" s="42"/>
    </row>
    <row r="161" spans="2:14" ht="27" customHeight="1" thickTop="1" thickBot="1">
      <c r="B161" s="1228" t="s">
        <v>46</v>
      </c>
      <c r="C161" s="1230" t="s">
        <v>132</v>
      </c>
      <c r="D161" s="1232" t="s">
        <v>133</v>
      </c>
      <c r="E161" s="1234" t="s">
        <v>76</v>
      </c>
      <c r="F161" s="1232" t="s">
        <v>157</v>
      </c>
      <c r="G161" s="1253" t="s">
        <v>158</v>
      </c>
      <c r="H161" s="28" t="s">
        <v>22</v>
      </c>
      <c r="I161" s="29">
        <v>0</v>
      </c>
      <c r="J161" s="28">
        <v>0</v>
      </c>
      <c r="K161" s="30">
        <v>0</v>
      </c>
      <c r="L161" s="29">
        <v>0</v>
      </c>
      <c r="M161" s="11">
        <v>0</v>
      </c>
      <c r="N161" s="31" t="s">
        <v>83</v>
      </c>
    </row>
    <row r="162" spans="2:14" ht="27" customHeight="1" thickTop="1" thickBot="1">
      <c r="B162" s="1228"/>
      <c r="C162" s="1230"/>
      <c r="D162" s="1232"/>
      <c r="E162" s="1234"/>
      <c r="F162" s="1232"/>
      <c r="G162" s="1253"/>
      <c r="H162" s="32" t="s">
        <v>24</v>
      </c>
      <c r="I162" s="33">
        <v>0</v>
      </c>
      <c r="J162" s="32">
        <v>0</v>
      </c>
      <c r="K162" s="34">
        <v>0</v>
      </c>
      <c r="L162" s="33">
        <v>0</v>
      </c>
      <c r="M162" s="16">
        <v>0</v>
      </c>
      <c r="N162" s="35"/>
    </row>
    <row r="163" spans="2:14" ht="27" customHeight="1" thickTop="1" thickBot="1">
      <c r="B163" s="1228"/>
      <c r="C163" s="1230"/>
      <c r="D163" s="1232"/>
      <c r="E163" s="1234"/>
      <c r="F163" s="1232"/>
      <c r="G163" s="1253"/>
      <c r="H163" s="36" t="s">
        <v>25</v>
      </c>
      <c r="I163" s="37">
        <v>0</v>
      </c>
      <c r="J163" s="36">
        <v>0</v>
      </c>
      <c r="K163" s="45">
        <v>0</v>
      </c>
      <c r="L163" s="37">
        <v>0</v>
      </c>
      <c r="M163" s="27">
        <v>0</v>
      </c>
      <c r="N163" s="42"/>
    </row>
    <row r="164" spans="2:14" ht="27" customHeight="1" thickTop="1" thickBot="1">
      <c r="B164" s="1228" t="s">
        <v>46</v>
      </c>
      <c r="C164" s="1230" t="s">
        <v>132</v>
      </c>
      <c r="D164" s="1232" t="s">
        <v>133</v>
      </c>
      <c r="E164" s="1234" t="s">
        <v>159</v>
      </c>
      <c r="F164" s="1232" t="s">
        <v>160</v>
      </c>
      <c r="G164" s="1253" t="s">
        <v>161</v>
      </c>
      <c r="H164" s="28" t="s">
        <v>22</v>
      </c>
      <c r="I164" s="29">
        <v>0</v>
      </c>
      <c r="J164" s="28">
        <v>0</v>
      </c>
      <c r="K164" s="30">
        <v>0</v>
      </c>
      <c r="L164" s="29">
        <v>0</v>
      </c>
      <c r="M164" s="11">
        <v>0</v>
      </c>
      <c r="N164" s="31" t="s">
        <v>83</v>
      </c>
    </row>
    <row r="165" spans="2:14" ht="27" customHeight="1" thickTop="1" thickBot="1">
      <c r="B165" s="1228"/>
      <c r="C165" s="1230"/>
      <c r="D165" s="1232"/>
      <c r="E165" s="1234"/>
      <c r="F165" s="1232"/>
      <c r="G165" s="1253"/>
      <c r="H165" s="32" t="s">
        <v>24</v>
      </c>
      <c r="I165" s="33">
        <v>0</v>
      </c>
      <c r="J165" s="32">
        <v>0</v>
      </c>
      <c r="K165" s="34">
        <v>0</v>
      </c>
      <c r="L165" s="33">
        <v>0</v>
      </c>
      <c r="M165" s="16">
        <v>0</v>
      </c>
      <c r="N165" s="35"/>
    </row>
    <row r="166" spans="2:14" ht="27" customHeight="1" thickTop="1" thickBot="1">
      <c r="B166" s="1228"/>
      <c r="C166" s="1230"/>
      <c r="D166" s="1232"/>
      <c r="E166" s="1234"/>
      <c r="F166" s="1232"/>
      <c r="G166" s="1253"/>
      <c r="H166" s="36" t="s">
        <v>25</v>
      </c>
      <c r="I166" s="37">
        <v>0</v>
      </c>
      <c r="J166" s="36">
        <v>0</v>
      </c>
      <c r="K166" s="45">
        <v>0</v>
      </c>
      <c r="L166" s="37">
        <v>0</v>
      </c>
      <c r="M166" s="27">
        <v>0</v>
      </c>
      <c r="N166" s="42"/>
    </row>
    <row r="167" spans="2:14" ht="27" customHeight="1" thickTop="1" thickBot="1">
      <c r="B167" s="1228" t="s">
        <v>46</v>
      </c>
      <c r="C167" s="1230" t="s">
        <v>132</v>
      </c>
      <c r="D167" s="1232" t="s">
        <v>133</v>
      </c>
      <c r="E167" s="1234" t="s">
        <v>162</v>
      </c>
      <c r="F167" s="1232" t="s">
        <v>163</v>
      </c>
      <c r="G167" s="1253" t="s">
        <v>164</v>
      </c>
      <c r="H167" s="28" t="s">
        <v>22</v>
      </c>
      <c r="I167" s="29">
        <v>0</v>
      </c>
      <c r="J167" s="28">
        <v>0</v>
      </c>
      <c r="K167" s="30">
        <v>0</v>
      </c>
      <c r="L167" s="29">
        <v>0</v>
      </c>
      <c r="M167" s="11">
        <v>0</v>
      </c>
      <c r="N167" s="31" t="s">
        <v>83</v>
      </c>
    </row>
    <row r="168" spans="2:14" ht="27" customHeight="1" thickTop="1" thickBot="1">
      <c r="B168" s="1228"/>
      <c r="C168" s="1230"/>
      <c r="D168" s="1232"/>
      <c r="E168" s="1234"/>
      <c r="F168" s="1232"/>
      <c r="G168" s="1253"/>
      <c r="H168" s="32" t="s">
        <v>24</v>
      </c>
      <c r="I168" s="33">
        <v>0</v>
      </c>
      <c r="J168" s="32">
        <v>0</v>
      </c>
      <c r="K168" s="34">
        <v>0</v>
      </c>
      <c r="L168" s="33">
        <v>0</v>
      </c>
      <c r="M168" s="16">
        <v>0</v>
      </c>
      <c r="N168" s="35"/>
    </row>
    <row r="169" spans="2:14" ht="27" customHeight="1" thickTop="1" thickBot="1">
      <c r="B169" s="1228"/>
      <c r="C169" s="1230"/>
      <c r="D169" s="1232"/>
      <c r="E169" s="1234"/>
      <c r="F169" s="1232"/>
      <c r="G169" s="1253"/>
      <c r="H169" s="36" t="s">
        <v>25</v>
      </c>
      <c r="I169" s="37">
        <v>0</v>
      </c>
      <c r="J169" s="36">
        <v>0</v>
      </c>
      <c r="K169" s="45">
        <v>0</v>
      </c>
      <c r="L169" s="37">
        <v>0</v>
      </c>
      <c r="M169" s="27">
        <v>0</v>
      </c>
      <c r="N169" s="42"/>
    </row>
    <row r="170" spans="2:14" ht="27" customHeight="1" thickTop="1" thickBot="1">
      <c r="B170" s="1228" t="s">
        <v>46</v>
      </c>
      <c r="C170" s="1230" t="s">
        <v>132</v>
      </c>
      <c r="D170" s="1232" t="s">
        <v>133</v>
      </c>
      <c r="E170" s="1234" t="s">
        <v>113</v>
      </c>
      <c r="F170" s="1232" t="s">
        <v>165</v>
      </c>
      <c r="G170" s="1253" t="s">
        <v>166</v>
      </c>
      <c r="H170" s="28" t="s">
        <v>22</v>
      </c>
      <c r="I170" s="29">
        <v>0</v>
      </c>
      <c r="J170" s="28">
        <v>0</v>
      </c>
      <c r="K170" s="30">
        <v>0</v>
      </c>
      <c r="L170" s="29">
        <v>0</v>
      </c>
      <c r="M170" s="11">
        <v>0</v>
      </c>
      <c r="N170" s="31" t="s">
        <v>83</v>
      </c>
    </row>
    <row r="171" spans="2:14" ht="27" customHeight="1" thickTop="1" thickBot="1">
      <c r="B171" s="1228"/>
      <c r="C171" s="1230"/>
      <c r="D171" s="1232"/>
      <c r="E171" s="1234"/>
      <c r="F171" s="1232"/>
      <c r="G171" s="1253"/>
      <c r="H171" s="32" t="s">
        <v>24</v>
      </c>
      <c r="I171" s="33">
        <v>0</v>
      </c>
      <c r="J171" s="32">
        <v>0</v>
      </c>
      <c r="K171" s="34">
        <v>0</v>
      </c>
      <c r="L171" s="33">
        <v>0</v>
      </c>
      <c r="M171" s="16">
        <v>0</v>
      </c>
      <c r="N171" s="35"/>
    </row>
    <row r="172" spans="2:14" ht="27" customHeight="1" thickTop="1" thickBot="1">
      <c r="B172" s="1228"/>
      <c r="C172" s="1230"/>
      <c r="D172" s="1232"/>
      <c r="E172" s="1234"/>
      <c r="F172" s="1232"/>
      <c r="G172" s="1253"/>
      <c r="H172" s="36" t="s">
        <v>25</v>
      </c>
      <c r="I172" s="37">
        <v>0</v>
      </c>
      <c r="J172" s="36">
        <v>0</v>
      </c>
      <c r="K172" s="45">
        <v>0</v>
      </c>
      <c r="L172" s="37">
        <v>0</v>
      </c>
      <c r="M172" s="27">
        <v>0</v>
      </c>
      <c r="N172" s="42"/>
    </row>
    <row r="173" spans="2:14" ht="23.25" customHeight="1" thickTop="1" thickBot="1">
      <c r="B173" s="1228" t="s">
        <v>46</v>
      </c>
      <c r="C173" s="1230" t="s">
        <v>167</v>
      </c>
      <c r="D173" s="1232" t="s">
        <v>168</v>
      </c>
      <c r="E173" s="1234" t="s">
        <v>19</v>
      </c>
      <c r="F173" s="1232" t="s">
        <v>169</v>
      </c>
      <c r="G173" s="1253" t="s">
        <v>170</v>
      </c>
      <c r="H173" s="28" t="s">
        <v>22</v>
      </c>
      <c r="I173" s="29">
        <v>70</v>
      </c>
      <c r="J173" s="28">
        <v>56</v>
      </c>
      <c r="K173" s="30">
        <v>44</v>
      </c>
      <c r="L173" s="29">
        <v>113</v>
      </c>
      <c r="M173" s="11">
        <v>283</v>
      </c>
      <c r="N173" s="31"/>
    </row>
    <row r="174" spans="2:14" ht="23.25" customHeight="1" thickTop="1" thickBot="1">
      <c r="B174" s="1228"/>
      <c r="C174" s="1230"/>
      <c r="D174" s="1232"/>
      <c r="E174" s="1234"/>
      <c r="F174" s="1232"/>
      <c r="G174" s="1253"/>
      <c r="H174" s="32" t="s">
        <v>24</v>
      </c>
      <c r="I174" s="33">
        <v>300</v>
      </c>
      <c r="J174" s="32">
        <v>300</v>
      </c>
      <c r="K174" s="34">
        <v>300</v>
      </c>
      <c r="L174" s="33">
        <v>300</v>
      </c>
      <c r="M174" s="16">
        <v>300</v>
      </c>
      <c r="N174" s="35"/>
    </row>
    <row r="175" spans="2:14" ht="31.5" customHeight="1" thickTop="1" thickBot="1">
      <c r="B175" s="1228"/>
      <c r="C175" s="1230"/>
      <c r="D175" s="1232"/>
      <c r="E175" s="1234"/>
      <c r="F175" s="1232"/>
      <c r="G175" s="1253"/>
      <c r="H175" s="36" t="s">
        <v>25</v>
      </c>
      <c r="I175" s="55">
        <v>0.23330000000000001</v>
      </c>
      <c r="J175" s="56">
        <v>0.18659999999999999</v>
      </c>
      <c r="K175" s="50">
        <v>0.14660000000000001</v>
      </c>
      <c r="L175" s="37">
        <v>37.659999999999997</v>
      </c>
      <c r="M175" s="27">
        <v>94.33</v>
      </c>
      <c r="N175" s="42" t="s">
        <v>171</v>
      </c>
    </row>
    <row r="176" spans="2:14" ht="22.5" customHeight="1" thickTop="1" thickBot="1">
      <c r="B176" s="1228" t="s">
        <v>46</v>
      </c>
      <c r="C176" s="1230" t="s">
        <v>167</v>
      </c>
      <c r="D176" s="1232" t="s">
        <v>168</v>
      </c>
      <c r="E176" s="1234" t="s">
        <v>26</v>
      </c>
      <c r="F176" s="1232" t="s">
        <v>172</v>
      </c>
      <c r="G176" s="1253" t="s">
        <v>173</v>
      </c>
      <c r="H176" s="28" t="s">
        <v>22</v>
      </c>
      <c r="I176" s="29">
        <v>75</v>
      </c>
      <c r="J176" s="28">
        <v>49</v>
      </c>
      <c r="K176" s="30">
        <v>46</v>
      </c>
      <c r="L176" s="29">
        <v>113</v>
      </c>
      <c r="M176" s="11">
        <v>283</v>
      </c>
      <c r="N176" s="31"/>
    </row>
    <row r="177" spans="2:14" ht="22.5" customHeight="1" thickTop="1" thickBot="1">
      <c r="B177" s="1228"/>
      <c r="C177" s="1230"/>
      <c r="D177" s="1232"/>
      <c r="E177" s="1234"/>
      <c r="F177" s="1232"/>
      <c r="G177" s="1253"/>
      <c r="H177" s="32" t="s">
        <v>24</v>
      </c>
      <c r="I177" s="33">
        <v>1344</v>
      </c>
      <c r="J177" s="32">
        <v>1344</v>
      </c>
      <c r="K177" s="34">
        <v>1344</v>
      </c>
      <c r="L177" s="33">
        <v>1344</v>
      </c>
      <c r="M177" s="16">
        <v>1344</v>
      </c>
      <c r="N177" s="35"/>
    </row>
    <row r="178" spans="2:14" ht="35.25" customHeight="1" thickTop="1" thickBot="1">
      <c r="B178" s="1228"/>
      <c r="C178" s="1230"/>
      <c r="D178" s="1232"/>
      <c r="E178" s="1234"/>
      <c r="F178" s="1232"/>
      <c r="G178" s="1253"/>
      <c r="H178" s="36" t="s">
        <v>25</v>
      </c>
      <c r="I178" s="43">
        <f>I176/I177-1</f>
        <v>-0.9441964285714286</v>
      </c>
      <c r="J178" s="38">
        <f>J176/J177-1</f>
        <v>-0.96354166666666663</v>
      </c>
      <c r="K178" s="39">
        <f>K176/K177-1</f>
        <v>-0.96577380952380953</v>
      </c>
      <c r="L178" s="43">
        <f>L176/L177-1</f>
        <v>-0.91592261904761907</v>
      </c>
      <c r="M178" s="44">
        <f>M176/M177-1</f>
        <v>-0.78943452380952384</v>
      </c>
      <c r="N178" s="42" t="s">
        <v>171</v>
      </c>
    </row>
    <row r="179" spans="2:14" ht="21.75" customHeight="1" thickTop="1" thickBot="1">
      <c r="B179" s="1228" t="s">
        <v>46</v>
      </c>
      <c r="C179" s="1230" t="s">
        <v>167</v>
      </c>
      <c r="D179" s="1232" t="s">
        <v>168</v>
      </c>
      <c r="E179" s="1234" t="s">
        <v>55</v>
      </c>
      <c r="F179" s="1232" t="s">
        <v>174</v>
      </c>
      <c r="G179" s="1253" t="s">
        <v>175</v>
      </c>
      <c r="H179" s="28" t="s">
        <v>22</v>
      </c>
      <c r="I179" s="29">
        <v>0</v>
      </c>
      <c r="J179" s="28">
        <v>0</v>
      </c>
      <c r="K179" s="30">
        <v>0</v>
      </c>
      <c r="L179" s="29">
        <v>0</v>
      </c>
      <c r="M179" s="11">
        <v>0</v>
      </c>
      <c r="N179" s="31" t="s">
        <v>176</v>
      </c>
    </row>
    <row r="180" spans="2:14" ht="21.75" customHeight="1" thickTop="1" thickBot="1">
      <c r="B180" s="1228"/>
      <c r="C180" s="1230"/>
      <c r="D180" s="1232"/>
      <c r="E180" s="1234"/>
      <c r="F180" s="1232"/>
      <c r="G180" s="1253"/>
      <c r="H180" s="32" t="s">
        <v>24</v>
      </c>
      <c r="I180" s="33">
        <v>0</v>
      </c>
      <c r="J180" s="32">
        <v>0</v>
      </c>
      <c r="K180" s="34">
        <v>0</v>
      </c>
      <c r="L180" s="33">
        <v>0</v>
      </c>
      <c r="M180" s="16">
        <v>0</v>
      </c>
      <c r="N180" s="35"/>
    </row>
    <row r="181" spans="2:14" ht="21.75" customHeight="1" thickTop="1" thickBot="1">
      <c r="B181" s="1228"/>
      <c r="C181" s="1230"/>
      <c r="D181" s="1232"/>
      <c r="E181" s="1234"/>
      <c r="F181" s="1232"/>
      <c r="G181" s="1253"/>
      <c r="H181" s="36" t="s">
        <v>25</v>
      </c>
      <c r="I181" s="37">
        <v>0</v>
      </c>
      <c r="J181" s="36">
        <v>0</v>
      </c>
      <c r="K181" s="45">
        <v>0</v>
      </c>
      <c r="L181" s="37">
        <v>0</v>
      </c>
      <c r="M181" s="27">
        <v>0</v>
      </c>
      <c r="N181" s="42"/>
    </row>
    <row r="182" spans="2:14" ht="21.75" customHeight="1" thickTop="1" thickBot="1">
      <c r="B182" s="1228" t="s">
        <v>46</v>
      </c>
      <c r="C182" s="1230" t="s">
        <v>167</v>
      </c>
      <c r="D182" s="1232" t="s">
        <v>168</v>
      </c>
      <c r="E182" s="1234" t="s">
        <v>70</v>
      </c>
      <c r="F182" s="1232" t="s">
        <v>177</v>
      </c>
      <c r="G182" s="1253" t="s">
        <v>178</v>
      </c>
      <c r="H182" s="28" t="s">
        <v>22</v>
      </c>
      <c r="I182" s="29">
        <v>75</v>
      </c>
      <c r="J182" s="28">
        <v>49</v>
      </c>
      <c r="K182" s="30">
        <v>46</v>
      </c>
      <c r="L182" s="29">
        <v>113</v>
      </c>
      <c r="M182" s="11">
        <v>283</v>
      </c>
      <c r="N182" s="31"/>
    </row>
    <row r="183" spans="2:14" ht="21.75" customHeight="1" thickTop="1" thickBot="1">
      <c r="B183" s="1228"/>
      <c r="C183" s="1230"/>
      <c r="D183" s="1232"/>
      <c r="E183" s="1234"/>
      <c r="F183" s="1232"/>
      <c r="G183" s="1253"/>
      <c r="H183" s="32" t="s">
        <v>24</v>
      </c>
      <c r="I183" s="33">
        <v>300</v>
      </c>
      <c r="J183" s="32">
        <v>300</v>
      </c>
      <c r="K183" s="34">
        <v>300</v>
      </c>
      <c r="L183" s="33">
        <v>300</v>
      </c>
      <c r="M183" s="16">
        <v>300</v>
      </c>
      <c r="N183" s="35"/>
    </row>
    <row r="184" spans="2:14" ht="30" thickTop="1" thickBot="1">
      <c r="B184" s="1228"/>
      <c r="C184" s="1230"/>
      <c r="D184" s="1232"/>
      <c r="E184" s="1234"/>
      <c r="F184" s="1232"/>
      <c r="G184" s="1253"/>
      <c r="H184" s="36" t="s">
        <v>25</v>
      </c>
      <c r="I184" s="43">
        <v>0.25</v>
      </c>
      <c r="J184" s="38">
        <v>0.1633</v>
      </c>
      <c r="K184" s="39">
        <v>0.15</v>
      </c>
      <c r="L184" s="55">
        <v>0.37659999999999999</v>
      </c>
      <c r="M184" s="57">
        <v>0.94330000000000003</v>
      </c>
      <c r="N184" s="42" t="s">
        <v>171</v>
      </c>
    </row>
    <row r="185" spans="2:14" ht="30.75" customHeight="1" thickTop="1" thickBot="1">
      <c r="B185" s="1228" t="s">
        <v>46</v>
      </c>
      <c r="C185" s="1230" t="s">
        <v>167</v>
      </c>
      <c r="D185" s="1232" t="s">
        <v>168</v>
      </c>
      <c r="E185" s="1234" t="s">
        <v>103</v>
      </c>
      <c r="F185" s="1232" t="s">
        <v>179</v>
      </c>
      <c r="G185" s="1253" t="s">
        <v>180</v>
      </c>
      <c r="H185" s="28" t="s">
        <v>22</v>
      </c>
      <c r="I185" s="29">
        <v>72</v>
      </c>
      <c r="J185" s="28">
        <v>49</v>
      </c>
      <c r="K185" s="30">
        <v>44</v>
      </c>
      <c r="L185" s="29">
        <v>118</v>
      </c>
      <c r="M185" s="11">
        <v>283</v>
      </c>
      <c r="N185" s="31"/>
    </row>
    <row r="186" spans="2:14" ht="30.75" customHeight="1" thickTop="1" thickBot="1">
      <c r="B186" s="1228"/>
      <c r="C186" s="1230"/>
      <c r="D186" s="1232"/>
      <c r="E186" s="1234"/>
      <c r="F186" s="1232"/>
      <c r="G186" s="1253"/>
      <c r="H186" s="32" t="s">
        <v>24</v>
      </c>
      <c r="I186" s="33">
        <v>300</v>
      </c>
      <c r="J186" s="32">
        <v>300</v>
      </c>
      <c r="K186" s="34">
        <v>300</v>
      </c>
      <c r="L186" s="33">
        <v>300</v>
      </c>
      <c r="M186" s="16">
        <v>300</v>
      </c>
      <c r="N186" s="35"/>
    </row>
    <row r="187" spans="2:14" ht="30.75" customHeight="1" thickTop="1" thickBot="1">
      <c r="B187" s="1228"/>
      <c r="C187" s="1230"/>
      <c r="D187" s="1232"/>
      <c r="E187" s="1234"/>
      <c r="F187" s="1232"/>
      <c r="G187" s="1253"/>
      <c r="H187" s="36" t="s">
        <v>25</v>
      </c>
      <c r="I187" s="43">
        <v>0.24</v>
      </c>
      <c r="J187" s="38">
        <v>0.1633</v>
      </c>
      <c r="K187" s="39">
        <v>0.14000000000000001</v>
      </c>
      <c r="L187" s="55">
        <v>0.39329999999999998</v>
      </c>
      <c r="M187" s="57">
        <v>0.94330000000000003</v>
      </c>
      <c r="N187" s="42" t="s">
        <v>171</v>
      </c>
    </row>
    <row r="188" spans="2:14" ht="30.75" customHeight="1" thickTop="1" thickBot="1">
      <c r="B188" s="1228" t="s">
        <v>46</v>
      </c>
      <c r="C188" s="1230" t="s">
        <v>167</v>
      </c>
      <c r="D188" s="1232" t="s">
        <v>168</v>
      </c>
      <c r="E188" s="1234" t="s">
        <v>73</v>
      </c>
      <c r="F188" s="1232" t="s">
        <v>181</v>
      </c>
      <c r="G188" s="1253" t="s">
        <v>182</v>
      </c>
      <c r="H188" s="28" t="s">
        <v>22</v>
      </c>
      <c r="I188" s="29">
        <v>0</v>
      </c>
      <c r="J188" s="28">
        <v>0</v>
      </c>
      <c r="K188" s="30">
        <v>0</v>
      </c>
      <c r="L188" s="29">
        <v>0</v>
      </c>
      <c r="M188" s="11">
        <v>0</v>
      </c>
      <c r="N188" s="31" t="s">
        <v>176</v>
      </c>
    </row>
    <row r="189" spans="2:14" ht="30.75" customHeight="1" thickTop="1" thickBot="1">
      <c r="B189" s="1228"/>
      <c r="C189" s="1230"/>
      <c r="D189" s="1232"/>
      <c r="E189" s="1234"/>
      <c r="F189" s="1232"/>
      <c r="G189" s="1253"/>
      <c r="H189" s="32" t="s">
        <v>24</v>
      </c>
      <c r="I189" s="33">
        <v>0</v>
      </c>
      <c r="J189" s="32">
        <v>0</v>
      </c>
      <c r="K189" s="34">
        <v>0</v>
      </c>
      <c r="L189" s="33">
        <v>0</v>
      </c>
      <c r="M189" s="16">
        <v>0</v>
      </c>
      <c r="N189" s="35"/>
    </row>
    <row r="190" spans="2:14" ht="30.75" customHeight="1" thickTop="1" thickBot="1">
      <c r="B190" s="1228"/>
      <c r="C190" s="1230"/>
      <c r="D190" s="1232"/>
      <c r="E190" s="1234"/>
      <c r="F190" s="1232"/>
      <c r="G190" s="1253"/>
      <c r="H190" s="36" t="s">
        <v>25</v>
      </c>
      <c r="I190" s="37">
        <v>0</v>
      </c>
      <c r="J190" s="36">
        <v>0</v>
      </c>
      <c r="K190" s="45">
        <v>0</v>
      </c>
      <c r="L190" s="37">
        <v>0</v>
      </c>
      <c r="M190" s="27">
        <v>0</v>
      </c>
      <c r="N190" s="42"/>
    </row>
    <row r="191" spans="2:14" ht="30.75" customHeight="1" thickTop="1" thickBot="1">
      <c r="B191" s="1228" t="s">
        <v>46</v>
      </c>
      <c r="C191" s="1230" t="s">
        <v>167</v>
      </c>
      <c r="D191" s="1232" t="s">
        <v>168</v>
      </c>
      <c r="E191" s="1234" t="s">
        <v>108</v>
      </c>
      <c r="F191" s="1232" t="s">
        <v>183</v>
      </c>
      <c r="G191" s="1253" t="s">
        <v>184</v>
      </c>
      <c r="H191" s="28" t="s">
        <v>22</v>
      </c>
      <c r="I191" s="29">
        <v>0</v>
      </c>
      <c r="J191" s="28">
        <v>0</v>
      </c>
      <c r="K191" s="30">
        <v>0</v>
      </c>
      <c r="L191" s="29">
        <v>0</v>
      </c>
      <c r="M191" s="11">
        <v>0</v>
      </c>
      <c r="N191" s="31" t="s">
        <v>176</v>
      </c>
    </row>
    <row r="192" spans="2:14" ht="30.75" customHeight="1" thickTop="1" thickBot="1">
      <c r="B192" s="1228"/>
      <c r="C192" s="1230"/>
      <c r="D192" s="1232"/>
      <c r="E192" s="1234"/>
      <c r="F192" s="1232"/>
      <c r="G192" s="1253"/>
      <c r="H192" s="32" t="s">
        <v>24</v>
      </c>
      <c r="I192" s="33">
        <v>0</v>
      </c>
      <c r="J192" s="32">
        <v>0</v>
      </c>
      <c r="K192" s="34">
        <v>0</v>
      </c>
      <c r="L192" s="33">
        <v>0</v>
      </c>
      <c r="M192" s="16">
        <v>0</v>
      </c>
      <c r="N192" s="35"/>
    </row>
    <row r="193" spans="2:14" ht="30.75" customHeight="1" thickTop="1" thickBot="1">
      <c r="B193" s="1228"/>
      <c r="C193" s="1230"/>
      <c r="D193" s="1232"/>
      <c r="E193" s="1234"/>
      <c r="F193" s="1232"/>
      <c r="G193" s="1253"/>
      <c r="H193" s="36" t="s">
        <v>25</v>
      </c>
      <c r="I193" s="37">
        <v>0</v>
      </c>
      <c r="J193" s="36">
        <v>0</v>
      </c>
      <c r="K193" s="45">
        <v>0</v>
      </c>
      <c r="L193" s="37">
        <v>0</v>
      </c>
      <c r="M193" s="27">
        <v>0</v>
      </c>
      <c r="N193" s="42"/>
    </row>
    <row r="194" spans="2:14" ht="44.25" thickTop="1" thickBot="1">
      <c r="B194" s="1228" t="s">
        <v>46</v>
      </c>
      <c r="C194" s="1230" t="s">
        <v>185</v>
      </c>
      <c r="D194" s="1232" t="s">
        <v>186</v>
      </c>
      <c r="E194" s="1234" t="s">
        <v>19</v>
      </c>
      <c r="F194" s="1232" t="s">
        <v>187</v>
      </c>
      <c r="G194" s="1253" t="s">
        <v>188</v>
      </c>
      <c r="H194" s="28" t="s">
        <v>22</v>
      </c>
      <c r="I194" s="29">
        <v>0</v>
      </c>
      <c r="J194" s="28">
        <v>0</v>
      </c>
      <c r="K194" s="30">
        <v>21</v>
      </c>
      <c r="L194" s="29">
        <v>0</v>
      </c>
      <c r="M194" s="11">
        <v>21</v>
      </c>
      <c r="N194" s="31" t="s">
        <v>189</v>
      </c>
    </row>
    <row r="195" spans="2:14" ht="15.75" thickTop="1" thickBot="1">
      <c r="B195" s="1228"/>
      <c r="C195" s="1230"/>
      <c r="D195" s="1232"/>
      <c r="E195" s="1234"/>
      <c r="F195" s="1232"/>
      <c r="G195" s="1253"/>
      <c r="H195" s="32" t="s">
        <v>24</v>
      </c>
      <c r="I195" s="33">
        <v>0</v>
      </c>
      <c r="J195" s="32">
        <v>0</v>
      </c>
      <c r="K195" s="34">
        <v>41</v>
      </c>
      <c r="L195" s="33">
        <v>0</v>
      </c>
      <c r="M195" s="16">
        <v>41</v>
      </c>
      <c r="N195" s="35"/>
    </row>
    <row r="196" spans="2:14" ht="58.5" thickTop="1" thickBot="1">
      <c r="B196" s="1228"/>
      <c r="C196" s="1230"/>
      <c r="D196" s="1232"/>
      <c r="E196" s="1234"/>
      <c r="F196" s="1232"/>
      <c r="G196" s="1253"/>
      <c r="H196" s="36" t="s">
        <v>25</v>
      </c>
      <c r="I196" s="37">
        <v>0</v>
      </c>
      <c r="J196" s="36">
        <v>0</v>
      </c>
      <c r="K196" s="45">
        <v>51.21</v>
      </c>
      <c r="L196" s="37">
        <v>0</v>
      </c>
      <c r="M196" s="27">
        <v>51.21</v>
      </c>
      <c r="N196" s="42" t="s">
        <v>190</v>
      </c>
    </row>
    <row r="197" spans="2:14" ht="44.25" thickTop="1" thickBot="1">
      <c r="B197" s="1228" t="s">
        <v>46</v>
      </c>
      <c r="C197" s="1230" t="s">
        <v>185</v>
      </c>
      <c r="D197" s="1232" t="s">
        <v>186</v>
      </c>
      <c r="E197" s="1234" t="s">
        <v>26</v>
      </c>
      <c r="F197" s="1232" t="s">
        <v>191</v>
      </c>
      <c r="G197" s="1253" t="s">
        <v>192</v>
      </c>
      <c r="H197" s="28" t="s">
        <v>22</v>
      </c>
      <c r="I197" s="29">
        <v>0</v>
      </c>
      <c r="J197" s="28">
        <v>0</v>
      </c>
      <c r="K197" s="30">
        <v>121763</v>
      </c>
      <c r="L197" s="29">
        <v>0</v>
      </c>
      <c r="M197" s="11">
        <v>121763</v>
      </c>
      <c r="N197" s="31" t="s">
        <v>189</v>
      </c>
    </row>
    <row r="198" spans="2:14" ht="15.75" thickTop="1" thickBot="1">
      <c r="B198" s="1228"/>
      <c r="C198" s="1230"/>
      <c r="D198" s="1232"/>
      <c r="E198" s="1234"/>
      <c r="F198" s="1232"/>
      <c r="G198" s="1253"/>
      <c r="H198" s="32" t="s">
        <v>24</v>
      </c>
      <c r="I198" s="33">
        <v>0</v>
      </c>
      <c r="J198" s="32">
        <v>0</v>
      </c>
      <c r="K198" s="58">
        <v>1306624.78</v>
      </c>
      <c r="L198" s="33">
        <v>0</v>
      </c>
      <c r="M198" s="59">
        <v>1306624.78</v>
      </c>
      <c r="N198" s="35"/>
    </row>
    <row r="199" spans="2:14" ht="44.25" thickTop="1" thickBot="1">
      <c r="B199" s="1228"/>
      <c r="C199" s="1230"/>
      <c r="D199" s="1232"/>
      <c r="E199" s="1234"/>
      <c r="F199" s="1232"/>
      <c r="G199" s="1253"/>
      <c r="H199" s="36" t="s">
        <v>25</v>
      </c>
      <c r="I199" s="37">
        <v>0</v>
      </c>
      <c r="J199" s="36">
        <v>0</v>
      </c>
      <c r="K199" s="50">
        <v>9.3100000000000002E-2</v>
      </c>
      <c r="L199" s="37">
        <v>0</v>
      </c>
      <c r="M199" s="57">
        <v>9.3100000000000002E-2</v>
      </c>
      <c r="N199" s="42" t="s">
        <v>193</v>
      </c>
    </row>
    <row r="200" spans="2:14" ht="44.25" thickTop="1" thickBot="1">
      <c r="B200" s="1228" t="s">
        <v>46</v>
      </c>
      <c r="C200" s="1230" t="s">
        <v>185</v>
      </c>
      <c r="D200" s="1232" t="s">
        <v>186</v>
      </c>
      <c r="E200" s="1234" t="s">
        <v>55</v>
      </c>
      <c r="F200" s="1232" t="s">
        <v>194</v>
      </c>
      <c r="G200" s="1253" t="s">
        <v>195</v>
      </c>
      <c r="H200" s="28" t="s">
        <v>22</v>
      </c>
      <c r="I200" s="29">
        <v>0</v>
      </c>
      <c r="J200" s="28">
        <v>0</v>
      </c>
      <c r="K200" s="30">
        <v>0</v>
      </c>
      <c r="L200" s="29">
        <v>0</v>
      </c>
      <c r="M200" s="11">
        <v>0</v>
      </c>
      <c r="N200" s="31" t="s">
        <v>189</v>
      </c>
    </row>
    <row r="201" spans="2:14" ht="15.75" thickTop="1" thickBot="1">
      <c r="B201" s="1228"/>
      <c r="C201" s="1230"/>
      <c r="D201" s="1232"/>
      <c r="E201" s="1234"/>
      <c r="F201" s="1232"/>
      <c r="G201" s="1253"/>
      <c r="H201" s="32" t="s">
        <v>24</v>
      </c>
      <c r="I201" s="33">
        <v>0</v>
      </c>
      <c r="J201" s="32">
        <v>0</v>
      </c>
      <c r="K201" s="34">
        <v>21</v>
      </c>
      <c r="L201" s="33">
        <v>21</v>
      </c>
      <c r="M201" s="16">
        <v>21</v>
      </c>
      <c r="N201" s="35"/>
    </row>
    <row r="202" spans="2:14" ht="30" thickTop="1" thickBot="1">
      <c r="B202" s="1228"/>
      <c r="C202" s="1230"/>
      <c r="D202" s="1232"/>
      <c r="E202" s="1234"/>
      <c r="F202" s="1232"/>
      <c r="G202" s="1253"/>
      <c r="H202" s="36" t="s">
        <v>25</v>
      </c>
      <c r="I202" s="37">
        <v>0</v>
      </c>
      <c r="J202" s="36">
        <v>0</v>
      </c>
      <c r="K202" s="45">
        <v>0</v>
      </c>
      <c r="L202" s="37">
        <v>0</v>
      </c>
      <c r="M202" s="27">
        <v>0</v>
      </c>
      <c r="N202" s="42" t="s">
        <v>196</v>
      </c>
    </row>
    <row r="203" spans="2:14" ht="15.75" thickTop="1" thickBot="1">
      <c r="B203" s="1228" t="s">
        <v>46</v>
      </c>
      <c r="C203" s="1230" t="s">
        <v>185</v>
      </c>
      <c r="D203" s="1232" t="s">
        <v>186</v>
      </c>
      <c r="E203" s="1234" t="s">
        <v>70</v>
      </c>
      <c r="F203" s="1232" t="s">
        <v>197</v>
      </c>
      <c r="G203" s="1253" t="s">
        <v>198</v>
      </c>
      <c r="H203" s="28" t="s">
        <v>22</v>
      </c>
      <c r="I203" s="29">
        <v>0</v>
      </c>
      <c r="J203" s="28">
        <v>0</v>
      </c>
      <c r="K203" s="30">
        <v>1</v>
      </c>
      <c r="L203" s="29">
        <v>0</v>
      </c>
      <c r="M203" s="48">
        <v>1</v>
      </c>
      <c r="N203" s="31"/>
    </row>
    <row r="204" spans="2:14" ht="15.75" thickTop="1" thickBot="1">
      <c r="B204" s="1228"/>
      <c r="C204" s="1230"/>
      <c r="D204" s="1232"/>
      <c r="E204" s="1234"/>
      <c r="F204" s="1232"/>
      <c r="G204" s="1253"/>
      <c r="H204" s="32" t="s">
        <v>24</v>
      </c>
      <c r="I204" s="33">
        <v>0</v>
      </c>
      <c r="J204" s="32">
        <v>0</v>
      </c>
      <c r="K204" s="34">
        <v>1</v>
      </c>
      <c r="L204" s="33">
        <v>0</v>
      </c>
      <c r="M204" s="49">
        <v>1</v>
      </c>
      <c r="N204" s="35"/>
    </row>
    <row r="205" spans="2:14" ht="44.25" thickTop="1" thickBot="1">
      <c r="B205" s="1228"/>
      <c r="C205" s="1230"/>
      <c r="D205" s="1232"/>
      <c r="E205" s="1234"/>
      <c r="F205" s="1232"/>
      <c r="G205" s="1253"/>
      <c r="H205" s="36" t="s">
        <v>25</v>
      </c>
      <c r="I205" s="37">
        <v>0</v>
      </c>
      <c r="J205" s="36">
        <v>0</v>
      </c>
      <c r="K205" s="39">
        <v>1</v>
      </c>
      <c r="L205" s="37">
        <v>0</v>
      </c>
      <c r="M205" s="44">
        <v>1</v>
      </c>
      <c r="N205" s="42" t="s">
        <v>189</v>
      </c>
    </row>
    <row r="206" spans="2:14" ht="44.25" thickTop="1" thickBot="1">
      <c r="B206" s="1228" t="s">
        <v>46</v>
      </c>
      <c r="C206" s="1230" t="s">
        <v>185</v>
      </c>
      <c r="D206" s="1232" t="s">
        <v>186</v>
      </c>
      <c r="E206" s="1234" t="s">
        <v>103</v>
      </c>
      <c r="F206" s="1232" t="s">
        <v>199</v>
      </c>
      <c r="G206" s="1253" t="s">
        <v>200</v>
      </c>
      <c r="H206" s="28" t="s">
        <v>22</v>
      </c>
      <c r="I206" s="29">
        <v>0</v>
      </c>
      <c r="J206" s="28">
        <v>0</v>
      </c>
      <c r="K206" s="30">
        <v>0</v>
      </c>
      <c r="L206" s="51" t="s">
        <v>201</v>
      </c>
      <c r="M206" s="60" t="s">
        <v>201</v>
      </c>
      <c r="N206" s="31" t="s">
        <v>189</v>
      </c>
    </row>
    <row r="207" spans="2:14" ht="15.75" thickTop="1" thickBot="1">
      <c r="B207" s="1228"/>
      <c r="C207" s="1230"/>
      <c r="D207" s="1232"/>
      <c r="E207" s="1234"/>
      <c r="F207" s="1232"/>
      <c r="G207" s="1253"/>
      <c r="H207" s="32" t="s">
        <v>24</v>
      </c>
      <c r="I207" s="33">
        <v>0</v>
      </c>
      <c r="J207" s="32">
        <v>0</v>
      </c>
      <c r="K207" s="34">
        <v>0</v>
      </c>
      <c r="L207" s="52" t="s">
        <v>201</v>
      </c>
      <c r="M207" s="61" t="s">
        <v>201</v>
      </c>
      <c r="N207" s="35"/>
    </row>
    <row r="208" spans="2:14" ht="58.5" thickTop="1" thickBot="1">
      <c r="B208" s="1228"/>
      <c r="C208" s="1230"/>
      <c r="D208" s="1232"/>
      <c r="E208" s="1234"/>
      <c r="F208" s="1232"/>
      <c r="G208" s="1253"/>
      <c r="H208" s="36" t="s">
        <v>25</v>
      </c>
      <c r="I208" s="37">
        <v>0</v>
      </c>
      <c r="J208" s="36">
        <v>0</v>
      </c>
      <c r="K208" s="45">
        <v>0</v>
      </c>
      <c r="L208" s="62" t="s">
        <v>201</v>
      </c>
      <c r="M208" s="63" t="s">
        <v>201</v>
      </c>
      <c r="N208" s="42" t="s">
        <v>202</v>
      </c>
    </row>
    <row r="209" spans="2:14" ht="15.75" thickTop="1" thickBot="1">
      <c r="B209" s="1228" t="s">
        <v>46</v>
      </c>
      <c r="C209" s="1230" t="s">
        <v>185</v>
      </c>
      <c r="D209" s="1232" t="s">
        <v>186</v>
      </c>
      <c r="E209" s="1234" t="s">
        <v>73</v>
      </c>
      <c r="F209" s="1232" t="s">
        <v>203</v>
      </c>
      <c r="G209" s="1253" t="s">
        <v>204</v>
      </c>
      <c r="H209" s="28" t="s">
        <v>22</v>
      </c>
      <c r="I209" s="29">
        <v>0</v>
      </c>
      <c r="J209" s="28">
        <v>0</v>
      </c>
      <c r="K209" s="30">
        <v>5</v>
      </c>
      <c r="L209" s="29">
        <v>0</v>
      </c>
      <c r="M209" s="48">
        <v>5</v>
      </c>
      <c r="N209" s="31"/>
    </row>
    <row r="210" spans="2:14" ht="15.75" thickTop="1" thickBot="1">
      <c r="B210" s="1228"/>
      <c r="C210" s="1230"/>
      <c r="D210" s="1232"/>
      <c r="E210" s="1234"/>
      <c r="F210" s="1232"/>
      <c r="G210" s="1253"/>
      <c r="H210" s="32" t="s">
        <v>24</v>
      </c>
      <c r="I210" s="33">
        <v>0</v>
      </c>
      <c r="J210" s="32">
        <v>0</v>
      </c>
      <c r="K210" s="34">
        <v>5</v>
      </c>
      <c r="L210" s="33">
        <v>0</v>
      </c>
      <c r="M210" s="49">
        <v>5</v>
      </c>
      <c r="N210" s="35"/>
    </row>
    <row r="211" spans="2:14" ht="44.25" thickTop="1" thickBot="1">
      <c r="B211" s="1228"/>
      <c r="C211" s="1230"/>
      <c r="D211" s="1232"/>
      <c r="E211" s="1234"/>
      <c r="F211" s="1232"/>
      <c r="G211" s="1253"/>
      <c r="H211" s="36" t="s">
        <v>25</v>
      </c>
      <c r="I211" s="37">
        <v>0</v>
      </c>
      <c r="J211" s="36">
        <v>0</v>
      </c>
      <c r="K211" s="39">
        <v>1</v>
      </c>
      <c r="L211" s="37">
        <v>0</v>
      </c>
      <c r="M211" s="44">
        <v>1</v>
      </c>
      <c r="N211" s="42" t="s">
        <v>189</v>
      </c>
    </row>
    <row r="212" spans="2:14" ht="44.25" thickTop="1" thickBot="1">
      <c r="B212" s="1228" t="s">
        <v>46</v>
      </c>
      <c r="C212" s="1230" t="s">
        <v>185</v>
      </c>
      <c r="D212" s="1232" t="s">
        <v>186</v>
      </c>
      <c r="E212" s="1234" t="s">
        <v>108</v>
      </c>
      <c r="F212" s="1232" t="s">
        <v>205</v>
      </c>
      <c r="G212" s="1253" t="s">
        <v>206</v>
      </c>
      <c r="H212" s="28" t="s">
        <v>22</v>
      </c>
      <c r="I212" s="29">
        <v>0</v>
      </c>
      <c r="J212" s="28">
        <v>0</v>
      </c>
      <c r="K212" s="30">
        <v>0</v>
      </c>
      <c r="L212" s="29">
        <v>0</v>
      </c>
      <c r="M212" s="11">
        <v>0</v>
      </c>
      <c r="N212" s="31" t="s">
        <v>189</v>
      </c>
    </row>
    <row r="213" spans="2:14" ht="15.75" thickTop="1" thickBot="1">
      <c r="B213" s="1228"/>
      <c r="C213" s="1230"/>
      <c r="D213" s="1232"/>
      <c r="E213" s="1234"/>
      <c r="F213" s="1232"/>
      <c r="G213" s="1253"/>
      <c r="H213" s="32" t="s">
        <v>24</v>
      </c>
      <c r="I213" s="33">
        <v>0</v>
      </c>
      <c r="J213" s="32">
        <v>0</v>
      </c>
      <c r="K213" s="34">
        <v>5</v>
      </c>
      <c r="L213" s="33">
        <v>5</v>
      </c>
      <c r="M213" s="16">
        <v>5</v>
      </c>
      <c r="N213" s="35"/>
    </row>
    <row r="214" spans="2:14" ht="30" thickTop="1" thickBot="1">
      <c r="B214" s="1228"/>
      <c r="C214" s="1230"/>
      <c r="D214" s="1232"/>
      <c r="E214" s="1234"/>
      <c r="F214" s="1232"/>
      <c r="G214" s="1253"/>
      <c r="H214" s="36" t="s">
        <v>25</v>
      </c>
      <c r="I214" s="37">
        <v>0</v>
      </c>
      <c r="J214" s="36">
        <v>0</v>
      </c>
      <c r="K214" s="45">
        <v>0</v>
      </c>
      <c r="L214" s="37">
        <v>0</v>
      </c>
      <c r="M214" s="27">
        <v>0</v>
      </c>
      <c r="N214" s="42" t="s">
        <v>196</v>
      </c>
    </row>
    <row r="215" spans="2:14" ht="15.75" thickTop="1" thickBot="1">
      <c r="B215" s="1228" t="s">
        <v>46</v>
      </c>
      <c r="C215" s="1230" t="s">
        <v>207</v>
      </c>
      <c r="D215" s="1232" t="s">
        <v>208</v>
      </c>
      <c r="E215" s="1234" t="s">
        <v>19</v>
      </c>
      <c r="F215" s="1232" t="s">
        <v>209</v>
      </c>
      <c r="G215" s="1253" t="s">
        <v>210</v>
      </c>
      <c r="H215" s="28" t="s">
        <v>22</v>
      </c>
      <c r="I215" s="51"/>
      <c r="J215" s="64"/>
      <c r="K215" s="65"/>
      <c r="L215" s="29">
        <v>13</v>
      </c>
      <c r="M215" s="48">
        <v>13</v>
      </c>
      <c r="N215" s="31"/>
    </row>
    <row r="216" spans="2:14" ht="15.75" thickTop="1" thickBot="1">
      <c r="B216" s="1228"/>
      <c r="C216" s="1230"/>
      <c r="D216" s="1232"/>
      <c r="E216" s="1234"/>
      <c r="F216" s="1232"/>
      <c r="G216" s="1253"/>
      <c r="H216" s="32" t="s">
        <v>24</v>
      </c>
      <c r="I216" s="52"/>
      <c r="J216" s="66"/>
      <c r="K216" s="67"/>
      <c r="L216" s="33">
        <v>13</v>
      </c>
      <c r="M216" s="49">
        <v>13</v>
      </c>
      <c r="N216" s="35"/>
    </row>
    <row r="217" spans="2:14" ht="44.25" thickTop="1" thickBot="1">
      <c r="B217" s="1228"/>
      <c r="C217" s="1230"/>
      <c r="D217" s="1232"/>
      <c r="E217" s="1234"/>
      <c r="F217" s="1232"/>
      <c r="G217" s="1253"/>
      <c r="H217" s="36" t="s">
        <v>25</v>
      </c>
      <c r="I217" s="62"/>
      <c r="J217" s="68"/>
      <c r="K217" s="69"/>
      <c r="L217" s="43">
        <v>1</v>
      </c>
      <c r="M217" s="44">
        <v>1</v>
      </c>
      <c r="N217" s="42" t="s">
        <v>64</v>
      </c>
    </row>
    <row r="218" spans="2:14" ht="15.75" thickTop="1" thickBot="1">
      <c r="B218" s="1228" t="s">
        <v>46</v>
      </c>
      <c r="C218" s="1230" t="s">
        <v>207</v>
      </c>
      <c r="D218" s="1232" t="s">
        <v>208</v>
      </c>
      <c r="E218" s="1234" t="s">
        <v>136</v>
      </c>
      <c r="F218" s="1232" t="s">
        <v>209</v>
      </c>
      <c r="G218" s="1253" t="s">
        <v>211</v>
      </c>
      <c r="H218" s="28" t="s">
        <v>22</v>
      </c>
      <c r="I218" s="51"/>
      <c r="J218" s="64"/>
      <c r="K218" s="65"/>
      <c r="L218" s="29">
        <v>0</v>
      </c>
      <c r="M218" s="48">
        <v>0</v>
      </c>
      <c r="N218" s="31"/>
    </row>
    <row r="219" spans="2:14" ht="15.75" thickTop="1" thickBot="1">
      <c r="B219" s="1228"/>
      <c r="C219" s="1230"/>
      <c r="D219" s="1232"/>
      <c r="E219" s="1234"/>
      <c r="F219" s="1232"/>
      <c r="G219" s="1253"/>
      <c r="H219" s="32" t="s">
        <v>24</v>
      </c>
      <c r="I219" s="52"/>
      <c r="J219" s="66"/>
      <c r="K219" s="67"/>
      <c r="L219" s="33">
        <v>13</v>
      </c>
      <c r="M219" s="49">
        <v>13</v>
      </c>
      <c r="N219" s="35"/>
    </row>
    <row r="220" spans="2:14" ht="44.25" thickTop="1" thickBot="1">
      <c r="B220" s="1228"/>
      <c r="C220" s="1230"/>
      <c r="D220" s="1232"/>
      <c r="E220" s="1234"/>
      <c r="F220" s="1232"/>
      <c r="G220" s="1253"/>
      <c r="H220" s="36" t="s">
        <v>25</v>
      </c>
      <c r="I220" s="62"/>
      <c r="J220" s="68"/>
      <c r="K220" s="69"/>
      <c r="L220" s="37">
        <v>0</v>
      </c>
      <c r="M220" s="54">
        <v>0</v>
      </c>
      <c r="N220" s="42" t="s">
        <v>64</v>
      </c>
    </row>
    <row r="221" spans="2:14" ht="15.75" thickTop="1" thickBot="1">
      <c r="B221" s="1228" t="s">
        <v>46</v>
      </c>
      <c r="C221" s="1230" t="s">
        <v>207</v>
      </c>
      <c r="D221" s="1232" t="s">
        <v>208</v>
      </c>
      <c r="E221" s="1234" t="s">
        <v>212</v>
      </c>
      <c r="F221" s="1232" t="s">
        <v>209</v>
      </c>
      <c r="G221" s="1253" t="s">
        <v>213</v>
      </c>
      <c r="H221" s="28" t="s">
        <v>22</v>
      </c>
      <c r="I221" s="51"/>
      <c r="J221" s="64"/>
      <c r="K221" s="65"/>
      <c r="L221" s="29">
        <v>10</v>
      </c>
      <c r="M221" s="48">
        <v>10</v>
      </c>
      <c r="N221" s="31"/>
    </row>
    <row r="222" spans="2:14" ht="15.75" thickTop="1" thickBot="1">
      <c r="B222" s="1228"/>
      <c r="C222" s="1230"/>
      <c r="D222" s="1232"/>
      <c r="E222" s="1234"/>
      <c r="F222" s="1232"/>
      <c r="G222" s="1253"/>
      <c r="H222" s="32" t="s">
        <v>24</v>
      </c>
      <c r="I222" s="52"/>
      <c r="J222" s="66"/>
      <c r="K222" s="67"/>
      <c r="L222" s="33">
        <v>11</v>
      </c>
      <c r="M222" s="49">
        <v>11</v>
      </c>
      <c r="N222" s="35"/>
    </row>
    <row r="223" spans="2:14" ht="44.25" thickTop="1" thickBot="1">
      <c r="B223" s="1228"/>
      <c r="C223" s="1230"/>
      <c r="D223" s="1232"/>
      <c r="E223" s="1234"/>
      <c r="F223" s="1232"/>
      <c r="G223" s="1253"/>
      <c r="H223" s="36" t="s">
        <v>25</v>
      </c>
      <c r="I223" s="62"/>
      <c r="J223" s="68"/>
      <c r="K223" s="69"/>
      <c r="L223" s="55">
        <v>0.90900000000000003</v>
      </c>
      <c r="M223" s="70">
        <v>0.90900000000000003</v>
      </c>
      <c r="N223" s="42" t="s">
        <v>64</v>
      </c>
    </row>
    <row r="224" spans="2:14" ht="44.25" thickTop="1" thickBot="1">
      <c r="B224" s="1228" t="s">
        <v>46</v>
      </c>
      <c r="C224" s="1230" t="s">
        <v>207</v>
      </c>
      <c r="D224" s="1232" t="s">
        <v>208</v>
      </c>
      <c r="E224" s="1234" t="s">
        <v>214</v>
      </c>
      <c r="F224" s="1232" t="s">
        <v>209</v>
      </c>
      <c r="G224" s="1253" t="s">
        <v>215</v>
      </c>
      <c r="H224" s="28" t="s">
        <v>22</v>
      </c>
      <c r="I224" s="51"/>
      <c r="J224" s="64"/>
      <c r="K224" s="65"/>
      <c r="L224" s="29">
        <v>0</v>
      </c>
      <c r="M224" s="48">
        <v>0</v>
      </c>
      <c r="N224" s="31" t="s">
        <v>64</v>
      </c>
    </row>
    <row r="225" spans="2:14" ht="15.75" thickTop="1" thickBot="1">
      <c r="B225" s="1228"/>
      <c r="C225" s="1230"/>
      <c r="D225" s="1232"/>
      <c r="E225" s="1234"/>
      <c r="F225" s="1232"/>
      <c r="G225" s="1253"/>
      <c r="H225" s="32" t="s">
        <v>24</v>
      </c>
      <c r="I225" s="52"/>
      <c r="J225" s="66"/>
      <c r="K225" s="67"/>
      <c r="L225" s="33">
        <v>11</v>
      </c>
      <c r="M225" s="49">
        <v>11</v>
      </c>
      <c r="N225" s="35"/>
    </row>
    <row r="226" spans="2:14" ht="15.75" thickTop="1" thickBot="1">
      <c r="B226" s="1228"/>
      <c r="C226" s="1230"/>
      <c r="D226" s="1232"/>
      <c r="E226" s="1234"/>
      <c r="F226" s="1232"/>
      <c r="G226" s="1253"/>
      <c r="H226" s="36" t="s">
        <v>25</v>
      </c>
      <c r="I226" s="62"/>
      <c r="J226" s="68"/>
      <c r="K226" s="69"/>
      <c r="L226" s="43">
        <v>0</v>
      </c>
      <c r="M226" s="44">
        <v>0</v>
      </c>
      <c r="N226" s="42"/>
    </row>
    <row r="227" spans="2:14" ht="22.5" customHeight="1" thickTop="1" thickBot="1">
      <c r="B227" s="1228" t="s">
        <v>46</v>
      </c>
      <c r="C227" s="1230" t="s">
        <v>207</v>
      </c>
      <c r="D227" s="1232" t="s">
        <v>208</v>
      </c>
      <c r="E227" s="1234" t="s">
        <v>26</v>
      </c>
      <c r="F227" s="1232" t="s">
        <v>216</v>
      </c>
      <c r="G227" s="1253" t="s">
        <v>217</v>
      </c>
      <c r="H227" s="28" t="s">
        <v>22</v>
      </c>
      <c r="I227" s="51"/>
      <c r="J227" s="64"/>
      <c r="K227" s="65"/>
      <c r="L227" s="29">
        <v>0.68</v>
      </c>
      <c r="M227" s="48">
        <v>0.68</v>
      </c>
      <c r="N227" s="1255" t="s">
        <v>64</v>
      </c>
    </row>
    <row r="228" spans="2:14" ht="22.5" customHeight="1" thickTop="1" thickBot="1">
      <c r="B228" s="1228"/>
      <c r="C228" s="1230"/>
      <c r="D228" s="1232"/>
      <c r="E228" s="1234"/>
      <c r="F228" s="1232"/>
      <c r="G228" s="1253"/>
      <c r="H228" s="32" t="s">
        <v>24</v>
      </c>
      <c r="I228" s="52"/>
      <c r="J228" s="66"/>
      <c r="K228" s="67"/>
      <c r="L228" s="33">
        <v>0.17</v>
      </c>
      <c r="M228" s="49">
        <v>0.17</v>
      </c>
      <c r="N228" s="1256"/>
    </row>
    <row r="229" spans="2:14" ht="44.25" thickTop="1" thickBot="1">
      <c r="B229" s="1228"/>
      <c r="C229" s="1230"/>
      <c r="D229" s="1232"/>
      <c r="E229" s="1234"/>
      <c r="F229" s="1232"/>
      <c r="G229" s="1253"/>
      <c r="H229" s="36" t="s">
        <v>25</v>
      </c>
      <c r="I229" s="62"/>
      <c r="J229" s="68"/>
      <c r="K229" s="69"/>
      <c r="L229" s="71">
        <v>0.93</v>
      </c>
      <c r="M229" s="72">
        <v>0.93</v>
      </c>
      <c r="N229" s="42" t="s">
        <v>218</v>
      </c>
    </row>
    <row r="230" spans="2:14" ht="15.75" thickTop="1" thickBot="1">
      <c r="B230" s="1228" t="s">
        <v>46</v>
      </c>
      <c r="C230" s="1230" t="s">
        <v>207</v>
      </c>
      <c r="D230" s="1232" t="s">
        <v>208</v>
      </c>
      <c r="E230" s="1234" t="s">
        <v>55</v>
      </c>
      <c r="F230" s="1232" t="s">
        <v>219</v>
      </c>
      <c r="G230" s="1253" t="s">
        <v>220</v>
      </c>
      <c r="H230" s="28" t="s">
        <v>22</v>
      </c>
      <c r="I230" s="51"/>
      <c r="J230" s="64"/>
      <c r="K230" s="65"/>
      <c r="L230" s="29">
        <v>0.13</v>
      </c>
      <c r="M230" s="48">
        <v>0.13</v>
      </c>
      <c r="N230" s="31"/>
    </row>
    <row r="231" spans="2:14" ht="15.75" thickTop="1" thickBot="1">
      <c r="B231" s="1228"/>
      <c r="C231" s="1230"/>
      <c r="D231" s="1232"/>
      <c r="E231" s="1234"/>
      <c r="F231" s="1232"/>
      <c r="G231" s="1253"/>
      <c r="H231" s="32" t="s">
        <v>24</v>
      </c>
      <c r="I231" s="52"/>
      <c r="J231" s="66"/>
      <c r="K231" s="67"/>
      <c r="L231" s="33">
        <v>0.28000000000000003</v>
      </c>
      <c r="M231" s="49">
        <v>0.28000000000000003</v>
      </c>
      <c r="N231" s="35"/>
    </row>
    <row r="232" spans="2:14" ht="44.25" thickTop="1" thickBot="1">
      <c r="B232" s="1228"/>
      <c r="C232" s="1230"/>
      <c r="D232" s="1232"/>
      <c r="E232" s="1234"/>
      <c r="F232" s="1232"/>
      <c r="G232" s="1253"/>
      <c r="H232" s="36" t="s">
        <v>25</v>
      </c>
      <c r="I232" s="62"/>
      <c r="J232" s="68"/>
      <c r="K232" s="69"/>
      <c r="L232" s="43">
        <v>1.17</v>
      </c>
      <c r="M232" s="44">
        <v>1.17</v>
      </c>
      <c r="N232" s="42" t="s">
        <v>221</v>
      </c>
    </row>
    <row r="233" spans="2:14" ht="15.75" thickTop="1" thickBot="1">
      <c r="B233" s="1228" t="s">
        <v>46</v>
      </c>
      <c r="C233" s="1230" t="s">
        <v>207</v>
      </c>
      <c r="D233" s="1232" t="s">
        <v>208</v>
      </c>
      <c r="E233" s="1234" t="s">
        <v>59</v>
      </c>
      <c r="F233" s="1232" t="s">
        <v>222</v>
      </c>
      <c r="G233" s="1253" t="s">
        <v>223</v>
      </c>
      <c r="H233" s="28" t="s">
        <v>22</v>
      </c>
      <c r="I233" s="51"/>
      <c r="J233" s="64"/>
      <c r="K233" s="65"/>
      <c r="L233" s="29">
        <v>12</v>
      </c>
      <c r="M233" s="48">
        <v>12</v>
      </c>
      <c r="N233" s="31"/>
    </row>
    <row r="234" spans="2:14" ht="15.75" thickTop="1" thickBot="1">
      <c r="B234" s="1228"/>
      <c r="C234" s="1230"/>
      <c r="D234" s="1232"/>
      <c r="E234" s="1234"/>
      <c r="F234" s="1232"/>
      <c r="G234" s="1253"/>
      <c r="H234" s="32" t="s">
        <v>24</v>
      </c>
      <c r="I234" s="52"/>
      <c r="J234" s="66"/>
      <c r="K234" s="67"/>
      <c r="L234" s="33">
        <v>16</v>
      </c>
      <c r="M234" s="49">
        <v>16</v>
      </c>
      <c r="N234" s="35"/>
    </row>
    <row r="235" spans="2:14" ht="44.25" thickTop="1" thickBot="1">
      <c r="B235" s="1228"/>
      <c r="C235" s="1230"/>
      <c r="D235" s="1232"/>
      <c r="E235" s="1234"/>
      <c r="F235" s="1232"/>
      <c r="G235" s="1253"/>
      <c r="H235" s="36" t="s">
        <v>25</v>
      </c>
      <c r="I235" s="62"/>
      <c r="J235" s="68"/>
      <c r="K235" s="69"/>
      <c r="L235" s="43">
        <v>0.75</v>
      </c>
      <c r="M235" s="44">
        <v>0.75</v>
      </c>
      <c r="N235" s="42" t="s">
        <v>64</v>
      </c>
    </row>
    <row r="236" spans="2:14" ht="15.75" thickTop="1" thickBot="1">
      <c r="B236" s="1228" t="s">
        <v>46</v>
      </c>
      <c r="C236" s="1230" t="s">
        <v>207</v>
      </c>
      <c r="D236" s="1232" t="s">
        <v>208</v>
      </c>
      <c r="E236" s="1234" t="s">
        <v>91</v>
      </c>
      <c r="F236" s="1232" t="s">
        <v>224</v>
      </c>
      <c r="G236" s="1253" t="s">
        <v>225</v>
      </c>
      <c r="H236" s="28" t="s">
        <v>22</v>
      </c>
      <c r="I236" s="51"/>
      <c r="J236" s="64"/>
      <c r="K236" s="65"/>
      <c r="L236" s="29">
        <v>570</v>
      </c>
      <c r="M236" s="48">
        <v>570</v>
      </c>
      <c r="N236" s="31"/>
    </row>
    <row r="237" spans="2:14" ht="15.75" thickTop="1" thickBot="1">
      <c r="B237" s="1228"/>
      <c r="C237" s="1230"/>
      <c r="D237" s="1232"/>
      <c r="E237" s="1234"/>
      <c r="F237" s="1232"/>
      <c r="G237" s="1253"/>
      <c r="H237" s="32" t="s">
        <v>24</v>
      </c>
      <c r="I237" s="52"/>
      <c r="J237" s="66"/>
      <c r="K237" s="67"/>
      <c r="L237" s="33">
        <v>689</v>
      </c>
      <c r="M237" s="49">
        <v>689</v>
      </c>
      <c r="N237" s="35"/>
    </row>
    <row r="238" spans="2:14" ht="44.25" thickTop="1" thickBot="1">
      <c r="B238" s="1228"/>
      <c r="C238" s="1230"/>
      <c r="D238" s="1232"/>
      <c r="E238" s="1234"/>
      <c r="F238" s="1232"/>
      <c r="G238" s="1253"/>
      <c r="H238" s="36" t="s">
        <v>25</v>
      </c>
      <c r="I238" s="62"/>
      <c r="J238" s="68"/>
      <c r="K238" s="69"/>
      <c r="L238" s="55">
        <v>0.82730000000000004</v>
      </c>
      <c r="M238" s="70">
        <v>0.82730000000000004</v>
      </c>
      <c r="N238" s="42" t="s">
        <v>64</v>
      </c>
    </row>
    <row r="239" spans="2:14" ht="37.5" customHeight="1" thickTop="1" thickBot="1">
      <c r="B239" s="1228" t="s">
        <v>46</v>
      </c>
      <c r="C239" s="1230" t="s">
        <v>226</v>
      </c>
      <c r="D239" s="1232" t="s">
        <v>227</v>
      </c>
      <c r="E239" s="1234" t="s">
        <v>19</v>
      </c>
      <c r="F239" s="1232" t="s">
        <v>228</v>
      </c>
      <c r="G239" s="1253" t="s">
        <v>229</v>
      </c>
      <c r="H239" s="28" t="s">
        <v>22</v>
      </c>
      <c r="I239" s="29">
        <v>0</v>
      </c>
      <c r="J239" s="28">
        <v>0</v>
      </c>
      <c r="K239" s="30">
        <v>0</v>
      </c>
      <c r="L239" s="29">
        <v>0</v>
      </c>
      <c r="M239" s="11">
        <v>0</v>
      </c>
      <c r="N239" s="31" t="s">
        <v>83</v>
      </c>
    </row>
    <row r="240" spans="2:14" ht="37.5" customHeight="1" thickTop="1" thickBot="1">
      <c r="B240" s="1228"/>
      <c r="C240" s="1230"/>
      <c r="D240" s="1232"/>
      <c r="E240" s="1234"/>
      <c r="F240" s="1232"/>
      <c r="G240" s="1253"/>
      <c r="H240" s="32" t="s">
        <v>24</v>
      </c>
      <c r="I240" s="33">
        <v>0</v>
      </c>
      <c r="J240" s="32">
        <v>0</v>
      </c>
      <c r="K240" s="34">
        <v>0</v>
      </c>
      <c r="L240" s="33">
        <v>0</v>
      </c>
      <c r="M240" s="16">
        <v>0</v>
      </c>
      <c r="N240" s="35"/>
    </row>
    <row r="241" spans="2:14" ht="37.5" customHeight="1" thickTop="1" thickBot="1">
      <c r="B241" s="1228"/>
      <c r="C241" s="1230"/>
      <c r="D241" s="1232"/>
      <c r="E241" s="1234"/>
      <c r="F241" s="1232"/>
      <c r="G241" s="1253"/>
      <c r="H241" s="36" t="s">
        <v>25</v>
      </c>
      <c r="I241" s="37">
        <v>0</v>
      </c>
      <c r="J241" s="36">
        <v>0</v>
      </c>
      <c r="K241" s="45">
        <v>0</v>
      </c>
      <c r="L241" s="37">
        <v>0</v>
      </c>
      <c r="M241" s="27">
        <v>0</v>
      </c>
      <c r="N241" s="42"/>
    </row>
    <row r="242" spans="2:14" ht="23.25" customHeight="1" thickTop="1" thickBot="1">
      <c r="B242" s="1228" t="s">
        <v>46</v>
      </c>
      <c r="C242" s="1230" t="s">
        <v>226</v>
      </c>
      <c r="D242" s="1232" t="s">
        <v>227</v>
      </c>
      <c r="E242" s="1234" t="s">
        <v>26</v>
      </c>
      <c r="F242" s="1232" t="s">
        <v>230</v>
      </c>
      <c r="G242" s="1253" t="s">
        <v>231</v>
      </c>
      <c r="H242" s="28" t="s">
        <v>22</v>
      </c>
      <c r="I242" s="29">
        <v>0</v>
      </c>
      <c r="J242" s="28">
        <v>0</v>
      </c>
      <c r="K242" s="30">
        <v>0</v>
      </c>
      <c r="L242" s="29">
        <v>0</v>
      </c>
      <c r="M242" s="11">
        <v>0</v>
      </c>
      <c r="N242" s="31" t="s">
        <v>83</v>
      </c>
    </row>
    <row r="243" spans="2:14" ht="23.25" customHeight="1" thickTop="1" thickBot="1">
      <c r="B243" s="1228"/>
      <c r="C243" s="1230"/>
      <c r="D243" s="1232"/>
      <c r="E243" s="1234"/>
      <c r="F243" s="1232"/>
      <c r="G243" s="1253"/>
      <c r="H243" s="32" t="s">
        <v>24</v>
      </c>
      <c r="I243" s="33">
        <v>0</v>
      </c>
      <c r="J243" s="32">
        <v>0</v>
      </c>
      <c r="K243" s="34">
        <v>0</v>
      </c>
      <c r="L243" s="33">
        <v>0</v>
      </c>
      <c r="M243" s="16">
        <v>0</v>
      </c>
      <c r="N243" s="35"/>
    </row>
    <row r="244" spans="2:14" ht="23.25" customHeight="1" thickTop="1" thickBot="1">
      <c r="B244" s="1228"/>
      <c r="C244" s="1230"/>
      <c r="D244" s="1232"/>
      <c r="E244" s="1234"/>
      <c r="F244" s="1232"/>
      <c r="G244" s="1253"/>
      <c r="H244" s="36" t="s">
        <v>25</v>
      </c>
      <c r="I244" s="37">
        <v>0</v>
      </c>
      <c r="J244" s="36">
        <v>0</v>
      </c>
      <c r="K244" s="45">
        <v>0</v>
      </c>
      <c r="L244" s="37">
        <v>0</v>
      </c>
      <c r="M244" s="27">
        <v>0</v>
      </c>
      <c r="N244" s="42"/>
    </row>
    <row r="245" spans="2:14" ht="23.25" customHeight="1" thickTop="1" thickBot="1">
      <c r="B245" s="1228" t="s">
        <v>46</v>
      </c>
      <c r="C245" s="1230" t="s">
        <v>226</v>
      </c>
      <c r="D245" s="1232" t="s">
        <v>227</v>
      </c>
      <c r="E245" s="1234" t="s">
        <v>55</v>
      </c>
      <c r="F245" s="1232" t="s">
        <v>232</v>
      </c>
      <c r="G245" s="1253" t="s">
        <v>233</v>
      </c>
      <c r="H245" s="28" t="s">
        <v>22</v>
      </c>
      <c r="I245" s="29">
        <v>0</v>
      </c>
      <c r="J245" s="28">
        <v>0</v>
      </c>
      <c r="K245" s="30">
        <v>0</v>
      </c>
      <c r="L245" s="29">
        <v>0</v>
      </c>
      <c r="M245" s="11">
        <v>0</v>
      </c>
      <c r="N245" s="31" t="s">
        <v>83</v>
      </c>
    </row>
    <row r="246" spans="2:14" ht="23.25" customHeight="1" thickTop="1" thickBot="1">
      <c r="B246" s="1228"/>
      <c r="C246" s="1230"/>
      <c r="D246" s="1232"/>
      <c r="E246" s="1234"/>
      <c r="F246" s="1232"/>
      <c r="G246" s="1253"/>
      <c r="H246" s="32" t="s">
        <v>24</v>
      </c>
      <c r="I246" s="33">
        <v>0</v>
      </c>
      <c r="J246" s="32">
        <v>0</v>
      </c>
      <c r="K246" s="34">
        <v>0</v>
      </c>
      <c r="L246" s="33">
        <v>0</v>
      </c>
      <c r="M246" s="16">
        <v>0</v>
      </c>
      <c r="N246" s="35"/>
    </row>
    <row r="247" spans="2:14" ht="23.25" customHeight="1" thickTop="1" thickBot="1">
      <c r="B247" s="1228"/>
      <c r="C247" s="1230"/>
      <c r="D247" s="1232"/>
      <c r="E247" s="1234"/>
      <c r="F247" s="1232"/>
      <c r="G247" s="1253"/>
      <c r="H247" s="36" t="s">
        <v>25</v>
      </c>
      <c r="I247" s="37">
        <v>0</v>
      </c>
      <c r="J247" s="36">
        <v>0</v>
      </c>
      <c r="K247" s="45">
        <v>0</v>
      </c>
      <c r="L247" s="37">
        <v>0</v>
      </c>
      <c r="M247" s="27">
        <v>0</v>
      </c>
      <c r="N247" s="42"/>
    </row>
    <row r="248" spans="2:14" ht="23.25" customHeight="1" thickTop="1" thickBot="1">
      <c r="B248" s="1228" t="s">
        <v>46</v>
      </c>
      <c r="C248" s="1230" t="s">
        <v>226</v>
      </c>
      <c r="D248" s="1232" t="s">
        <v>227</v>
      </c>
      <c r="E248" s="1234" t="s">
        <v>70</v>
      </c>
      <c r="F248" s="1232" t="s">
        <v>234</v>
      </c>
      <c r="G248" s="1253" t="s">
        <v>235</v>
      </c>
      <c r="H248" s="28" t="s">
        <v>22</v>
      </c>
      <c r="I248" s="29">
        <v>0</v>
      </c>
      <c r="J248" s="28">
        <v>0</v>
      </c>
      <c r="K248" s="30">
        <v>0</v>
      </c>
      <c r="L248" s="29">
        <v>0</v>
      </c>
      <c r="M248" s="11">
        <v>0</v>
      </c>
      <c r="N248" s="31" t="s">
        <v>83</v>
      </c>
    </row>
    <row r="249" spans="2:14" ht="23.25" customHeight="1" thickTop="1" thickBot="1">
      <c r="B249" s="1228"/>
      <c r="C249" s="1230"/>
      <c r="D249" s="1232"/>
      <c r="E249" s="1234"/>
      <c r="F249" s="1232"/>
      <c r="G249" s="1253"/>
      <c r="H249" s="32" t="s">
        <v>24</v>
      </c>
      <c r="I249" s="33">
        <v>0</v>
      </c>
      <c r="J249" s="32">
        <v>0</v>
      </c>
      <c r="K249" s="34">
        <v>0</v>
      </c>
      <c r="L249" s="33">
        <v>0</v>
      </c>
      <c r="M249" s="16">
        <v>0</v>
      </c>
      <c r="N249" s="35"/>
    </row>
    <row r="250" spans="2:14" ht="23.25" customHeight="1" thickTop="1" thickBot="1">
      <c r="B250" s="1228"/>
      <c r="C250" s="1230"/>
      <c r="D250" s="1232"/>
      <c r="E250" s="1234"/>
      <c r="F250" s="1232"/>
      <c r="G250" s="1253"/>
      <c r="H250" s="36" t="s">
        <v>25</v>
      </c>
      <c r="I250" s="37">
        <v>0</v>
      </c>
      <c r="J250" s="36">
        <v>0</v>
      </c>
      <c r="K250" s="45">
        <v>0</v>
      </c>
      <c r="L250" s="37">
        <v>0</v>
      </c>
      <c r="M250" s="27">
        <v>0</v>
      </c>
      <c r="N250" s="42"/>
    </row>
    <row r="251" spans="2:14" ht="21" customHeight="1" thickTop="1" thickBot="1">
      <c r="B251" s="1228" t="s">
        <v>46</v>
      </c>
      <c r="C251" s="1230" t="s">
        <v>226</v>
      </c>
      <c r="D251" s="1232" t="s">
        <v>227</v>
      </c>
      <c r="E251" s="1234" t="s">
        <v>103</v>
      </c>
      <c r="F251" s="1232" t="s">
        <v>236</v>
      </c>
      <c r="G251" s="1253" t="s">
        <v>237</v>
      </c>
      <c r="H251" s="28" t="s">
        <v>22</v>
      </c>
      <c r="I251" s="29">
        <v>0</v>
      </c>
      <c r="J251" s="28">
        <v>0</v>
      </c>
      <c r="K251" s="30">
        <v>0</v>
      </c>
      <c r="L251" s="29">
        <v>0</v>
      </c>
      <c r="M251" s="11">
        <v>0</v>
      </c>
      <c r="N251" s="31" t="s">
        <v>83</v>
      </c>
    </row>
    <row r="252" spans="2:14" ht="21" customHeight="1" thickTop="1" thickBot="1">
      <c r="B252" s="1228"/>
      <c r="C252" s="1230"/>
      <c r="D252" s="1232"/>
      <c r="E252" s="1234"/>
      <c r="F252" s="1232"/>
      <c r="G252" s="1253"/>
      <c r="H252" s="32" t="s">
        <v>24</v>
      </c>
      <c r="I252" s="33">
        <v>0</v>
      </c>
      <c r="J252" s="32">
        <v>0</v>
      </c>
      <c r="K252" s="34">
        <v>0</v>
      </c>
      <c r="L252" s="33">
        <v>0</v>
      </c>
      <c r="M252" s="16">
        <v>0</v>
      </c>
      <c r="N252" s="35"/>
    </row>
    <row r="253" spans="2:14" ht="21" customHeight="1" thickTop="1" thickBot="1">
      <c r="B253" s="1228"/>
      <c r="C253" s="1230"/>
      <c r="D253" s="1232"/>
      <c r="E253" s="1234"/>
      <c r="F253" s="1232"/>
      <c r="G253" s="1253"/>
      <c r="H253" s="36" t="s">
        <v>25</v>
      </c>
      <c r="I253" s="37">
        <v>0</v>
      </c>
      <c r="J253" s="36">
        <v>0</v>
      </c>
      <c r="K253" s="45">
        <v>0</v>
      </c>
      <c r="L253" s="37">
        <v>0</v>
      </c>
      <c r="M253" s="27">
        <v>0</v>
      </c>
      <c r="N253" s="42"/>
    </row>
    <row r="254" spans="2:14" ht="21" customHeight="1" thickTop="1" thickBot="1">
      <c r="B254" s="1228" t="s">
        <v>46</v>
      </c>
      <c r="C254" s="1230" t="s">
        <v>226</v>
      </c>
      <c r="D254" s="1232" t="s">
        <v>227</v>
      </c>
      <c r="E254" s="1234" t="s">
        <v>238</v>
      </c>
      <c r="F254" s="1232" t="s">
        <v>239</v>
      </c>
      <c r="G254" s="1253" t="s">
        <v>240</v>
      </c>
      <c r="H254" s="28" t="s">
        <v>22</v>
      </c>
      <c r="I254" s="29">
        <v>0</v>
      </c>
      <c r="J254" s="28">
        <v>0</v>
      </c>
      <c r="K254" s="30">
        <v>0</v>
      </c>
      <c r="L254" s="29">
        <v>0</v>
      </c>
      <c r="M254" s="11">
        <v>0</v>
      </c>
      <c r="N254" s="31" t="s">
        <v>83</v>
      </c>
    </row>
    <row r="255" spans="2:14" ht="21" customHeight="1" thickTop="1" thickBot="1">
      <c r="B255" s="1228"/>
      <c r="C255" s="1230"/>
      <c r="D255" s="1232"/>
      <c r="E255" s="1234"/>
      <c r="F255" s="1232"/>
      <c r="G255" s="1253"/>
      <c r="H255" s="32" t="s">
        <v>24</v>
      </c>
      <c r="I255" s="33">
        <v>0</v>
      </c>
      <c r="J255" s="32">
        <v>0</v>
      </c>
      <c r="K255" s="34">
        <v>0</v>
      </c>
      <c r="L255" s="33">
        <v>0</v>
      </c>
      <c r="M255" s="16">
        <v>0</v>
      </c>
      <c r="N255" s="35"/>
    </row>
    <row r="256" spans="2:14" ht="21" customHeight="1" thickTop="1" thickBot="1">
      <c r="B256" s="1228"/>
      <c r="C256" s="1230"/>
      <c r="D256" s="1232"/>
      <c r="E256" s="1234"/>
      <c r="F256" s="1232"/>
      <c r="G256" s="1253"/>
      <c r="H256" s="36" t="s">
        <v>25</v>
      </c>
      <c r="I256" s="37">
        <v>0</v>
      </c>
      <c r="J256" s="36">
        <v>0</v>
      </c>
      <c r="K256" s="45">
        <v>0</v>
      </c>
      <c r="L256" s="37">
        <v>0</v>
      </c>
      <c r="M256" s="27">
        <v>0</v>
      </c>
      <c r="N256" s="42"/>
    </row>
    <row r="257" spans="2:14" ht="21" customHeight="1" thickTop="1" thickBot="1">
      <c r="B257" s="1228" t="s">
        <v>46</v>
      </c>
      <c r="C257" s="1230" t="s">
        <v>226</v>
      </c>
      <c r="D257" s="1232" t="s">
        <v>227</v>
      </c>
      <c r="E257" s="1234" t="s">
        <v>73</v>
      </c>
      <c r="F257" s="1232" t="s">
        <v>241</v>
      </c>
      <c r="G257" s="1253" t="s">
        <v>242</v>
      </c>
      <c r="H257" s="28" t="s">
        <v>22</v>
      </c>
      <c r="I257" s="29">
        <v>0</v>
      </c>
      <c r="J257" s="28">
        <v>0</v>
      </c>
      <c r="K257" s="30">
        <v>0</v>
      </c>
      <c r="L257" s="29">
        <v>0</v>
      </c>
      <c r="M257" s="11">
        <v>0</v>
      </c>
      <c r="N257" s="31" t="s">
        <v>83</v>
      </c>
    </row>
    <row r="258" spans="2:14" ht="21" customHeight="1" thickTop="1" thickBot="1">
      <c r="B258" s="1228"/>
      <c r="C258" s="1230"/>
      <c r="D258" s="1232"/>
      <c r="E258" s="1234"/>
      <c r="F258" s="1232"/>
      <c r="G258" s="1253"/>
      <c r="H258" s="32" t="s">
        <v>24</v>
      </c>
      <c r="I258" s="33">
        <v>0</v>
      </c>
      <c r="J258" s="32">
        <v>0</v>
      </c>
      <c r="K258" s="34">
        <v>0</v>
      </c>
      <c r="L258" s="33">
        <v>0</v>
      </c>
      <c r="M258" s="16">
        <v>0</v>
      </c>
      <c r="N258" s="35"/>
    </row>
    <row r="259" spans="2:14" ht="21" customHeight="1" thickTop="1" thickBot="1">
      <c r="B259" s="1228"/>
      <c r="C259" s="1230"/>
      <c r="D259" s="1232"/>
      <c r="E259" s="1234"/>
      <c r="F259" s="1232"/>
      <c r="G259" s="1253"/>
      <c r="H259" s="36" t="s">
        <v>25</v>
      </c>
      <c r="I259" s="37">
        <v>0</v>
      </c>
      <c r="J259" s="36">
        <v>0</v>
      </c>
      <c r="K259" s="45">
        <v>0</v>
      </c>
      <c r="L259" s="37">
        <v>0</v>
      </c>
      <c r="M259" s="27">
        <v>0</v>
      </c>
      <c r="N259" s="42"/>
    </row>
    <row r="260" spans="2:14" ht="21" customHeight="1" thickTop="1" thickBot="1">
      <c r="B260" s="1228" t="s">
        <v>46</v>
      </c>
      <c r="C260" s="1230" t="s">
        <v>226</v>
      </c>
      <c r="D260" s="1232" t="s">
        <v>227</v>
      </c>
      <c r="E260" s="1234" t="s">
        <v>108</v>
      </c>
      <c r="F260" s="1232" t="s">
        <v>243</v>
      </c>
      <c r="G260" s="1253" t="s">
        <v>244</v>
      </c>
      <c r="H260" s="28" t="s">
        <v>22</v>
      </c>
      <c r="I260" s="29">
        <v>0</v>
      </c>
      <c r="J260" s="28">
        <v>0</v>
      </c>
      <c r="K260" s="30">
        <v>0</v>
      </c>
      <c r="L260" s="29">
        <v>0</v>
      </c>
      <c r="M260" s="11">
        <v>0</v>
      </c>
      <c r="N260" s="31" t="s">
        <v>83</v>
      </c>
    </row>
    <row r="261" spans="2:14" ht="21" customHeight="1" thickTop="1" thickBot="1">
      <c r="B261" s="1228"/>
      <c r="C261" s="1230"/>
      <c r="D261" s="1232"/>
      <c r="E261" s="1234"/>
      <c r="F261" s="1232"/>
      <c r="G261" s="1253"/>
      <c r="H261" s="32" t="s">
        <v>24</v>
      </c>
      <c r="I261" s="33">
        <v>0</v>
      </c>
      <c r="J261" s="32">
        <v>0</v>
      </c>
      <c r="K261" s="34">
        <v>0</v>
      </c>
      <c r="L261" s="33">
        <v>0</v>
      </c>
      <c r="M261" s="16">
        <v>0</v>
      </c>
      <c r="N261" s="35"/>
    </row>
    <row r="262" spans="2:14" ht="21" customHeight="1" thickTop="1" thickBot="1">
      <c r="B262" s="1228"/>
      <c r="C262" s="1230"/>
      <c r="D262" s="1232"/>
      <c r="E262" s="1234"/>
      <c r="F262" s="1232"/>
      <c r="G262" s="1253"/>
      <c r="H262" s="36" t="s">
        <v>25</v>
      </c>
      <c r="I262" s="37">
        <v>0</v>
      </c>
      <c r="J262" s="36">
        <v>0</v>
      </c>
      <c r="K262" s="45">
        <v>0</v>
      </c>
      <c r="L262" s="37">
        <v>0</v>
      </c>
      <c r="M262" s="27">
        <v>0</v>
      </c>
      <c r="N262" s="42"/>
    </row>
    <row r="263" spans="2:14" ht="23.25" customHeight="1" thickTop="1" thickBot="1">
      <c r="B263" s="1228" t="s">
        <v>46</v>
      </c>
      <c r="C263" s="1230" t="s">
        <v>245</v>
      </c>
      <c r="D263" s="1232" t="s">
        <v>246</v>
      </c>
      <c r="E263" s="1234" t="s">
        <v>19</v>
      </c>
      <c r="F263" s="1232" t="s">
        <v>247</v>
      </c>
      <c r="G263" s="1253" t="s">
        <v>248</v>
      </c>
      <c r="H263" s="28" t="s">
        <v>22</v>
      </c>
      <c r="I263" s="29">
        <v>0</v>
      </c>
      <c r="J263" s="28">
        <v>0</v>
      </c>
      <c r="K263" s="30">
        <v>0</v>
      </c>
      <c r="L263" s="29">
        <v>0</v>
      </c>
      <c r="M263" s="11">
        <v>0</v>
      </c>
      <c r="N263" s="31" t="s">
        <v>83</v>
      </c>
    </row>
    <row r="264" spans="2:14" ht="23.25" customHeight="1" thickTop="1" thickBot="1">
      <c r="B264" s="1228"/>
      <c r="C264" s="1230"/>
      <c r="D264" s="1232"/>
      <c r="E264" s="1234"/>
      <c r="F264" s="1232"/>
      <c r="G264" s="1253"/>
      <c r="H264" s="32" t="s">
        <v>24</v>
      </c>
      <c r="I264" s="33">
        <v>0</v>
      </c>
      <c r="J264" s="32">
        <v>0</v>
      </c>
      <c r="K264" s="34">
        <v>0</v>
      </c>
      <c r="L264" s="33">
        <v>0</v>
      </c>
      <c r="M264" s="16">
        <v>0</v>
      </c>
      <c r="N264" s="35"/>
    </row>
    <row r="265" spans="2:14" ht="23.25" customHeight="1" thickTop="1" thickBot="1">
      <c r="B265" s="1228"/>
      <c r="C265" s="1230"/>
      <c r="D265" s="1232"/>
      <c r="E265" s="1234"/>
      <c r="F265" s="1232"/>
      <c r="G265" s="1253"/>
      <c r="H265" s="36" t="s">
        <v>25</v>
      </c>
      <c r="I265" s="37">
        <v>0</v>
      </c>
      <c r="J265" s="36">
        <v>0</v>
      </c>
      <c r="K265" s="45">
        <v>0</v>
      </c>
      <c r="L265" s="37">
        <v>0</v>
      </c>
      <c r="M265" s="27">
        <v>0</v>
      </c>
      <c r="N265" s="42"/>
    </row>
    <row r="266" spans="2:14" ht="30" customHeight="1" thickTop="1" thickBot="1">
      <c r="B266" s="1228" t="s">
        <v>46</v>
      </c>
      <c r="C266" s="1230" t="s">
        <v>245</v>
      </c>
      <c r="D266" s="1232" t="s">
        <v>246</v>
      </c>
      <c r="E266" s="1234" t="s">
        <v>26</v>
      </c>
      <c r="F266" s="1232" t="s">
        <v>249</v>
      </c>
      <c r="G266" s="1253" t="s">
        <v>250</v>
      </c>
      <c r="H266" s="28" t="s">
        <v>22</v>
      </c>
      <c r="I266" s="29">
        <v>0</v>
      </c>
      <c r="J266" s="28">
        <v>0</v>
      </c>
      <c r="K266" s="30">
        <v>0</v>
      </c>
      <c r="L266" s="29">
        <v>0</v>
      </c>
      <c r="M266" s="11">
        <v>0</v>
      </c>
      <c r="N266" s="31" t="s">
        <v>176</v>
      </c>
    </row>
    <row r="267" spans="2:14" ht="30" customHeight="1" thickTop="1" thickBot="1">
      <c r="B267" s="1228"/>
      <c r="C267" s="1230"/>
      <c r="D267" s="1232"/>
      <c r="E267" s="1234"/>
      <c r="F267" s="1232"/>
      <c r="G267" s="1253"/>
      <c r="H267" s="32" t="s">
        <v>24</v>
      </c>
      <c r="I267" s="33">
        <v>0</v>
      </c>
      <c r="J267" s="32">
        <v>0</v>
      </c>
      <c r="K267" s="34">
        <v>0</v>
      </c>
      <c r="L267" s="33">
        <v>0</v>
      </c>
      <c r="M267" s="16">
        <v>0</v>
      </c>
      <c r="N267" s="35"/>
    </row>
    <row r="268" spans="2:14" ht="30" customHeight="1" thickTop="1" thickBot="1">
      <c r="B268" s="1228"/>
      <c r="C268" s="1230"/>
      <c r="D268" s="1232"/>
      <c r="E268" s="1234"/>
      <c r="F268" s="1232"/>
      <c r="G268" s="1253"/>
      <c r="H268" s="36" t="s">
        <v>25</v>
      </c>
      <c r="I268" s="37">
        <v>0</v>
      </c>
      <c r="J268" s="36">
        <v>0</v>
      </c>
      <c r="K268" s="45">
        <v>0</v>
      </c>
      <c r="L268" s="37">
        <v>0</v>
      </c>
      <c r="M268" s="27">
        <v>0</v>
      </c>
      <c r="N268" s="42"/>
    </row>
    <row r="269" spans="2:14" ht="37.5" customHeight="1" thickTop="1" thickBot="1">
      <c r="B269" s="1228" t="s">
        <v>46</v>
      </c>
      <c r="C269" s="1230" t="s">
        <v>245</v>
      </c>
      <c r="D269" s="1232" t="s">
        <v>246</v>
      </c>
      <c r="E269" s="1234" t="s">
        <v>55</v>
      </c>
      <c r="F269" s="1232" t="s">
        <v>251</v>
      </c>
      <c r="G269" s="1253" t="s">
        <v>252</v>
      </c>
      <c r="H269" s="28" t="s">
        <v>22</v>
      </c>
      <c r="I269" s="29">
        <v>0</v>
      </c>
      <c r="J269" s="28">
        <v>0</v>
      </c>
      <c r="K269" s="30">
        <v>0</v>
      </c>
      <c r="L269" s="29">
        <v>0</v>
      </c>
      <c r="M269" s="11">
        <v>0</v>
      </c>
      <c r="N269" s="31" t="s">
        <v>176</v>
      </c>
    </row>
    <row r="270" spans="2:14" ht="37.5" customHeight="1" thickTop="1" thickBot="1">
      <c r="B270" s="1228"/>
      <c r="C270" s="1230"/>
      <c r="D270" s="1232"/>
      <c r="E270" s="1234"/>
      <c r="F270" s="1232"/>
      <c r="G270" s="1253"/>
      <c r="H270" s="32" t="s">
        <v>24</v>
      </c>
      <c r="I270" s="33">
        <v>0</v>
      </c>
      <c r="J270" s="32">
        <v>0</v>
      </c>
      <c r="K270" s="34">
        <v>0</v>
      </c>
      <c r="L270" s="33">
        <v>0</v>
      </c>
      <c r="M270" s="16">
        <v>0</v>
      </c>
      <c r="N270" s="35"/>
    </row>
    <row r="271" spans="2:14" ht="37.5" customHeight="1" thickTop="1" thickBot="1">
      <c r="B271" s="1228"/>
      <c r="C271" s="1230"/>
      <c r="D271" s="1232"/>
      <c r="E271" s="1234"/>
      <c r="F271" s="1232"/>
      <c r="G271" s="1253"/>
      <c r="H271" s="36" t="s">
        <v>25</v>
      </c>
      <c r="I271" s="37">
        <v>0</v>
      </c>
      <c r="J271" s="36">
        <v>0</v>
      </c>
      <c r="K271" s="45">
        <v>0</v>
      </c>
      <c r="L271" s="37">
        <v>0</v>
      </c>
      <c r="M271" s="27">
        <v>0</v>
      </c>
      <c r="N271" s="42"/>
    </row>
    <row r="272" spans="2:14" ht="25.5" customHeight="1" thickTop="1" thickBot="1">
      <c r="B272" s="1228" t="s">
        <v>46</v>
      </c>
      <c r="C272" s="1230" t="s">
        <v>245</v>
      </c>
      <c r="D272" s="1232" t="s">
        <v>246</v>
      </c>
      <c r="E272" s="1234" t="s">
        <v>59</v>
      </c>
      <c r="F272" s="1232" t="s">
        <v>253</v>
      </c>
      <c r="G272" s="1253" t="s">
        <v>254</v>
      </c>
      <c r="H272" s="28" t="s">
        <v>22</v>
      </c>
      <c r="I272" s="29">
        <v>0</v>
      </c>
      <c r="J272" s="28">
        <v>0</v>
      </c>
      <c r="K272" s="30">
        <v>0</v>
      </c>
      <c r="L272" s="29">
        <v>0</v>
      </c>
      <c r="M272" s="11">
        <v>0</v>
      </c>
      <c r="N272" s="31" t="s">
        <v>176</v>
      </c>
    </row>
    <row r="273" spans="2:14" ht="25.5" customHeight="1" thickTop="1" thickBot="1">
      <c r="B273" s="1228"/>
      <c r="C273" s="1230"/>
      <c r="D273" s="1232"/>
      <c r="E273" s="1234"/>
      <c r="F273" s="1232"/>
      <c r="G273" s="1253"/>
      <c r="H273" s="32" t="s">
        <v>24</v>
      </c>
      <c r="I273" s="33">
        <v>0</v>
      </c>
      <c r="J273" s="32">
        <v>0</v>
      </c>
      <c r="K273" s="34">
        <v>0</v>
      </c>
      <c r="L273" s="33">
        <v>0</v>
      </c>
      <c r="M273" s="16">
        <v>0</v>
      </c>
      <c r="N273" s="35"/>
    </row>
    <row r="274" spans="2:14" ht="25.5" customHeight="1" thickTop="1" thickBot="1">
      <c r="B274" s="1228"/>
      <c r="C274" s="1230"/>
      <c r="D274" s="1232"/>
      <c r="E274" s="1234"/>
      <c r="F274" s="1232"/>
      <c r="G274" s="1253"/>
      <c r="H274" s="36" t="s">
        <v>25</v>
      </c>
      <c r="I274" s="37">
        <v>0</v>
      </c>
      <c r="J274" s="36">
        <v>0</v>
      </c>
      <c r="K274" s="45">
        <v>0</v>
      </c>
      <c r="L274" s="37">
        <v>0</v>
      </c>
      <c r="M274" s="27">
        <v>0</v>
      </c>
      <c r="N274" s="42"/>
    </row>
    <row r="275" spans="2:14" ht="25.5" customHeight="1" thickTop="1" thickBot="1">
      <c r="B275" s="1228" t="s">
        <v>46</v>
      </c>
      <c r="C275" s="1230" t="s">
        <v>245</v>
      </c>
      <c r="D275" s="1232" t="s">
        <v>246</v>
      </c>
      <c r="E275" s="1234" t="s">
        <v>91</v>
      </c>
      <c r="F275" s="1232" t="s">
        <v>255</v>
      </c>
      <c r="G275" s="1253" t="s">
        <v>256</v>
      </c>
      <c r="H275" s="28" t="s">
        <v>22</v>
      </c>
      <c r="I275" s="29">
        <v>0</v>
      </c>
      <c r="J275" s="28">
        <v>0</v>
      </c>
      <c r="K275" s="30">
        <v>0</v>
      </c>
      <c r="L275" s="29">
        <v>0</v>
      </c>
      <c r="M275" s="11">
        <v>0</v>
      </c>
      <c r="N275" s="31" t="s">
        <v>176</v>
      </c>
    </row>
    <row r="276" spans="2:14" ht="25.5" customHeight="1" thickTop="1" thickBot="1">
      <c r="B276" s="1228"/>
      <c r="C276" s="1230"/>
      <c r="D276" s="1232"/>
      <c r="E276" s="1234"/>
      <c r="F276" s="1232"/>
      <c r="G276" s="1253"/>
      <c r="H276" s="32" t="s">
        <v>24</v>
      </c>
      <c r="I276" s="33">
        <v>0</v>
      </c>
      <c r="J276" s="32">
        <v>0</v>
      </c>
      <c r="K276" s="34">
        <v>0</v>
      </c>
      <c r="L276" s="33">
        <v>0</v>
      </c>
      <c r="M276" s="16">
        <v>0</v>
      </c>
      <c r="N276" s="35"/>
    </row>
    <row r="277" spans="2:14" ht="25.5" customHeight="1" thickTop="1" thickBot="1">
      <c r="B277" s="1228"/>
      <c r="C277" s="1230"/>
      <c r="D277" s="1232"/>
      <c r="E277" s="1234"/>
      <c r="F277" s="1232"/>
      <c r="G277" s="1253"/>
      <c r="H277" s="36" t="s">
        <v>25</v>
      </c>
      <c r="I277" s="37">
        <v>0</v>
      </c>
      <c r="J277" s="36">
        <v>0</v>
      </c>
      <c r="K277" s="45">
        <v>0</v>
      </c>
      <c r="L277" s="37">
        <v>0</v>
      </c>
      <c r="M277" s="27">
        <v>0</v>
      </c>
      <c r="N277" s="42"/>
    </row>
    <row r="278" spans="2:14" ht="25.5" customHeight="1" thickTop="1" thickBot="1">
      <c r="B278" s="1228" t="s">
        <v>46</v>
      </c>
      <c r="C278" s="1230" t="s">
        <v>245</v>
      </c>
      <c r="D278" s="1232" t="s">
        <v>246</v>
      </c>
      <c r="E278" s="1234" t="s">
        <v>94</v>
      </c>
      <c r="F278" s="1232" t="s">
        <v>257</v>
      </c>
      <c r="G278" s="1253" t="s">
        <v>258</v>
      </c>
      <c r="H278" s="28" t="s">
        <v>22</v>
      </c>
      <c r="I278" s="29">
        <v>0</v>
      </c>
      <c r="J278" s="28">
        <v>0</v>
      </c>
      <c r="K278" s="30">
        <v>0</v>
      </c>
      <c r="L278" s="29">
        <v>0</v>
      </c>
      <c r="M278" s="11">
        <v>0</v>
      </c>
      <c r="N278" s="31" t="s">
        <v>176</v>
      </c>
    </row>
    <row r="279" spans="2:14" ht="25.5" customHeight="1" thickTop="1" thickBot="1">
      <c r="B279" s="1228"/>
      <c r="C279" s="1230"/>
      <c r="D279" s="1232"/>
      <c r="E279" s="1234"/>
      <c r="F279" s="1232"/>
      <c r="G279" s="1253"/>
      <c r="H279" s="32" t="s">
        <v>24</v>
      </c>
      <c r="I279" s="33">
        <v>0</v>
      </c>
      <c r="J279" s="32">
        <v>0</v>
      </c>
      <c r="K279" s="34">
        <v>0</v>
      </c>
      <c r="L279" s="33">
        <v>0</v>
      </c>
      <c r="M279" s="16">
        <v>0</v>
      </c>
      <c r="N279" s="35"/>
    </row>
    <row r="280" spans="2:14" ht="25.5" customHeight="1" thickTop="1" thickBot="1">
      <c r="B280" s="1228"/>
      <c r="C280" s="1230"/>
      <c r="D280" s="1232"/>
      <c r="E280" s="1234"/>
      <c r="F280" s="1232"/>
      <c r="G280" s="1253"/>
      <c r="H280" s="36" t="s">
        <v>25</v>
      </c>
      <c r="I280" s="37">
        <v>0</v>
      </c>
      <c r="J280" s="36">
        <v>0</v>
      </c>
      <c r="K280" s="45">
        <v>0</v>
      </c>
      <c r="L280" s="37">
        <v>0</v>
      </c>
      <c r="M280" s="27">
        <v>0</v>
      </c>
      <c r="N280" s="42"/>
    </row>
    <row r="281" spans="2:14" ht="25.5" customHeight="1" thickTop="1" thickBot="1">
      <c r="B281" s="1228" t="s">
        <v>46</v>
      </c>
      <c r="C281" s="1230" t="s">
        <v>245</v>
      </c>
      <c r="D281" s="1232" t="s">
        <v>246</v>
      </c>
      <c r="E281" s="1234" t="s">
        <v>97</v>
      </c>
      <c r="F281" s="1232" t="s">
        <v>259</v>
      </c>
      <c r="G281" s="1253" t="s">
        <v>260</v>
      </c>
      <c r="H281" s="28" t="s">
        <v>22</v>
      </c>
      <c r="I281" s="29">
        <v>0</v>
      </c>
      <c r="J281" s="28">
        <v>0</v>
      </c>
      <c r="K281" s="30">
        <v>0</v>
      </c>
      <c r="L281" s="29">
        <v>0</v>
      </c>
      <c r="M281" s="11">
        <v>0</v>
      </c>
      <c r="N281" s="31" t="s">
        <v>176</v>
      </c>
    </row>
    <row r="282" spans="2:14" ht="25.5" customHeight="1" thickTop="1" thickBot="1">
      <c r="B282" s="1228"/>
      <c r="C282" s="1230"/>
      <c r="D282" s="1232"/>
      <c r="E282" s="1234"/>
      <c r="F282" s="1232"/>
      <c r="G282" s="1253"/>
      <c r="H282" s="32" t="s">
        <v>24</v>
      </c>
      <c r="I282" s="33">
        <v>0</v>
      </c>
      <c r="J282" s="32">
        <v>0</v>
      </c>
      <c r="K282" s="34">
        <v>0</v>
      </c>
      <c r="L282" s="33">
        <v>0</v>
      </c>
      <c r="M282" s="16">
        <v>0</v>
      </c>
      <c r="N282" s="35"/>
    </row>
    <row r="283" spans="2:14" ht="25.5" customHeight="1" thickTop="1" thickBot="1">
      <c r="B283" s="1228"/>
      <c r="C283" s="1230"/>
      <c r="D283" s="1232"/>
      <c r="E283" s="1234"/>
      <c r="F283" s="1232"/>
      <c r="G283" s="1253"/>
      <c r="H283" s="36" t="s">
        <v>25</v>
      </c>
      <c r="I283" s="37">
        <v>0</v>
      </c>
      <c r="J283" s="36">
        <v>0</v>
      </c>
      <c r="K283" s="45">
        <v>0</v>
      </c>
      <c r="L283" s="37">
        <v>0</v>
      </c>
      <c r="M283" s="27">
        <v>0</v>
      </c>
      <c r="N283" s="42"/>
    </row>
    <row r="284" spans="2:14" ht="25.5" customHeight="1" thickTop="1" thickBot="1">
      <c r="B284" s="1228" t="s">
        <v>46</v>
      </c>
      <c r="C284" s="1230" t="s">
        <v>245</v>
      </c>
      <c r="D284" s="1232" t="s">
        <v>246</v>
      </c>
      <c r="E284" s="1234" t="s">
        <v>261</v>
      </c>
      <c r="F284" s="1232" t="s">
        <v>262</v>
      </c>
      <c r="G284" s="1253" t="s">
        <v>263</v>
      </c>
      <c r="H284" s="28" t="s">
        <v>22</v>
      </c>
      <c r="I284" s="29">
        <v>0</v>
      </c>
      <c r="J284" s="28">
        <v>0</v>
      </c>
      <c r="K284" s="30">
        <v>0</v>
      </c>
      <c r="L284" s="29">
        <v>0</v>
      </c>
      <c r="M284" s="11">
        <v>0</v>
      </c>
      <c r="N284" s="31" t="s">
        <v>176</v>
      </c>
    </row>
    <row r="285" spans="2:14" ht="25.5" customHeight="1" thickTop="1" thickBot="1">
      <c r="B285" s="1228"/>
      <c r="C285" s="1230"/>
      <c r="D285" s="1232"/>
      <c r="E285" s="1234"/>
      <c r="F285" s="1232"/>
      <c r="G285" s="1253"/>
      <c r="H285" s="32" t="s">
        <v>24</v>
      </c>
      <c r="I285" s="33">
        <v>0</v>
      </c>
      <c r="J285" s="32">
        <v>0</v>
      </c>
      <c r="K285" s="34">
        <v>0</v>
      </c>
      <c r="L285" s="33">
        <v>0</v>
      </c>
      <c r="M285" s="16">
        <v>0</v>
      </c>
      <c r="N285" s="35"/>
    </row>
    <row r="286" spans="2:14" ht="25.5" customHeight="1" thickTop="1" thickBot="1">
      <c r="B286" s="1228"/>
      <c r="C286" s="1230"/>
      <c r="D286" s="1232"/>
      <c r="E286" s="1234"/>
      <c r="F286" s="1232"/>
      <c r="G286" s="1253"/>
      <c r="H286" s="36" t="s">
        <v>25</v>
      </c>
      <c r="I286" s="37">
        <v>0</v>
      </c>
      <c r="J286" s="36">
        <v>0</v>
      </c>
      <c r="K286" s="45">
        <v>0</v>
      </c>
      <c r="L286" s="37">
        <v>0</v>
      </c>
      <c r="M286" s="27">
        <v>0</v>
      </c>
      <c r="N286" s="42"/>
    </row>
    <row r="287" spans="2:14" ht="25.5" customHeight="1" thickTop="1" thickBot="1">
      <c r="B287" s="1228" t="s">
        <v>46</v>
      </c>
      <c r="C287" s="1230" t="s">
        <v>245</v>
      </c>
      <c r="D287" s="1232" t="s">
        <v>246</v>
      </c>
      <c r="E287" s="1234" t="s">
        <v>264</v>
      </c>
      <c r="F287" s="1232" t="s">
        <v>265</v>
      </c>
      <c r="G287" s="1253" t="s">
        <v>266</v>
      </c>
      <c r="H287" s="28" t="s">
        <v>22</v>
      </c>
      <c r="I287" s="29">
        <v>0</v>
      </c>
      <c r="J287" s="28">
        <v>0</v>
      </c>
      <c r="K287" s="30">
        <v>0</v>
      </c>
      <c r="L287" s="29">
        <v>0</v>
      </c>
      <c r="M287" s="11">
        <v>0</v>
      </c>
      <c r="N287" s="31" t="s">
        <v>267</v>
      </c>
    </row>
    <row r="288" spans="2:14" ht="25.5" customHeight="1" thickTop="1" thickBot="1">
      <c r="B288" s="1228"/>
      <c r="C288" s="1230"/>
      <c r="D288" s="1232"/>
      <c r="E288" s="1234"/>
      <c r="F288" s="1232"/>
      <c r="G288" s="1253"/>
      <c r="H288" s="32" t="s">
        <v>24</v>
      </c>
      <c r="I288" s="33">
        <v>0</v>
      </c>
      <c r="J288" s="32">
        <v>0</v>
      </c>
      <c r="K288" s="34">
        <v>0</v>
      </c>
      <c r="L288" s="33">
        <v>0</v>
      </c>
      <c r="M288" s="16">
        <v>0</v>
      </c>
      <c r="N288" s="35"/>
    </row>
    <row r="289" spans="2:14" ht="25.5" customHeight="1" thickTop="1" thickBot="1">
      <c r="B289" s="1228"/>
      <c r="C289" s="1230"/>
      <c r="D289" s="1232"/>
      <c r="E289" s="1234"/>
      <c r="F289" s="1232"/>
      <c r="G289" s="1253"/>
      <c r="H289" s="36" t="s">
        <v>25</v>
      </c>
      <c r="I289" s="37">
        <v>0</v>
      </c>
      <c r="J289" s="36">
        <v>0</v>
      </c>
      <c r="K289" s="45">
        <v>0</v>
      </c>
      <c r="L289" s="37">
        <v>0</v>
      </c>
      <c r="M289" s="27">
        <v>0</v>
      </c>
      <c r="N289" s="42"/>
    </row>
    <row r="290" spans="2:14" ht="25.5" customHeight="1" thickTop="1" thickBot="1">
      <c r="B290" s="1228" t="s">
        <v>46</v>
      </c>
      <c r="C290" s="1230" t="s">
        <v>245</v>
      </c>
      <c r="D290" s="1232" t="s">
        <v>246</v>
      </c>
      <c r="E290" s="1234" t="s">
        <v>70</v>
      </c>
      <c r="F290" s="1232" t="s">
        <v>268</v>
      </c>
      <c r="G290" s="1253" t="s">
        <v>269</v>
      </c>
      <c r="H290" s="28" t="s">
        <v>22</v>
      </c>
      <c r="I290" s="29">
        <v>0</v>
      </c>
      <c r="J290" s="28">
        <v>0</v>
      </c>
      <c r="K290" s="30">
        <v>0</v>
      </c>
      <c r="L290" s="29">
        <v>0</v>
      </c>
      <c r="M290" s="11">
        <v>0</v>
      </c>
      <c r="N290" s="31" t="s">
        <v>176</v>
      </c>
    </row>
    <row r="291" spans="2:14" ht="25.5" customHeight="1" thickTop="1" thickBot="1">
      <c r="B291" s="1228"/>
      <c r="C291" s="1230"/>
      <c r="D291" s="1232"/>
      <c r="E291" s="1234"/>
      <c r="F291" s="1232"/>
      <c r="G291" s="1253"/>
      <c r="H291" s="32" t="s">
        <v>24</v>
      </c>
      <c r="I291" s="33">
        <v>0</v>
      </c>
      <c r="J291" s="32">
        <v>0</v>
      </c>
      <c r="K291" s="34">
        <v>0</v>
      </c>
      <c r="L291" s="33">
        <v>0</v>
      </c>
      <c r="M291" s="16">
        <v>0</v>
      </c>
      <c r="N291" s="35"/>
    </row>
    <row r="292" spans="2:14" ht="25.5" customHeight="1" thickTop="1" thickBot="1">
      <c r="B292" s="1228"/>
      <c r="C292" s="1230"/>
      <c r="D292" s="1232"/>
      <c r="E292" s="1234"/>
      <c r="F292" s="1232"/>
      <c r="G292" s="1253"/>
      <c r="H292" s="36" t="s">
        <v>25</v>
      </c>
      <c r="I292" s="37">
        <v>0</v>
      </c>
      <c r="J292" s="36">
        <v>0</v>
      </c>
      <c r="K292" s="45">
        <v>0</v>
      </c>
      <c r="L292" s="37">
        <v>0</v>
      </c>
      <c r="M292" s="27">
        <v>0</v>
      </c>
      <c r="N292" s="42"/>
    </row>
    <row r="293" spans="2:14" ht="25.5" customHeight="1" thickTop="1" thickBot="1">
      <c r="B293" s="1228" t="s">
        <v>46</v>
      </c>
      <c r="C293" s="1230" t="s">
        <v>245</v>
      </c>
      <c r="D293" s="1232" t="s">
        <v>246</v>
      </c>
      <c r="E293" s="1234" t="s">
        <v>103</v>
      </c>
      <c r="F293" s="1232" t="s">
        <v>270</v>
      </c>
      <c r="G293" s="1253" t="s">
        <v>271</v>
      </c>
      <c r="H293" s="28" t="s">
        <v>22</v>
      </c>
      <c r="I293" s="29">
        <v>0</v>
      </c>
      <c r="J293" s="28">
        <v>0</v>
      </c>
      <c r="K293" s="30">
        <v>0</v>
      </c>
      <c r="L293" s="29">
        <v>0</v>
      </c>
      <c r="M293" s="11">
        <v>0</v>
      </c>
      <c r="N293" s="31" t="s">
        <v>176</v>
      </c>
    </row>
    <row r="294" spans="2:14" ht="25.5" customHeight="1" thickTop="1" thickBot="1">
      <c r="B294" s="1228"/>
      <c r="C294" s="1230"/>
      <c r="D294" s="1232"/>
      <c r="E294" s="1234"/>
      <c r="F294" s="1232"/>
      <c r="G294" s="1253"/>
      <c r="H294" s="32" t="s">
        <v>24</v>
      </c>
      <c r="I294" s="33">
        <v>0</v>
      </c>
      <c r="J294" s="32">
        <v>0</v>
      </c>
      <c r="K294" s="34">
        <v>0</v>
      </c>
      <c r="L294" s="33">
        <v>0</v>
      </c>
      <c r="M294" s="16">
        <v>0</v>
      </c>
      <c r="N294" s="35"/>
    </row>
    <row r="295" spans="2:14" ht="25.5" customHeight="1" thickTop="1" thickBot="1">
      <c r="B295" s="1228"/>
      <c r="C295" s="1230"/>
      <c r="D295" s="1232"/>
      <c r="E295" s="1234"/>
      <c r="F295" s="1232"/>
      <c r="G295" s="1253"/>
      <c r="H295" s="36" t="s">
        <v>25</v>
      </c>
      <c r="I295" s="37">
        <v>0</v>
      </c>
      <c r="J295" s="36">
        <v>0</v>
      </c>
      <c r="K295" s="45">
        <v>0</v>
      </c>
      <c r="L295" s="37">
        <v>0</v>
      </c>
      <c r="M295" s="27">
        <v>0</v>
      </c>
      <c r="N295" s="42"/>
    </row>
    <row r="296" spans="2:14" ht="25.5" customHeight="1" thickTop="1" thickBot="1">
      <c r="B296" s="1228" t="s">
        <v>46</v>
      </c>
      <c r="C296" s="1230" t="s">
        <v>245</v>
      </c>
      <c r="D296" s="1232" t="s">
        <v>246</v>
      </c>
      <c r="E296" s="1234" t="s">
        <v>73</v>
      </c>
      <c r="F296" s="1232" t="s">
        <v>272</v>
      </c>
      <c r="G296" s="1253" t="s">
        <v>269</v>
      </c>
      <c r="H296" s="28" t="s">
        <v>22</v>
      </c>
      <c r="I296" s="29">
        <v>0</v>
      </c>
      <c r="J296" s="28">
        <v>0</v>
      </c>
      <c r="K296" s="30">
        <v>0</v>
      </c>
      <c r="L296" s="29">
        <v>0</v>
      </c>
      <c r="M296" s="11">
        <v>0</v>
      </c>
      <c r="N296" s="31" t="s">
        <v>176</v>
      </c>
    </row>
    <row r="297" spans="2:14" ht="25.5" customHeight="1" thickTop="1" thickBot="1">
      <c r="B297" s="1228"/>
      <c r="C297" s="1230"/>
      <c r="D297" s="1232"/>
      <c r="E297" s="1234"/>
      <c r="F297" s="1232"/>
      <c r="G297" s="1253"/>
      <c r="H297" s="32" t="s">
        <v>24</v>
      </c>
      <c r="I297" s="33">
        <v>0</v>
      </c>
      <c r="J297" s="32">
        <v>0</v>
      </c>
      <c r="K297" s="34">
        <v>0</v>
      </c>
      <c r="L297" s="33">
        <v>0</v>
      </c>
      <c r="M297" s="16">
        <v>0</v>
      </c>
      <c r="N297" s="35"/>
    </row>
    <row r="298" spans="2:14" ht="25.5" customHeight="1" thickTop="1" thickBot="1">
      <c r="B298" s="1228"/>
      <c r="C298" s="1230"/>
      <c r="D298" s="1232"/>
      <c r="E298" s="1234"/>
      <c r="F298" s="1232"/>
      <c r="G298" s="1253"/>
      <c r="H298" s="36" t="s">
        <v>25</v>
      </c>
      <c r="I298" s="37">
        <v>0</v>
      </c>
      <c r="J298" s="36">
        <v>0</v>
      </c>
      <c r="K298" s="45">
        <v>0</v>
      </c>
      <c r="L298" s="37">
        <v>0</v>
      </c>
      <c r="M298" s="27">
        <v>0</v>
      </c>
      <c r="N298" s="42"/>
    </row>
    <row r="299" spans="2:14" ht="25.5" customHeight="1" thickTop="1" thickBot="1">
      <c r="B299" s="1228" t="s">
        <v>46</v>
      </c>
      <c r="C299" s="1230" t="s">
        <v>245</v>
      </c>
      <c r="D299" s="1232" t="s">
        <v>246</v>
      </c>
      <c r="E299" s="1234" t="s">
        <v>108</v>
      </c>
      <c r="F299" s="1232" t="s">
        <v>273</v>
      </c>
      <c r="G299" s="1253" t="s">
        <v>274</v>
      </c>
      <c r="H299" s="28" t="s">
        <v>22</v>
      </c>
      <c r="I299" s="29">
        <v>0</v>
      </c>
      <c r="J299" s="28">
        <v>0</v>
      </c>
      <c r="K299" s="30">
        <v>0</v>
      </c>
      <c r="L299" s="29">
        <v>0</v>
      </c>
      <c r="M299" s="11">
        <v>0</v>
      </c>
      <c r="N299" s="31" t="s">
        <v>176</v>
      </c>
    </row>
    <row r="300" spans="2:14" ht="25.5" customHeight="1" thickTop="1" thickBot="1">
      <c r="B300" s="1228"/>
      <c r="C300" s="1230"/>
      <c r="D300" s="1232"/>
      <c r="E300" s="1234"/>
      <c r="F300" s="1232"/>
      <c r="G300" s="1253"/>
      <c r="H300" s="32" t="s">
        <v>24</v>
      </c>
      <c r="I300" s="33">
        <v>0</v>
      </c>
      <c r="J300" s="32">
        <v>0</v>
      </c>
      <c r="K300" s="34">
        <v>0</v>
      </c>
      <c r="L300" s="33">
        <v>0</v>
      </c>
      <c r="M300" s="16">
        <v>0</v>
      </c>
      <c r="N300" s="35"/>
    </row>
    <row r="301" spans="2:14" ht="25.5" customHeight="1" thickTop="1" thickBot="1">
      <c r="B301" s="1228"/>
      <c r="C301" s="1230"/>
      <c r="D301" s="1232"/>
      <c r="E301" s="1234"/>
      <c r="F301" s="1232"/>
      <c r="G301" s="1253"/>
      <c r="H301" s="36" t="s">
        <v>25</v>
      </c>
      <c r="I301" s="37">
        <v>0</v>
      </c>
      <c r="J301" s="36">
        <v>0</v>
      </c>
      <c r="K301" s="45">
        <v>0</v>
      </c>
      <c r="L301" s="37">
        <v>0</v>
      </c>
      <c r="M301" s="27">
        <v>0</v>
      </c>
      <c r="N301" s="42"/>
    </row>
    <row r="302" spans="2:14" ht="25.5" customHeight="1" thickTop="1" thickBot="1">
      <c r="B302" s="1228" t="s">
        <v>46</v>
      </c>
      <c r="C302" s="1230" t="s">
        <v>245</v>
      </c>
      <c r="D302" s="1232" t="s">
        <v>246</v>
      </c>
      <c r="E302" s="1234" t="s">
        <v>76</v>
      </c>
      <c r="F302" s="1232" t="s">
        <v>275</v>
      </c>
      <c r="G302" s="1253" t="s">
        <v>276</v>
      </c>
      <c r="H302" s="28" t="s">
        <v>22</v>
      </c>
      <c r="I302" s="29">
        <v>0</v>
      </c>
      <c r="J302" s="28">
        <v>0</v>
      </c>
      <c r="K302" s="30">
        <v>0</v>
      </c>
      <c r="L302" s="29">
        <v>0</v>
      </c>
      <c r="M302" s="11">
        <v>0</v>
      </c>
      <c r="N302" s="31" t="s">
        <v>176</v>
      </c>
    </row>
    <row r="303" spans="2:14" ht="25.5" customHeight="1" thickTop="1" thickBot="1">
      <c r="B303" s="1228"/>
      <c r="C303" s="1230"/>
      <c r="D303" s="1232"/>
      <c r="E303" s="1234"/>
      <c r="F303" s="1232"/>
      <c r="G303" s="1253"/>
      <c r="H303" s="32" t="s">
        <v>24</v>
      </c>
      <c r="I303" s="33">
        <v>0</v>
      </c>
      <c r="J303" s="32">
        <v>0</v>
      </c>
      <c r="K303" s="34">
        <v>0</v>
      </c>
      <c r="L303" s="33">
        <v>0</v>
      </c>
      <c r="M303" s="16">
        <v>0</v>
      </c>
      <c r="N303" s="35"/>
    </row>
    <row r="304" spans="2:14" ht="25.5" customHeight="1" thickTop="1" thickBot="1">
      <c r="B304" s="1228"/>
      <c r="C304" s="1230"/>
      <c r="D304" s="1232"/>
      <c r="E304" s="1234"/>
      <c r="F304" s="1232"/>
      <c r="G304" s="1253"/>
      <c r="H304" s="36" t="s">
        <v>25</v>
      </c>
      <c r="I304" s="37">
        <v>0</v>
      </c>
      <c r="J304" s="36">
        <v>0</v>
      </c>
      <c r="K304" s="45">
        <v>0</v>
      </c>
      <c r="L304" s="37">
        <v>0</v>
      </c>
      <c r="M304" s="27">
        <v>0</v>
      </c>
      <c r="N304" s="42"/>
    </row>
    <row r="305" spans="2:14" ht="25.5" customHeight="1" thickTop="1" thickBot="1">
      <c r="B305" s="1228" t="s">
        <v>46</v>
      </c>
      <c r="C305" s="1230" t="s">
        <v>245</v>
      </c>
      <c r="D305" s="1232" t="s">
        <v>246</v>
      </c>
      <c r="E305" s="1234" t="s">
        <v>159</v>
      </c>
      <c r="F305" s="1232" t="s">
        <v>277</v>
      </c>
      <c r="G305" s="1253" t="s">
        <v>278</v>
      </c>
      <c r="H305" s="28" t="s">
        <v>22</v>
      </c>
      <c r="I305" s="29">
        <v>0</v>
      </c>
      <c r="J305" s="28">
        <v>0</v>
      </c>
      <c r="K305" s="30">
        <v>0</v>
      </c>
      <c r="L305" s="29">
        <v>0</v>
      </c>
      <c r="M305" s="11">
        <v>0</v>
      </c>
      <c r="N305" s="31" t="s">
        <v>176</v>
      </c>
    </row>
    <row r="306" spans="2:14" ht="25.5" customHeight="1" thickTop="1" thickBot="1">
      <c r="B306" s="1228"/>
      <c r="C306" s="1230"/>
      <c r="D306" s="1232"/>
      <c r="E306" s="1234"/>
      <c r="F306" s="1232"/>
      <c r="G306" s="1253"/>
      <c r="H306" s="32" t="s">
        <v>24</v>
      </c>
      <c r="I306" s="33">
        <v>0</v>
      </c>
      <c r="J306" s="32">
        <v>0</v>
      </c>
      <c r="K306" s="34">
        <v>0</v>
      </c>
      <c r="L306" s="33">
        <v>0</v>
      </c>
      <c r="M306" s="16">
        <v>0</v>
      </c>
      <c r="N306" s="35"/>
    </row>
    <row r="307" spans="2:14" ht="25.5" customHeight="1" thickTop="1" thickBot="1">
      <c r="B307" s="1228"/>
      <c r="C307" s="1230"/>
      <c r="D307" s="1232"/>
      <c r="E307" s="1234"/>
      <c r="F307" s="1232"/>
      <c r="G307" s="1253"/>
      <c r="H307" s="36" t="s">
        <v>25</v>
      </c>
      <c r="I307" s="37">
        <v>0</v>
      </c>
      <c r="J307" s="36">
        <v>0</v>
      </c>
      <c r="K307" s="45">
        <v>0</v>
      </c>
      <c r="L307" s="37">
        <v>0</v>
      </c>
      <c r="M307" s="27">
        <v>0</v>
      </c>
      <c r="N307" s="42"/>
    </row>
    <row r="308" spans="2:14" ht="25.5" customHeight="1" thickTop="1" thickBot="1">
      <c r="B308" s="1228" t="s">
        <v>46</v>
      </c>
      <c r="C308" s="1230" t="s">
        <v>245</v>
      </c>
      <c r="D308" s="1232" t="s">
        <v>246</v>
      </c>
      <c r="E308" s="1234" t="s">
        <v>113</v>
      </c>
      <c r="F308" s="1232" t="s">
        <v>279</v>
      </c>
      <c r="G308" s="1253" t="s">
        <v>280</v>
      </c>
      <c r="H308" s="28" t="s">
        <v>22</v>
      </c>
      <c r="I308" s="29">
        <v>0</v>
      </c>
      <c r="J308" s="28">
        <v>0</v>
      </c>
      <c r="K308" s="30">
        <v>0</v>
      </c>
      <c r="L308" s="29">
        <v>0</v>
      </c>
      <c r="M308" s="11">
        <v>0</v>
      </c>
      <c r="N308" s="31" t="s">
        <v>176</v>
      </c>
    </row>
    <row r="309" spans="2:14" ht="25.5" customHeight="1" thickTop="1" thickBot="1">
      <c r="B309" s="1228"/>
      <c r="C309" s="1230"/>
      <c r="D309" s="1232"/>
      <c r="E309" s="1234"/>
      <c r="F309" s="1232"/>
      <c r="G309" s="1253"/>
      <c r="H309" s="32" t="s">
        <v>24</v>
      </c>
      <c r="I309" s="33">
        <v>0</v>
      </c>
      <c r="J309" s="32">
        <v>0</v>
      </c>
      <c r="K309" s="34">
        <v>0</v>
      </c>
      <c r="L309" s="33">
        <v>0</v>
      </c>
      <c r="M309" s="16">
        <v>0</v>
      </c>
      <c r="N309" s="35"/>
    </row>
    <row r="310" spans="2:14" ht="25.5" customHeight="1" thickTop="1" thickBot="1">
      <c r="B310" s="1228"/>
      <c r="C310" s="1230"/>
      <c r="D310" s="1232"/>
      <c r="E310" s="1234"/>
      <c r="F310" s="1232"/>
      <c r="G310" s="1253"/>
      <c r="H310" s="36" t="s">
        <v>25</v>
      </c>
      <c r="I310" s="37">
        <v>0</v>
      </c>
      <c r="J310" s="36">
        <v>0</v>
      </c>
      <c r="K310" s="45">
        <v>0</v>
      </c>
      <c r="L310" s="37">
        <v>0</v>
      </c>
      <c r="M310" s="27">
        <v>0</v>
      </c>
      <c r="N310" s="42"/>
    </row>
    <row r="311" spans="2:14" ht="25.5" customHeight="1" thickTop="1" thickBot="1">
      <c r="B311" s="1228" t="s">
        <v>46</v>
      </c>
      <c r="C311" s="1230" t="s">
        <v>245</v>
      </c>
      <c r="D311" s="1232" t="s">
        <v>246</v>
      </c>
      <c r="E311" s="1234" t="s">
        <v>116</v>
      </c>
      <c r="F311" s="1232" t="s">
        <v>281</v>
      </c>
      <c r="G311" s="1253" t="s">
        <v>282</v>
      </c>
      <c r="H311" s="28" t="s">
        <v>22</v>
      </c>
      <c r="I311" s="29">
        <v>0</v>
      </c>
      <c r="J311" s="28">
        <v>0</v>
      </c>
      <c r="K311" s="30">
        <v>0</v>
      </c>
      <c r="L311" s="29">
        <v>0</v>
      </c>
      <c r="M311" s="11">
        <v>0</v>
      </c>
      <c r="N311" s="31" t="s">
        <v>176</v>
      </c>
    </row>
    <row r="312" spans="2:14" ht="25.5" customHeight="1" thickTop="1" thickBot="1">
      <c r="B312" s="1228"/>
      <c r="C312" s="1230"/>
      <c r="D312" s="1232"/>
      <c r="E312" s="1234"/>
      <c r="F312" s="1232"/>
      <c r="G312" s="1253"/>
      <c r="H312" s="32" t="s">
        <v>24</v>
      </c>
      <c r="I312" s="33">
        <v>0</v>
      </c>
      <c r="J312" s="32">
        <v>0</v>
      </c>
      <c r="K312" s="34">
        <v>0</v>
      </c>
      <c r="L312" s="33">
        <v>0</v>
      </c>
      <c r="M312" s="16">
        <v>0</v>
      </c>
      <c r="N312" s="35"/>
    </row>
    <row r="313" spans="2:14" ht="25.5" customHeight="1" thickTop="1" thickBot="1">
      <c r="B313" s="1228"/>
      <c r="C313" s="1230"/>
      <c r="D313" s="1232"/>
      <c r="E313" s="1234"/>
      <c r="F313" s="1232"/>
      <c r="G313" s="1253"/>
      <c r="H313" s="36" t="s">
        <v>25</v>
      </c>
      <c r="I313" s="37">
        <v>0</v>
      </c>
      <c r="J313" s="36">
        <v>0</v>
      </c>
      <c r="K313" s="45">
        <v>0</v>
      </c>
      <c r="L313" s="37">
        <v>0</v>
      </c>
      <c r="M313" s="27">
        <v>0</v>
      </c>
      <c r="N313" s="42"/>
    </row>
    <row r="314" spans="2:14" ht="25.5" customHeight="1" thickTop="1" thickBot="1">
      <c r="B314" s="1228" t="s">
        <v>46</v>
      </c>
      <c r="C314" s="1230" t="s">
        <v>245</v>
      </c>
      <c r="D314" s="1232" t="s">
        <v>246</v>
      </c>
      <c r="E314" s="1234" t="s">
        <v>119</v>
      </c>
      <c r="F314" s="1232" t="s">
        <v>283</v>
      </c>
      <c r="G314" s="1253" t="s">
        <v>284</v>
      </c>
      <c r="H314" s="28" t="s">
        <v>22</v>
      </c>
      <c r="I314" s="29">
        <v>0</v>
      </c>
      <c r="J314" s="28">
        <v>0</v>
      </c>
      <c r="K314" s="30">
        <v>0</v>
      </c>
      <c r="L314" s="29">
        <v>0</v>
      </c>
      <c r="M314" s="11">
        <v>0</v>
      </c>
      <c r="N314" s="31" t="s">
        <v>176</v>
      </c>
    </row>
    <row r="315" spans="2:14" ht="25.5" customHeight="1" thickTop="1" thickBot="1">
      <c r="B315" s="1228"/>
      <c r="C315" s="1230"/>
      <c r="D315" s="1232"/>
      <c r="E315" s="1234"/>
      <c r="F315" s="1232"/>
      <c r="G315" s="1253"/>
      <c r="H315" s="32" t="s">
        <v>24</v>
      </c>
      <c r="I315" s="33">
        <v>0</v>
      </c>
      <c r="J315" s="32">
        <v>0</v>
      </c>
      <c r="K315" s="34">
        <v>0</v>
      </c>
      <c r="L315" s="33">
        <v>0</v>
      </c>
      <c r="M315" s="16">
        <v>0</v>
      </c>
      <c r="N315" s="35"/>
    </row>
    <row r="316" spans="2:14" ht="25.5" customHeight="1" thickTop="1" thickBot="1">
      <c r="B316" s="1228"/>
      <c r="C316" s="1230"/>
      <c r="D316" s="1232"/>
      <c r="E316" s="1234"/>
      <c r="F316" s="1232"/>
      <c r="G316" s="1253"/>
      <c r="H316" s="36" t="s">
        <v>25</v>
      </c>
      <c r="I316" s="37">
        <v>0</v>
      </c>
      <c r="J316" s="36">
        <v>0</v>
      </c>
      <c r="K316" s="45">
        <v>0</v>
      </c>
      <c r="L316" s="37">
        <v>0</v>
      </c>
      <c r="M316" s="27">
        <v>0</v>
      </c>
      <c r="N316" s="42"/>
    </row>
    <row r="317" spans="2:14" ht="25.5" customHeight="1" thickTop="1" thickBot="1">
      <c r="B317" s="1228" t="s">
        <v>46</v>
      </c>
      <c r="C317" s="1230" t="s">
        <v>245</v>
      </c>
      <c r="D317" s="1232" t="s">
        <v>246</v>
      </c>
      <c r="E317" s="1234" t="s">
        <v>123</v>
      </c>
      <c r="F317" s="1232" t="s">
        <v>285</v>
      </c>
      <c r="G317" s="1253" t="s">
        <v>286</v>
      </c>
      <c r="H317" s="28" t="s">
        <v>22</v>
      </c>
      <c r="I317" s="29">
        <v>0</v>
      </c>
      <c r="J317" s="28">
        <v>0</v>
      </c>
      <c r="K317" s="30">
        <v>0</v>
      </c>
      <c r="L317" s="29">
        <v>0</v>
      </c>
      <c r="M317" s="11">
        <v>0</v>
      </c>
      <c r="N317" s="31" t="s">
        <v>176</v>
      </c>
    </row>
    <row r="318" spans="2:14" ht="25.5" customHeight="1" thickTop="1" thickBot="1">
      <c r="B318" s="1228"/>
      <c r="C318" s="1230"/>
      <c r="D318" s="1232"/>
      <c r="E318" s="1234"/>
      <c r="F318" s="1232"/>
      <c r="G318" s="1253"/>
      <c r="H318" s="32" t="s">
        <v>24</v>
      </c>
      <c r="I318" s="33">
        <v>0</v>
      </c>
      <c r="J318" s="32">
        <v>0</v>
      </c>
      <c r="K318" s="34">
        <v>0</v>
      </c>
      <c r="L318" s="33">
        <v>0</v>
      </c>
      <c r="M318" s="16">
        <v>0</v>
      </c>
      <c r="N318" s="35"/>
    </row>
    <row r="319" spans="2:14" ht="25.5" customHeight="1" thickTop="1" thickBot="1">
      <c r="B319" s="1228"/>
      <c r="C319" s="1230"/>
      <c r="D319" s="1232"/>
      <c r="E319" s="1234"/>
      <c r="F319" s="1232"/>
      <c r="G319" s="1253"/>
      <c r="H319" s="36" t="s">
        <v>25</v>
      </c>
      <c r="I319" s="37">
        <v>0</v>
      </c>
      <c r="J319" s="36">
        <v>0</v>
      </c>
      <c r="K319" s="45">
        <v>0</v>
      </c>
      <c r="L319" s="37">
        <v>0</v>
      </c>
      <c r="M319" s="27">
        <v>0</v>
      </c>
      <c r="N319" s="42"/>
    </row>
    <row r="320" spans="2:14" ht="25.5" customHeight="1" thickTop="1" thickBot="1">
      <c r="B320" s="1228" t="s">
        <v>46</v>
      </c>
      <c r="C320" s="1230" t="s">
        <v>245</v>
      </c>
      <c r="D320" s="1232" t="s">
        <v>246</v>
      </c>
      <c r="E320" s="1234" t="s">
        <v>126</v>
      </c>
      <c r="F320" s="1232" t="s">
        <v>287</v>
      </c>
      <c r="G320" s="1253" t="s">
        <v>288</v>
      </c>
      <c r="H320" s="28" t="s">
        <v>22</v>
      </c>
      <c r="I320" s="29">
        <v>0</v>
      </c>
      <c r="J320" s="28">
        <v>0</v>
      </c>
      <c r="K320" s="30">
        <v>0</v>
      </c>
      <c r="L320" s="29">
        <v>0</v>
      </c>
      <c r="M320" s="11">
        <v>0</v>
      </c>
      <c r="N320" s="31" t="s">
        <v>176</v>
      </c>
    </row>
    <row r="321" spans="2:14" ht="25.5" customHeight="1" thickTop="1" thickBot="1">
      <c r="B321" s="1228"/>
      <c r="C321" s="1230"/>
      <c r="D321" s="1232"/>
      <c r="E321" s="1234"/>
      <c r="F321" s="1232"/>
      <c r="G321" s="1253"/>
      <c r="H321" s="32" t="s">
        <v>24</v>
      </c>
      <c r="I321" s="33">
        <v>0</v>
      </c>
      <c r="J321" s="32">
        <v>0</v>
      </c>
      <c r="K321" s="34">
        <v>0</v>
      </c>
      <c r="L321" s="33">
        <v>0</v>
      </c>
      <c r="M321" s="16">
        <v>0</v>
      </c>
      <c r="N321" s="35"/>
    </row>
    <row r="322" spans="2:14" ht="25.5" customHeight="1" thickTop="1" thickBot="1">
      <c r="B322" s="1228"/>
      <c r="C322" s="1230"/>
      <c r="D322" s="1232"/>
      <c r="E322" s="1234"/>
      <c r="F322" s="1232"/>
      <c r="G322" s="1253"/>
      <c r="H322" s="36" t="s">
        <v>25</v>
      </c>
      <c r="I322" s="37">
        <v>0</v>
      </c>
      <c r="J322" s="36">
        <v>0</v>
      </c>
      <c r="K322" s="45">
        <v>0</v>
      </c>
      <c r="L322" s="37">
        <v>0</v>
      </c>
      <c r="M322" s="27">
        <v>0</v>
      </c>
      <c r="N322" s="42"/>
    </row>
    <row r="323" spans="2:14" ht="25.5" customHeight="1" thickTop="1" thickBot="1">
      <c r="B323" s="1228" t="s">
        <v>46</v>
      </c>
      <c r="C323" s="1230" t="s">
        <v>245</v>
      </c>
      <c r="D323" s="1232" t="s">
        <v>246</v>
      </c>
      <c r="E323" s="1234" t="s">
        <v>129</v>
      </c>
      <c r="F323" s="1232" t="s">
        <v>289</v>
      </c>
      <c r="G323" s="1253" t="s">
        <v>290</v>
      </c>
      <c r="H323" s="28" t="s">
        <v>22</v>
      </c>
      <c r="I323" s="29">
        <v>0</v>
      </c>
      <c r="J323" s="28">
        <v>0</v>
      </c>
      <c r="K323" s="30">
        <v>0</v>
      </c>
      <c r="L323" s="29">
        <v>0</v>
      </c>
      <c r="M323" s="11">
        <v>0</v>
      </c>
      <c r="N323" s="31" t="s">
        <v>176</v>
      </c>
    </row>
    <row r="324" spans="2:14" ht="25.5" customHeight="1" thickTop="1" thickBot="1">
      <c r="B324" s="1228"/>
      <c r="C324" s="1230"/>
      <c r="D324" s="1232"/>
      <c r="E324" s="1234"/>
      <c r="F324" s="1232"/>
      <c r="G324" s="1253"/>
      <c r="H324" s="32" t="s">
        <v>24</v>
      </c>
      <c r="I324" s="33">
        <v>0</v>
      </c>
      <c r="J324" s="32">
        <v>0</v>
      </c>
      <c r="K324" s="34">
        <v>0</v>
      </c>
      <c r="L324" s="33">
        <v>0</v>
      </c>
      <c r="M324" s="16">
        <v>0</v>
      </c>
      <c r="N324" s="35"/>
    </row>
    <row r="325" spans="2:14" ht="25.5" customHeight="1" thickTop="1" thickBot="1">
      <c r="B325" s="1228"/>
      <c r="C325" s="1230"/>
      <c r="D325" s="1232"/>
      <c r="E325" s="1234"/>
      <c r="F325" s="1232"/>
      <c r="G325" s="1253"/>
      <c r="H325" s="36" t="s">
        <v>25</v>
      </c>
      <c r="I325" s="37">
        <v>0</v>
      </c>
      <c r="J325" s="36">
        <v>0</v>
      </c>
      <c r="K325" s="45">
        <v>0</v>
      </c>
      <c r="L325" s="37">
        <v>0</v>
      </c>
      <c r="M325" s="27">
        <v>0</v>
      </c>
      <c r="N325" s="42"/>
    </row>
    <row r="326" spans="2:14" ht="25.5" customHeight="1" thickTop="1" thickBot="1">
      <c r="B326" s="1228" t="s">
        <v>46</v>
      </c>
      <c r="C326" s="1230" t="s">
        <v>245</v>
      </c>
      <c r="D326" s="1232" t="s">
        <v>246</v>
      </c>
      <c r="E326" s="1234" t="s">
        <v>291</v>
      </c>
      <c r="F326" s="1232" t="s">
        <v>292</v>
      </c>
      <c r="G326" s="1253" t="s">
        <v>293</v>
      </c>
      <c r="H326" s="28" t="s">
        <v>22</v>
      </c>
      <c r="I326" s="29">
        <v>0</v>
      </c>
      <c r="J326" s="28">
        <v>0</v>
      </c>
      <c r="K326" s="30">
        <v>0</v>
      </c>
      <c r="L326" s="29">
        <v>0</v>
      </c>
      <c r="M326" s="11">
        <v>0</v>
      </c>
      <c r="N326" s="31" t="s">
        <v>176</v>
      </c>
    </row>
    <row r="327" spans="2:14" ht="25.5" customHeight="1" thickTop="1" thickBot="1">
      <c r="B327" s="1228"/>
      <c r="C327" s="1230"/>
      <c r="D327" s="1232"/>
      <c r="E327" s="1234"/>
      <c r="F327" s="1232"/>
      <c r="G327" s="1253"/>
      <c r="H327" s="32" t="s">
        <v>24</v>
      </c>
      <c r="I327" s="33">
        <v>0</v>
      </c>
      <c r="J327" s="32">
        <v>0</v>
      </c>
      <c r="K327" s="34">
        <v>0</v>
      </c>
      <c r="L327" s="33">
        <v>0</v>
      </c>
      <c r="M327" s="16">
        <v>0</v>
      </c>
      <c r="N327" s="35"/>
    </row>
    <row r="328" spans="2:14" ht="25.5" customHeight="1" thickTop="1" thickBot="1">
      <c r="B328" s="1228"/>
      <c r="C328" s="1230"/>
      <c r="D328" s="1232"/>
      <c r="E328" s="1234"/>
      <c r="F328" s="1232"/>
      <c r="G328" s="1253"/>
      <c r="H328" s="36" t="s">
        <v>25</v>
      </c>
      <c r="I328" s="37">
        <v>0</v>
      </c>
      <c r="J328" s="36">
        <v>0</v>
      </c>
      <c r="K328" s="45">
        <v>0</v>
      </c>
      <c r="L328" s="37">
        <v>0</v>
      </c>
      <c r="M328" s="27">
        <v>0</v>
      </c>
      <c r="N328" s="42"/>
    </row>
    <row r="329" spans="2:14" ht="25.5" customHeight="1" thickTop="1" thickBot="1">
      <c r="B329" s="1228" t="s">
        <v>46</v>
      </c>
      <c r="C329" s="1230" t="s">
        <v>245</v>
      </c>
      <c r="D329" s="1232" t="s">
        <v>246</v>
      </c>
      <c r="E329" s="1234" t="s">
        <v>294</v>
      </c>
      <c r="F329" s="1232" t="s">
        <v>295</v>
      </c>
      <c r="G329" s="1253" t="s">
        <v>296</v>
      </c>
      <c r="H329" s="28" t="s">
        <v>22</v>
      </c>
      <c r="I329" s="29">
        <v>0</v>
      </c>
      <c r="J329" s="28">
        <v>0</v>
      </c>
      <c r="K329" s="30">
        <v>0</v>
      </c>
      <c r="L329" s="29">
        <v>0</v>
      </c>
      <c r="M329" s="11">
        <v>0</v>
      </c>
      <c r="N329" s="31" t="s">
        <v>176</v>
      </c>
    </row>
    <row r="330" spans="2:14" ht="25.5" customHeight="1" thickTop="1" thickBot="1">
      <c r="B330" s="1228"/>
      <c r="C330" s="1230"/>
      <c r="D330" s="1232"/>
      <c r="E330" s="1234"/>
      <c r="F330" s="1232"/>
      <c r="G330" s="1253"/>
      <c r="H330" s="32" t="s">
        <v>24</v>
      </c>
      <c r="I330" s="33">
        <v>0</v>
      </c>
      <c r="J330" s="32">
        <v>0</v>
      </c>
      <c r="K330" s="34">
        <v>0</v>
      </c>
      <c r="L330" s="33">
        <v>0</v>
      </c>
      <c r="M330" s="16">
        <v>0</v>
      </c>
      <c r="N330" s="35"/>
    </row>
    <row r="331" spans="2:14" ht="25.5" customHeight="1" thickTop="1" thickBot="1">
      <c r="B331" s="1228"/>
      <c r="C331" s="1230"/>
      <c r="D331" s="1232"/>
      <c r="E331" s="1234"/>
      <c r="F331" s="1232"/>
      <c r="G331" s="1253"/>
      <c r="H331" s="36" t="s">
        <v>25</v>
      </c>
      <c r="I331" s="37">
        <v>0</v>
      </c>
      <c r="J331" s="36">
        <v>0</v>
      </c>
      <c r="K331" s="45">
        <v>0</v>
      </c>
      <c r="L331" s="37">
        <v>0</v>
      </c>
      <c r="M331" s="27">
        <v>0</v>
      </c>
      <c r="N331" s="42"/>
    </row>
    <row r="332" spans="2:14" ht="25.5" customHeight="1" thickTop="1" thickBot="1">
      <c r="B332" s="1228" t="s">
        <v>46</v>
      </c>
      <c r="C332" s="1230" t="s">
        <v>245</v>
      </c>
      <c r="D332" s="1232" t="s">
        <v>246</v>
      </c>
      <c r="E332" s="1234" t="s">
        <v>297</v>
      </c>
      <c r="F332" s="1232" t="s">
        <v>298</v>
      </c>
      <c r="G332" s="1253" t="s">
        <v>299</v>
      </c>
      <c r="H332" s="28" t="s">
        <v>22</v>
      </c>
      <c r="I332" s="29">
        <v>0</v>
      </c>
      <c r="J332" s="28">
        <v>0</v>
      </c>
      <c r="K332" s="30">
        <v>0</v>
      </c>
      <c r="L332" s="29">
        <v>0</v>
      </c>
      <c r="M332" s="11">
        <v>0</v>
      </c>
      <c r="N332" s="31" t="s">
        <v>267</v>
      </c>
    </row>
    <row r="333" spans="2:14" ht="25.5" customHeight="1" thickTop="1" thickBot="1">
      <c r="B333" s="1228"/>
      <c r="C333" s="1230"/>
      <c r="D333" s="1232"/>
      <c r="E333" s="1234"/>
      <c r="F333" s="1232"/>
      <c r="G333" s="1253"/>
      <c r="H333" s="32" t="s">
        <v>24</v>
      </c>
      <c r="I333" s="33">
        <v>0</v>
      </c>
      <c r="J333" s="32">
        <v>0</v>
      </c>
      <c r="K333" s="34">
        <v>0</v>
      </c>
      <c r="L333" s="33">
        <v>0</v>
      </c>
      <c r="M333" s="16">
        <v>0</v>
      </c>
      <c r="N333" s="35"/>
    </row>
    <row r="334" spans="2:14" ht="25.5" customHeight="1" thickTop="1" thickBot="1">
      <c r="B334" s="1228"/>
      <c r="C334" s="1230"/>
      <c r="D334" s="1232"/>
      <c r="E334" s="1234"/>
      <c r="F334" s="1232"/>
      <c r="G334" s="1254"/>
      <c r="H334" s="36" t="s">
        <v>25</v>
      </c>
      <c r="I334" s="37">
        <v>0</v>
      </c>
      <c r="J334" s="36">
        <v>0</v>
      </c>
      <c r="K334" s="45">
        <v>0</v>
      </c>
      <c r="L334" s="37">
        <v>0</v>
      </c>
      <c r="M334" s="27">
        <v>0</v>
      </c>
      <c r="N334" s="42"/>
    </row>
    <row r="335" spans="2:14" ht="25.5" customHeight="1" thickTop="1" thickBot="1">
      <c r="B335" s="1228" t="s">
        <v>46</v>
      </c>
      <c r="C335" s="1230" t="s">
        <v>245</v>
      </c>
      <c r="D335" s="1232" t="s">
        <v>246</v>
      </c>
      <c r="E335" s="1234" t="s">
        <v>300</v>
      </c>
      <c r="F335" s="1251" t="s">
        <v>301</v>
      </c>
      <c r="G335" s="1252" t="s">
        <v>302</v>
      </c>
      <c r="H335" s="28" t="s">
        <v>22</v>
      </c>
      <c r="I335" s="29">
        <v>0</v>
      </c>
      <c r="J335" s="28">
        <v>0</v>
      </c>
      <c r="K335" s="30">
        <v>0</v>
      </c>
      <c r="L335" s="29">
        <v>0</v>
      </c>
      <c r="M335" s="11">
        <v>0</v>
      </c>
      <c r="N335" s="31" t="s">
        <v>267</v>
      </c>
    </row>
    <row r="336" spans="2:14" ht="25.5" customHeight="1" thickTop="1" thickBot="1">
      <c r="B336" s="1228"/>
      <c r="C336" s="1230"/>
      <c r="D336" s="1232"/>
      <c r="E336" s="1234"/>
      <c r="F336" s="1251"/>
      <c r="G336" s="1232"/>
      <c r="H336" s="32" t="s">
        <v>24</v>
      </c>
      <c r="I336" s="33">
        <v>0</v>
      </c>
      <c r="J336" s="32">
        <v>0</v>
      </c>
      <c r="K336" s="34">
        <v>0</v>
      </c>
      <c r="L336" s="33">
        <v>0</v>
      </c>
      <c r="M336" s="16">
        <v>0</v>
      </c>
      <c r="N336" s="35"/>
    </row>
    <row r="337" spans="2:14" ht="25.5" customHeight="1" thickTop="1" thickBot="1">
      <c r="B337" s="1228"/>
      <c r="C337" s="1230"/>
      <c r="D337" s="1232"/>
      <c r="E337" s="1234"/>
      <c r="F337" s="1251"/>
      <c r="G337" s="1232"/>
      <c r="H337" s="36" t="s">
        <v>25</v>
      </c>
      <c r="I337" s="37">
        <v>0</v>
      </c>
      <c r="J337" s="36">
        <v>0</v>
      </c>
      <c r="K337" s="45">
        <v>0</v>
      </c>
      <c r="L337" s="37">
        <v>0</v>
      </c>
      <c r="M337" s="27">
        <v>0</v>
      </c>
      <c r="N337" s="42"/>
    </row>
    <row r="338" spans="2:14" ht="15.75" thickTop="1" thickBot="1">
      <c r="B338" s="1228" t="s">
        <v>303</v>
      </c>
      <c r="C338" s="1230" t="s">
        <v>304</v>
      </c>
      <c r="D338" s="1232" t="s">
        <v>305</v>
      </c>
      <c r="E338" s="1234" t="s">
        <v>19</v>
      </c>
      <c r="F338" s="1237" t="s">
        <v>306</v>
      </c>
      <c r="G338" s="1232" t="s">
        <v>307</v>
      </c>
      <c r="H338" s="8" t="s">
        <v>22</v>
      </c>
      <c r="I338" s="9">
        <v>0</v>
      </c>
      <c r="J338" s="8">
        <v>0</v>
      </c>
      <c r="K338" s="10">
        <v>6</v>
      </c>
      <c r="L338" s="9">
        <v>23</v>
      </c>
      <c r="M338" s="11">
        <f>SUM(I338:L338)</f>
        <v>29</v>
      </c>
      <c r="N338" s="23" t="s">
        <v>308</v>
      </c>
    </row>
    <row r="339" spans="2:14" ht="30" thickTop="1" thickBot="1">
      <c r="B339" s="1228"/>
      <c r="C339" s="1230"/>
      <c r="D339" s="1232"/>
      <c r="E339" s="1234"/>
      <c r="F339" s="1237"/>
      <c r="G339" s="1232"/>
      <c r="H339" s="13" t="s">
        <v>24</v>
      </c>
      <c r="I339" s="14">
        <v>304</v>
      </c>
      <c r="J339" s="13">
        <v>248</v>
      </c>
      <c r="K339" s="15">
        <v>312</v>
      </c>
      <c r="L339" s="14">
        <v>348</v>
      </c>
      <c r="M339" s="16">
        <v>348</v>
      </c>
      <c r="N339" s="24" t="s">
        <v>309</v>
      </c>
    </row>
    <row r="340" spans="2:14" ht="15.75" thickTop="1" thickBot="1">
      <c r="B340" s="1228"/>
      <c r="C340" s="1230"/>
      <c r="D340" s="1232"/>
      <c r="E340" s="1234"/>
      <c r="F340" s="1237"/>
      <c r="G340" s="1232"/>
      <c r="H340" s="17" t="s">
        <v>25</v>
      </c>
      <c r="I340" s="73">
        <f t="shared" ref="I340:L340" si="2">I338/I339*1</f>
        <v>0</v>
      </c>
      <c r="J340" s="74">
        <f t="shared" si="2"/>
        <v>0</v>
      </c>
      <c r="K340" s="75">
        <f t="shared" si="2"/>
        <v>1.9230769230769232E-2</v>
      </c>
      <c r="L340" s="73">
        <f t="shared" si="2"/>
        <v>6.6091954022988508E-2</v>
      </c>
      <c r="M340" s="41">
        <f>M338/M339*1</f>
        <v>8.3333333333333329E-2</v>
      </c>
      <c r="N340" s="25"/>
    </row>
    <row r="341" spans="2:14" ht="15.75" thickTop="1" thickBot="1">
      <c r="B341" s="1228" t="s">
        <v>303</v>
      </c>
      <c r="C341" s="1230" t="s">
        <v>304</v>
      </c>
      <c r="D341" s="1232" t="s">
        <v>305</v>
      </c>
      <c r="E341" s="1234" t="s">
        <v>26</v>
      </c>
      <c r="F341" s="1237" t="s">
        <v>310</v>
      </c>
      <c r="G341" s="1232" t="s">
        <v>311</v>
      </c>
      <c r="H341" s="8" t="s">
        <v>22</v>
      </c>
      <c r="I341" s="9">
        <v>18</v>
      </c>
      <c r="J341" s="8">
        <v>127</v>
      </c>
      <c r="K341" s="10">
        <v>215</v>
      </c>
      <c r="L341" s="9">
        <v>88</v>
      </c>
      <c r="M341" s="11">
        <f>SUM(I341:L341)</f>
        <v>448</v>
      </c>
      <c r="N341" s="23"/>
    </row>
    <row r="342" spans="2:14" ht="15.75" thickTop="1" thickBot="1">
      <c r="B342" s="1228"/>
      <c r="C342" s="1230"/>
      <c r="D342" s="1232"/>
      <c r="E342" s="1234"/>
      <c r="F342" s="1237"/>
      <c r="G342" s="1232"/>
      <c r="H342" s="13" t="s">
        <v>24</v>
      </c>
      <c r="I342" s="14">
        <v>293</v>
      </c>
      <c r="J342" s="13">
        <v>270</v>
      </c>
      <c r="K342" s="15">
        <v>398</v>
      </c>
      <c r="L342" s="14">
        <v>448</v>
      </c>
      <c r="M342" s="16">
        <v>448</v>
      </c>
      <c r="N342" s="24" t="s">
        <v>312</v>
      </c>
    </row>
    <row r="343" spans="2:14" ht="15.75" thickTop="1" thickBot="1">
      <c r="B343" s="1228"/>
      <c r="C343" s="1230"/>
      <c r="D343" s="1232"/>
      <c r="E343" s="1234"/>
      <c r="F343" s="1237"/>
      <c r="G343" s="1232"/>
      <c r="H343" s="17" t="s">
        <v>25</v>
      </c>
      <c r="I343" s="73">
        <f t="shared" ref="I343:L343" si="3">I341/I342*1</f>
        <v>6.1433447098976107E-2</v>
      </c>
      <c r="J343" s="74">
        <f t="shared" si="3"/>
        <v>0.47037037037037038</v>
      </c>
      <c r="K343" s="75">
        <f t="shared" si="3"/>
        <v>0.54020100502512558</v>
      </c>
      <c r="L343" s="73">
        <f t="shared" si="3"/>
        <v>0.19642857142857142</v>
      </c>
      <c r="M343" s="41">
        <f>M341/M342*1</f>
        <v>1</v>
      </c>
      <c r="N343" s="25"/>
    </row>
    <row r="344" spans="2:14" ht="23.25" customHeight="1" thickTop="1" thickBot="1">
      <c r="B344" s="1228" t="s">
        <v>303</v>
      </c>
      <c r="C344" s="1230" t="s">
        <v>304</v>
      </c>
      <c r="D344" s="1232" t="s">
        <v>305</v>
      </c>
      <c r="E344" s="1234" t="s">
        <v>55</v>
      </c>
      <c r="F344" s="1237" t="s">
        <v>313</v>
      </c>
      <c r="G344" s="1232" t="s">
        <v>314</v>
      </c>
      <c r="H344" s="8" t="s">
        <v>22</v>
      </c>
      <c r="I344" s="9">
        <v>21</v>
      </c>
      <c r="J344" s="8">
        <v>29</v>
      </c>
      <c r="K344" s="10">
        <v>64</v>
      </c>
      <c r="L344" s="9">
        <v>70</v>
      </c>
      <c r="M344" s="11">
        <f t="shared" ref="M344:M345" si="4">SUM(I344:L344)</f>
        <v>184</v>
      </c>
      <c r="N344" s="23"/>
    </row>
    <row r="345" spans="2:14" ht="23.25" customHeight="1" thickTop="1" thickBot="1">
      <c r="B345" s="1228"/>
      <c r="C345" s="1230"/>
      <c r="D345" s="1232"/>
      <c r="E345" s="1234"/>
      <c r="F345" s="1237"/>
      <c r="G345" s="1232"/>
      <c r="H345" s="13" t="s">
        <v>24</v>
      </c>
      <c r="I345" s="14">
        <v>21</v>
      </c>
      <c r="J345" s="13">
        <v>29</v>
      </c>
      <c r="K345" s="15">
        <v>64</v>
      </c>
      <c r="L345" s="14">
        <v>70</v>
      </c>
      <c r="M345" s="16">
        <f t="shared" si="4"/>
        <v>184</v>
      </c>
      <c r="N345" s="24"/>
    </row>
    <row r="346" spans="2:14" ht="23.25" customHeight="1" thickTop="1" thickBot="1">
      <c r="B346" s="1228"/>
      <c r="C346" s="1230"/>
      <c r="D346" s="1232"/>
      <c r="E346" s="1234"/>
      <c r="F346" s="1237"/>
      <c r="G346" s="1232"/>
      <c r="H346" s="17" t="s">
        <v>25</v>
      </c>
      <c r="I346" s="73">
        <f t="shared" ref="I346:L346" si="5">I344/I345*1</f>
        <v>1</v>
      </c>
      <c r="J346" s="74">
        <f t="shared" si="5"/>
        <v>1</v>
      </c>
      <c r="K346" s="75">
        <f t="shared" si="5"/>
        <v>1</v>
      </c>
      <c r="L346" s="73">
        <f t="shared" si="5"/>
        <v>1</v>
      </c>
      <c r="M346" s="41">
        <f>M344/M345*1</f>
        <v>1</v>
      </c>
      <c r="N346" s="25"/>
    </row>
    <row r="347" spans="2:14" ht="23.25" customHeight="1" thickTop="1" thickBot="1">
      <c r="B347" s="1228" t="s">
        <v>303</v>
      </c>
      <c r="C347" s="1230" t="s">
        <v>304</v>
      </c>
      <c r="D347" s="1232" t="s">
        <v>305</v>
      </c>
      <c r="E347" s="1234" t="s">
        <v>59</v>
      </c>
      <c r="F347" s="1237" t="s">
        <v>315</v>
      </c>
      <c r="G347" s="1232" t="s">
        <v>316</v>
      </c>
      <c r="H347" s="8" t="s">
        <v>22</v>
      </c>
      <c r="I347" s="9">
        <v>18</v>
      </c>
      <c r="J347" s="8">
        <v>127</v>
      </c>
      <c r="K347" s="10">
        <v>215</v>
      </c>
      <c r="L347" s="9">
        <v>88</v>
      </c>
      <c r="M347" s="11">
        <f>SUM(I347:L347)</f>
        <v>448</v>
      </c>
      <c r="N347" s="23"/>
    </row>
    <row r="348" spans="2:14" ht="23.25" customHeight="1" thickTop="1" thickBot="1">
      <c r="B348" s="1228"/>
      <c r="C348" s="1230"/>
      <c r="D348" s="1232"/>
      <c r="E348" s="1234"/>
      <c r="F348" s="1237"/>
      <c r="G348" s="1232"/>
      <c r="H348" s="13" t="s">
        <v>24</v>
      </c>
      <c r="I348" s="14">
        <v>293</v>
      </c>
      <c r="J348" s="13">
        <v>270</v>
      </c>
      <c r="K348" s="15">
        <v>398</v>
      </c>
      <c r="L348" s="14">
        <v>448</v>
      </c>
      <c r="M348" s="16">
        <v>448</v>
      </c>
      <c r="N348" s="24"/>
    </row>
    <row r="349" spans="2:14" ht="23.25" customHeight="1" thickTop="1" thickBot="1">
      <c r="B349" s="1228"/>
      <c r="C349" s="1230"/>
      <c r="D349" s="1232"/>
      <c r="E349" s="1234"/>
      <c r="F349" s="1237"/>
      <c r="G349" s="1232"/>
      <c r="H349" s="17" t="s">
        <v>25</v>
      </c>
      <c r="I349" s="73">
        <f t="shared" ref="I349:L349" si="6">I347/I348*1</f>
        <v>6.1433447098976107E-2</v>
      </c>
      <c r="J349" s="74">
        <f t="shared" si="6"/>
        <v>0.47037037037037038</v>
      </c>
      <c r="K349" s="75">
        <f t="shared" si="6"/>
        <v>0.54020100502512558</v>
      </c>
      <c r="L349" s="73">
        <f t="shared" si="6"/>
        <v>0.19642857142857142</v>
      </c>
      <c r="M349" s="41">
        <f>M347/M348*1</f>
        <v>1</v>
      </c>
      <c r="N349" s="25"/>
    </row>
    <row r="350" spans="2:14" ht="23.25" customHeight="1" thickTop="1" thickBot="1">
      <c r="B350" s="1228" t="s">
        <v>303</v>
      </c>
      <c r="C350" s="1230" t="s">
        <v>304</v>
      </c>
      <c r="D350" s="1232" t="s">
        <v>305</v>
      </c>
      <c r="E350" s="1234" t="s">
        <v>91</v>
      </c>
      <c r="F350" s="1237" t="s">
        <v>317</v>
      </c>
      <c r="G350" s="1232" t="s">
        <v>318</v>
      </c>
      <c r="H350" s="8" t="s">
        <v>22</v>
      </c>
      <c r="I350" s="9">
        <v>21</v>
      </c>
      <c r="J350" s="8">
        <v>17</v>
      </c>
      <c r="K350" s="10">
        <v>98</v>
      </c>
      <c r="L350" s="9">
        <v>289</v>
      </c>
      <c r="M350" s="11">
        <v>289</v>
      </c>
      <c r="N350" s="23"/>
    </row>
    <row r="351" spans="2:14" ht="23.25" customHeight="1" thickTop="1" thickBot="1">
      <c r="B351" s="1228"/>
      <c r="C351" s="1230"/>
      <c r="D351" s="1232"/>
      <c r="E351" s="1234"/>
      <c r="F351" s="1237"/>
      <c r="G351" s="1232"/>
      <c r="H351" s="13" t="s">
        <v>24</v>
      </c>
      <c r="I351" s="14">
        <v>21</v>
      </c>
      <c r="J351" s="13">
        <v>17</v>
      </c>
      <c r="K351" s="15">
        <v>98</v>
      </c>
      <c r="L351" s="14">
        <v>289</v>
      </c>
      <c r="M351" s="16">
        <v>289</v>
      </c>
      <c r="N351" s="24"/>
    </row>
    <row r="352" spans="2:14" ht="23.25" customHeight="1" thickTop="1" thickBot="1">
      <c r="B352" s="1228"/>
      <c r="C352" s="1230"/>
      <c r="D352" s="1232"/>
      <c r="E352" s="1234"/>
      <c r="F352" s="1237"/>
      <c r="G352" s="1232"/>
      <c r="H352" s="17" t="s">
        <v>25</v>
      </c>
      <c r="I352" s="73">
        <f t="shared" ref="I352:L352" si="7">I350/I351*1</f>
        <v>1</v>
      </c>
      <c r="J352" s="74">
        <f t="shared" si="7"/>
        <v>1</v>
      </c>
      <c r="K352" s="75">
        <f t="shared" si="7"/>
        <v>1</v>
      </c>
      <c r="L352" s="73">
        <f t="shared" si="7"/>
        <v>1</v>
      </c>
      <c r="M352" s="41">
        <f>M350/M351*1</f>
        <v>1</v>
      </c>
      <c r="N352" s="25"/>
    </row>
    <row r="353" spans="2:14" ht="23.25" customHeight="1" thickTop="1" thickBot="1">
      <c r="B353" s="1228" t="s">
        <v>303</v>
      </c>
      <c r="C353" s="1230" t="s">
        <v>304</v>
      </c>
      <c r="D353" s="1232" t="s">
        <v>305</v>
      </c>
      <c r="E353" s="1234" t="s">
        <v>70</v>
      </c>
      <c r="F353" s="1237" t="s">
        <v>319</v>
      </c>
      <c r="G353" s="1232" t="s">
        <v>320</v>
      </c>
      <c r="H353" s="8" t="s">
        <v>22</v>
      </c>
      <c r="I353" s="9">
        <v>18</v>
      </c>
      <c r="J353" s="8">
        <v>127</v>
      </c>
      <c r="K353" s="10">
        <v>215</v>
      </c>
      <c r="L353" s="9">
        <v>88</v>
      </c>
      <c r="M353" s="11">
        <f>SUM(I353:L353)</f>
        <v>448</v>
      </c>
      <c r="N353" s="23"/>
    </row>
    <row r="354" spans="2:14" ht="23.25" customHeight="1" thickTop="1" thickBot="1">
      <c r="B354" s="1228"/>
      <c r="C354" s="1230"/>
      <c r="D354" s="1232"/>
      <c r="E354" s="1234"/>
      <c r="F354" s="1237"/>
      <c r="G354" s="1232"/>
      <c r="H354" s="13" t="s">
        <v>24</v>
      </c>
      <c r="I354" s="14">
        <v>293</v>
      </c>
      <c r="J354" s="13">
        <v>270</v>
      </c>
      <c r="K354" s="15">
        <v>398</v>
      </c>
      <c r="L354" s="14">
        <v>448</v>
      </c>
      <c r="M354" s="16">
        <v>448</v>
      </c>
      <c r="N354" s="24"/>
    </row>
    <row r="355" spans="2:14" ht="23.25" customHeight="1" thickTop="1" thickBot="1">
      <c r="B355" s="1228"/>
      <c r="C355" s="1230"/>
      <c r="D355" s="1232"/>
      <c r="E355" s="1234"/>
      <c r="F355" s="1237"/>
      <c r="G355" s="1232"/>
      <c r="H355" s="17" t="s">
        <v>25</v>
      </c>
      <c r="I355" s="73">
        <f t="shared" ref="I355:L355" si="8">I353/I354*1</f>
        <v>6.1433447098976107E-2</v>
      </c>
      <c r="J355" s="74">
        <f t="shared" si="8"/>
        <v>0.47037037037037038</v>
      </c>
      <c r="K355" s="75">
        <f t="shared" si="8"/>
        <v>0.54020100502512558</v>
      </c>
      <c r="L355" s="73">
        <f t="shared" si="8"/>
        <v>0.19642857142857142</v>
      </c>
      <c r="M355" s="41">
        <f>M353/M354*1</f>
        <v>1</v>
      </c>
      <c r="N355" s="25"/>
    </row>
    <row r="356" spans="2:14" ht="23.25" customHeight="1" thickTop="1" thickBot="1">
      <c r="B356" s="1228" t="s">
        <v>303</v>
      </c>
      <c r="C356" s="1230" t="s">
        <v>304</v>
      </c>
      <c r="D356" s="1232" t="s">
        <v>305</v>
      </c>
      <c r="E356" s="1234" t="s">
        <v>103</v>
      </c>
      <c r="F356" s="1237" t="s">
        <v>321</v>
      </c>
      <c r="G356" s="1232" t="s">
        <v>322</v>
      </c>
      <c r="H356" s="8" t="s">
        <v>22</v>
      </c>
      <c r="I356" s="9">
        <v>18</v>
      </c>
      <c r="J356" s="8">
        <v>127</v>
      </c>
      <c r="K356" s="10">
        <v>215</v>
      </c>
      <c r="L356" s="9">
        <v>88</v>
      </c>
      <c r="M356" s="11">
        <f>SUM(I356:L356)</f>
        <v>448</v>
      </c>
      <c r="N356" s="23"/>
    </row>
    <row r="357" spans="2:14" ht="23.25" customHeight="1" thickTop="1" thickBot="1">
      <c r="B357" s="1228"/>
      <c r="C357" s="1230"/>
      <c r="D357" s="1232"/>
      <c r="E357" s="1234"/>
      <c r="F357" s="1237"/>
      <c r="G357" s="1232"/>
      <c r="H357" s="13" t="s">
        <v>24</v>
      </c>
      <c r="I357" s="14">
        <v>293</v>
      </c>
      <c r="J357" s="13">
        <v>270</v>
      </c>
      <c r="K357" s="15">
        <v>398</v>
      </c>
      <c r="L357" s="14">
        <v>448</v>
      </c>
      <c r="M357" s="16">
        <v>448</v>
      </c>
      <c r="N357" s="24"/>
    </row>
    <row r="358" spans="2:14" ht="23.25" customHeight="1" thickTop="1" thickBot="1">
      <c r="B358" s="1228"/>
      <c r="C358" s="1230"/>
      <c r="D358" s="1232"/>
      <c r="E358" s="1234"/>
      <c r="F358" s="1237"/>
      <c r="G358" s="1232"/>
      <c r="H358" s="17" t="s">
        <v>25</v>
      </c>
      <c r="I358" s="73">
        <f t="shared" ref="I358:L358" si="9">I356/I357*1</f>
        <v>6.1433447098976107E-2</v>
      </c>
      <c r="J358" s="74">
        <f t="shared" si="9"/>
        <v>0.47037037037037038</v>
      </c>
      <c r="K358" s="75">
        <f t="shared" si="9"/>
        <v>0.54020100502512558</v>
      </c>
      <c r="L358" s="73">
        <f t="shared" si="9"/>
        <v>0.19642857142857142</v>
      </c>
      <c r="M358" s="41">
        <f>M356/M357*1</f>
        <v>1</v>
      </c>
      <c r="N358" s="25"/>
    </row>
    <row r="359" spans="2:14" ht="23.25" customHeight="1" thickTop="1" thickBot="1">
      <c r="B359" s="1228" t="s">
        <v>303</v>
      </c>
      <c r="C359" s="1230" t="s">
        <v>304</v>
      </c>
      <c r="D359" s="1232" t="s">
        <v>305</v>
      </c>
      <c r="E359" s="1234" t="s">
        <v>119</v>
      </c>
      <c r="F359" s="1237" t="s">
        <v>323</v>
      </c>
      <c r="G359" s="1232" t="s">
        <v>324</v>
      </c>
      <c r="H359" s="8" t="s">
        <v>22</v>
      </c>
      <c r="I359" s="9">
        <v>124</v>
      </c>
      <c r="J359" s="8">
        <v>120</v>
      </c>
      <c r="K359" s="10">
        <v>124</v>
      </c>
      <c r="L359" s="9">
        <v>124</v>
      </c>
      <c r="M359" s="11">
        <v>124</v>
      </c>
      <c r="N359" s="23"/>
    </row>
    <row r="360" spans="2:14" ht="30" thickTop="1" thickBot="1">
      <c r="B360" s="1228"/>
      <c r="C360" s="1230"/>
      <c r="D360" s="1232"/>
      <c r="E360" s="1234"/>
      <c r="F360" s="1237"/>
      <c r="G360" s="1232"/>
      <c r="H360" s="13" t="s">
        <v>24</v>
      </c>
      <c r="I360" s="14">
        <v>126</v>
      </c>
      <c r="J360" s="13">
        <v>126</v>
      </c>
      <c r="K360" s="15">
        <v>127</v>
      </c>
      <c r="L360" s="14">
        <v>127</v>
      </c>
      <c r="M360" s="16">
        <v>127</v>
      </c>
      <c r="N360" s="24" t="s">
        <v>325</v>
      </c>
    </row>
    <row r="361" spans="2:14" ht="15.75" thickTop="1" thickBot="1">
      <c r="B361" s="1228"/>
      <c r="C361" s="1230"/>
      <c r="D361" s="1232"/>
      <c r="E361" s="1234"/>
      <c r="F361" s="1237"/>
      <c r="G361" s="1232"/>
      <c r="H361" s="17" t="s">
        <v>25</v>
      </c>
      <c r="I361" s="73">
        <f t="shared" ref="I361:L361" si="10">I359/I360*1</f>
        <v>0.98412698412698407</v>
      </c>
      <c r="J361" s="74">
        <f t="shared" si="10"/>
        <v>0.95238095238095233</v>
      </c>
      <c r="K361" s="75">
        <f t="shared" si="10"/>
        <v>0.97637795275590555</v>
      </c>
      <c r="L361" s="73">
        <f t="shared" si="10"/>
        <v>0.97637795275590555</v>
      </c>
      <c r="M361" s="41">
        <f>M359/M360*1</f>
        <v>0.97637795275590555</v>
      </c>
      <c r="N361" s="25"/>
    </row>
    <row r="362" spans="2:14" ht="15.75" thickTop="1" thickBot="1">
      <c r="B362" s="1228" t="s">
        <v>303</v>
      </c>
      <c r="C362" s="1230" t="s">
        <v>304</v>
      </c>
      <c r="D362" s="1232" t="s">
        <v>305</v>
      </c>
      <c r="E362" s="1234" t="s">
        <v>123</v>
      </c>
      <c r="F362" s="1237" t="s">
        <v>326</v>
      </c>
      <c r="G362" s="1232" t="s">
        <v>327</v>
      </c>
      <c r="H362" s="8" t="s">
        <v>22</v>
      </c>
      <c r="I362" s="9">
        <v>124</v>
      </c>
      <c r="J362" s="8">
        <v>124</v>
      </c>
      <c r="K362" s="10">
        <v>124</v>
      </c>
      <c r="L362" s="9">
        <v>124</v>
      </c>
      <c r="M362" s="11">
        <v>124</v>
      </c>
      <c r="N362" s="23"/>
    </row>
    <row r="363" spans="2:14" ht="30" thickTop="1" thickBot="1">
      <c r="B363" s="1228"/>
      <c r="C363" s="1230"/>
      <c r="D363" s="1232"/>
      <c r="E363" s="1234"/>
      <c r="F363" s="1237"/>
      <c r="G363" s="1232"/>
      <c r="H363" s="13" t="s">
        <v>24</v>
      </c>
      <c r="I363" s="14">
        <v>126</v>
      </c>
      <c r="J363" s="13">
        <v>126</v>
      </c>
      <c r="K363" s="15">
        <v>127</v>
      </c>
      <c r="L363" s="14">
        <v>127</v>
      </c>
      <c r="M363" s="16">
        <v>127</v>
      </c>
      <c r="N363" s="24" t="s">
        <v>325</v>
      </c>
    </row>
    <row r="364" spans="2:14" ht="15.75" thickTop="1" thickBot="1">
      <c r="B364" s="1228"/>
      <c r="C364" s="1230"/>
      <c r="D364" s="1232"/>
      <c r="E364" s="1234"/>
      <c r="F364" s="1237"/>
      <c r="G364" s="1232"/>
      <c r="H364" s="17" t="s">
        <v>25</v>
      </c>
      <c r="I364" s="73">
        <f t="shared" ref="I364:L364" si="11">I362/I363*1</f>
        <v>0.98412698412698407</v>
      </c>
      <c r="J364" s="74">
        <f t="shared" si="11"/>
        <v>0.98412698412698407</v>
      </c>
      <c r="K364" s="75">
        <f t="shared" si="11"/>
        <v>0.97637795275590555</v>
      </c>
      <c r="L364" s="73">
        <f t="shared" si="11"/>
        <v>0.97637795275590555</v>
      </c>
      <c r="M364" s="41">
        <f>M362/M363*1</f>
        <v>0.97637795275590555</v>
      </c>
      <c r="N364" s="25"/>
    </row>
    <row r="365" spans="2:14" ht="15.75" thickTop="1" thickBot="1">
      <c r="B365" s="1228" t="s">
        <v>303</v>
      </c>
      <c r="C365" s="1230" t="s">
        <v>328</v>
      </c>
      <c r="D365" s="1232" t="s">
        <v>329</v>
      </c>
      <c r="E365" s="1234" t="s">
        <v>330</v>
      </c>
      <c r="F365" s="1237" t="s">
        <v>331</v>
      </c>
      <c r="G365" s="1232" t="s">
        <v>332</v>
      </c>
      <c r="H365" s="8" t="s">
        <v>22</v>
      </c>
      <c r="I365" s="9">
        <v>0</v>
      </c>
      <c r="J365" s="8">
        <v>0</v>
      </c>
      <c r="K365" s="10">
        <v>7</v>
      </c>
      <c r="L365" s="9">
        <v>17</v>
      </c>
      <c r="M365" s="11">
        <f>SUM(I365:L365)</f>
        <v>24</v>
      </c>
      <c r="N365" s="23" t="s">
        <v>333</v>
      </c>
    </row>
    <row r="366" spans="2:14" ht="15.75" thickTop="1" thickBot="1">
      <c r="B366" s="1228"/>
      <c r="C366" s="1230"/>
      <c r="D366" s="1232"/>
      <c r="E366" s="1234"/>
      <c r="F366" s="1237"/>
      <c r="G366" s="1232"/>
      <c r="H366" s="13" t="s">
        <v>24</v>
      </c>
      <c r="I366" s="14">
        <v>62</v>
      </c>
      <c r="J366" s="13">
        <v>24</v>
      </c>
      <c r="K366" s="15">
        <v>38</v>
      </c>
      <c r="L366" s="14">
        <v>39</v>
      </c>
      <c r="M366" s="16">
        <v>39</v>
      </c>
      <c r="N366" s="24" t="s">
        <v>334</v>
      </c>
    </row>
    <row r="367" spans="2:14" ht="15.75" thickTop="1" thickBot="1">
      <c r="B367" s="1228"/>
      <c r="C367" s="1230"/>
      <c r="D367" s="1232"/>
      <c r="E367" s="1234"/>
      <c r="F367" s="1237"/>
      <c r="G367" s="1232"/>
      <c r="H367" s="17" t="s">
        <v>25</v>
      </c>
      <c r="I367" s="73">
        <f t="shared" ref="I367:L367" si="12">I365/I366*1</f>
        <v>0</v>
      </c>
      <c r="J367" s="74">
        <f t="shared" si="12"/>
        <v>0</v>
      </c>
      <c r="K367" s="75">
        <f t="shared" si="12"/>
        <v>0.18421052631578946</v>
      </c>
      <c r="L367" s="73">
        <f t="shared" si="12"/>
        <v>0.4358974358974359</v>
      </c>
      <c r="M367" s="41">
        <f>M365/M366*1</f>
        <v>0.61538461538461542</v>
      </c>
      <c r="N367" s="25"/>
    </row>
    <row r="368" spans="2:14" ht="23.25" customHeight="1" thickTop="1" thickBot="1">
      <c r="B368" s="1228" t="s">
        <v>303</v>
      </c>
      <c r="C368" s="1230" t="s">
        <v>335</v>
      </c>
      <c r="D368" s="1232" t="s">
        <v>336</v>
      </c>
      <c r="E368" s="1234" t="s">
        <v>330</v>
      </c>
      <c r="F368" s="1237" t="s">
        <v>337</v>
      </c>
      <c r="G368" s="1232" t="s">
        <v>338</v>
      </c>
      <c r="H368" s="8" t="s">
        <v>22</v>
      </c>
      <c r="I368" s="76">
        <v>1634107.73</v>
      </c>
      <c r="J368" s="77">
        <v>233457</v>
      </c>
      <c r="K368" s="78">
        <v>795405.51</v>
      </c>
      <c r="L368" s="76">
        <v>298795.15999999968</v>
      </c>
      <c r="M368" s="79">
        <f>SUM(I368:L368)</f>
        <v>2961765.4</v>
      </c>
      <c r="N368" s="23"/>
    </row>
    <row r="369" spans="2:14" ht="23.25" customHeight="1" thickTop="1" thickBot="1">
      <c r="B369" s="1228"/>
      <c r="C369" s="1230"/>
      <c r="D369" s="1232"/>
      <c r="E369" s="1234"/>
      <c r="F369" s="1237"/>
      <c r="G369" s="1232"/>
      <c r="H369" s="13" t="s">
        <v>24</v>
      </c>
      <c r="I369" s="80">
        <v>3252463.48</v>
      </c>
      <c r="J369" s="81">
        <v>3252463.48</v>
      </c>
      <c r="K369" s="82">
        <v>3252463.48</v>
      </c>
      <c r="L369" s="80">
        <v>3252463.48</v>
      </c>
      <c r="M369" s="83">
        <f>J369</f>
        <v>3252463.48</v>
      </c>
      <c r="N369" s="24"/>
    </row>
    <row r="370" spans="2:14" ht="23.25" customHeight="1" thickTop="1" thickBot="1">
      <c r="B370" s="1228"/>
      <c r="C370" s="1230"/>
      <c r="D370" s="1232"/>
      <c r="E370" s="1234"/>
      <c r="F370" s="1237"/>
      <c r="G370" s="1232"/>
      <c r="H370" s="17" t="s">
        <v>25</v>
      </c>
      <c r="I370" s="73">
        <f t="shared" ref="I370:L370" si="13">I368/I369*1</f>
        <v>0.50242154602147904</v>
      </c>
      <c r="J370" s="74">
        <f t="shared" si="13"/>
        <v>7.177851540396081E-2</v>
      </c>
      <c r="K370" s="75">
        <f t="shared" si="13"/>
        <v>0.24455478590031701</v>
      </c>
      <c r="L370" s="73">
        <f t="shared" si="13"/>
        <v>9.1867337431256774E-2</v>
      </c>
      <c r="M370" s="41">
        <f>M368/M369*1</f>
        <v>0.91062218475701373</v>
      </c>
      <c r="N370" s="25"/>
    </row>
    <row r="371" spans="2:14" ht="15.75" thickTop="1" thickBot="1">
      <c r="B371" s="1228" t="s">
        <v>303</v>
      </c>
      <c r="C371" s="1230" t="s">
        <v>339</v>
      </c>
      <c r="D371" s="1232" t="s">
        <v>340</v>
      </c>
      <c r="E371" s="1234" t="s">
        <v>330</v>
      </c>
      <c r="F371" s="1237" t="s">
        <v>341</v>
      </c>
      <c r="G371" s="1232" t="s">
        <v>342</v>
      </c>
      <c r="H371" s="8" t="s">
        <v>22</v>
      </c>
      <c r="I371" s="84">
        <v>7923912.71</v>
      </c>
      <c r="J371" s="85">
        <v>12333601.140000001</v>
      </c>
      <c r="K371" s="86">
        <v>3813909.33</v>
      </c>
      <c r="L371" s="84">
        <v>2923785.05</v>
      </c>
      <c r="M371" s="87">
        <f>SUM(I371:L371)</f>
        <v>26995208.23</v>
      </c>
      <c r="N371" s="23"/>
    </row>
    <row r="372" spans="2:14" ht="30" thickTop="1" thickBot="1">
      <c r="B372" s="1228"/>
      <c r="C372" s="1230"/>
      <c r="D372" s="1232"/>
      <c r="E372" s="1234"/>
      <c r="F372" s="1237"/>
      <c r="G372" s="1232"/>
      <c r="H372" s="13" t="s">
        <v>24</v>
      </c>
      <c r="I372" s="88">
        <v>19377892.690000001</v>
      </c>
      <c r="J372" s="89">
        <v>30398453.059999999</v>
      </c>
      <c r="K372" s="90">
        <v>27802107.309999999</v>
      </c>
      <c r="L372" s="88">
        <v>27802107.309999999</v>
      </c>
      <c r="M372" s="91">
        <v>27802107.309999999</v>
      </c>
      <c r="N372" s="24" t="s">
        <v>343</v>
      </c>
    </row>
    <row r="373" spans="2:14" ht="15.75" thickTop="1" thickBot="1">
      <c r="B373" s="1228"/>
      <c r="C373" s="1230"/>
      <c r="D373" s="1232"/>
      <c r="E373" s="1234"/>
      <c r="F373" s="1237"/>
      <c r="G373" s="1232"/>
      <c r="H373" s="17" t="s">
        <v>25</v>
      </c>
      <c r="I373" s="73">
        <f t="shared" ref="I373:L373" si="14">I371/I372*1</f>
        <v>0.4089150887954473</v>
      </c>
      <c r="J373" s="74">
        <f t="shared" si="14"/>
        <v>0.4057312099288779</v>
      </c>
      <c r="K373" s="75">
        <f t="shared" si="14"/>
        <v>0.13718058445980441</v>
      </c>
      <c r="L373" s="73">
        <f t="shared" si="14"/>
        <v>0.1051641523931662</v>
      </c>
      <c r="M373" s="41">
        <f>M371/M372*1</f>
        <v>0.97097705324985317</v>
      </c>
      <c r="N373" s="25"/>
    </row>
    <row r="374" spans="2:14" ht="15.75" thickTop="1" thickBot="1">
      <c r="B374" s="1228" t="s">
        <v>303</v>
      </c>
      <c r="C374" s="1230" t="s">
        <v>344</v>
      </c>
      <c r="D374" s="1232" t="s">
        <v>345</v>
      </c>
      <c r="E374" s="1234" t="s">
        <v>19</v>
      </c>
      <c r="F374" s="1237" t="s">
        <v>346</v>
      </c>
      <c r="G374" s="1232" t="s">
        <v>347</v>
      </c>
      <c r="H374" s="8" t="s">
        <v>22</v>
      </c>
      <c r="I374" s="9">
        <v>21</v>
      </c>
      <c r="J374" s="8">
        <v>29</v>
      </c>
      <c r="K374" s="10">
        <v>153</v>
      </c>
      <c r="L374" s="9">
        <v>145</v>
      </c>
      <c r="M374" s="11">
        <f>SUM(I374:L374)</f>
        <v>348</v>
      </c>
      <c r="N374" s="23"/>
    </row>
    <row r="375" spans="2:14" ht="30" thickTop="1" thickBot="1">
      <c r="B375" s="1228"/>
      <c r="C375" s="1230"/>
      <c r="D375" s="1232"/>
      <c r="E375" s="1234"/>
      <c r="F375" s="1237"/>
      <c r="G375" s="1232"/>
      <c r="H375" s="13" t="s">
        <v>24</v>
      </c>
      <c r="I375" s="14">
        <v>304</v>
      </c>
      <c r="J375" s="13">
        <v>248</v>
      </c>
      <c r="K375" s="15">
        <v>312</v>
      </c>
      <c r="L375" s="14">
        <v>348</v>
      </c>
      <c r="M375" s="16">
        <v>348</v>
      </c>
      <c r="N375" s="24" t="s">
        <v>309</v>
      </c>
    </row>
    <row r="376" spans="2:14" ht="15.75" thickTop="1" thickBot="1">
      <c r="B376" s="1228"/>
      <c r="C376" s="1230"/>
      <c r="D376" s="1232"/>
      <c r="E376" s="1234"/>
      <c r="F376" s="1237"/>
      <c r="G376" s="1232"/>
      <c r="H376" s="17" t="s">
        <v>25</v>
      </c>
      <c r="I376" s="73">
        <f t="shared" ref="I376:L376" si="15">I374/I375*1</f>
        <v>6.9078947368421059E-2</v>
      </c>
      <c r="J376" s="74">
        <f t="shared" si="15"/>
        <v>0.11693548387096774</v>
      </c>
      <c r="K376" s="75">
        <f t="shared" si="15"/>
        <v>0.49038461538461536</v>
      </c>
      <c r="L376" s="73">
        <f t="shared" si="15"/>
        <v>0.41666666666666669</v>
      </c>
      <c r="M376" s="41">
        <f>M374/M375*1</f>
        <v>1</v>
      </c>
      <c r="N376" s="25"/>
    </row>
    <row r="377" spans="2:14" ht="15.75" thickTop="1" thickBot="1">
      <c r="B377" s="1228" t="s">
        <v>303</v>
      </c>
      <c r="C377" s="1230" t="s">
        <v>344</v>
      </c>
      <c r="D377" s="1232" t="s">
        <v>345</v>
      </c>
      <c r="E377" s="1234" t="s">
        <v>26</v>
      </c>
      <c r="F377" s="1237" t="s">
        <v>348</v>
      </c>
      <c r="G377" s="1232" t="s">
        <v>349</v>
      </c>
      <c r="H377" s="8" t="s">
        <v>22</v>
      </c>
      <c r="I377" s="84">
        <v>0</v>
      </c>
      <c r="J377" s="85">
        <v>17149693.170000002</v>
      </c>
      <c r="K377" s="86">
        <v>215738404.06</v>
      </c>
      <c r="L377" s="84">
        <v>900666120.91999996</v>
      </c>
      <c r="M377" s="87">
        <f>SUM(I377:L377)</f>
        <v>1133554218.1500001</v>
      </c>
      <c r="N377" s="23" t="s">
        <v>350</v>
      </c>
    </row>
    <row r="378" spans="2:14" ht="15.75" thickTop="1" thickBot="1">
      <c r="B378" s="1228"/>
      <c r="C378" s="1230"/>
      <c r="D378" s="1232"/>
      <c r="E378" s="1234"/>
      <c r="F378" s="1237"/>
      <c r="G378" s="1232"/>
      <c r="H378" s="13" t="s">
        <v>24</v>
      </c>
      <c r="I378" s="92">
        <v>2227686927</v>
      </c>
      <c r="J378" s="93">
        <v>2048420332</v>
      </c>
      <c r="K378" s="94">
        <v>1947564396.55</v>
      </c>
      <c r="L378" s="92">
        <v>2226722420.4000001</v>
      </c>
      <c r="M378" s="91">
        <v>2226722420.4000001</v>
      </c>
      <c r="N378" s="24" t="s">
        <v>351</v>
      </c>
    </row>
    <row r="379" spans="2:14" ht="15.75" thickTop="1" thickBot="1">
      <c r="B379" s="1228"/>
      <c r="C379" s="1230"/>
      <c r="D379" s="1232"/>
      <c r="E379" s="1234"/>
      <c r="F379" s="1237"/>
      <c r="G379" s="1232"/>
      <c r="H379" s="17" t="s">
        <v>25</v>
      </c>
      <c r="I379" s="95">
        <f t="shared" ref="I379:L379" si="16">I377/I378*1</f>
        <v>0</v>
      </c>
      <c r="J379" s="96">
        <f t="shared" si="16"/>
        <v>8.3721553150449789E-3</v>
      </c>
      <c r="K379" s="97">
        <f t="shared" si="16"/>
        <v>0.11077343806560049</v>
      </c>
      <c r="L379" s="95">
        <f t="shared" si="16"/>
        <v>0.40448064503621772</v>
      </c>
      <c r="M379" s="41">
        <f>M377/M378*1</f>
        <v>0.50906848907838842</v>
      </c>
      <c r="N379" s="25"/>
    </row>
    <row r="380" spans="2:14" ht="44.25" thickTop="1" thickBot="1">
      <c r="B380" s="1228" t="s">
        <v>303</v>
      </c>
      <c r="C380" s="1230" t="s">
        <v>344</v>
      </c>
      <c r="D380" s="1232" t="s">
        <v>345</v>
      </c>
      <c r="E380" s="1234" t="s">
        <v>55</v>
      </c>
      <c r="F380" s="1237" t="s">
        <v>352</v>
      </c>
      <c r="G380" s="1232" t="s">
        <v>353</v>
      </c>
      <c r="H380" s="8" t="s">
        <v>22</v>
      </c>
      <c r="I380" s="98">
        <v>968712864.47000003</v>
      </c>
      <c r="J380" s="99">
        <v>44206473.390000001</v>
      </c>
      <c r="K380" s="100">
        <v>2482246190.6999998</v>
      </c>
      <c r="L380" s="98">
        <v>5248941246.8519993</v>
      </c>
      <c r="M380" s="87">
        <v>5248941246.8519993</v>
      </c>
      <c r="N380" s="23" t="s">
        <v>354</v>
      </c>
    </row>
    <row r="381" spans="2:14" ht="30" thickTop="1" thickBot="1">
      <c r="B381" s="1228"/>
      <c r="C381" s="1230"/>
      <c r="D381" s="1232"/>
      <c r="E381" s="1234"/>
      <c r="F381" s="1237"/>
      <c r="G381" s="1232"/>
      <c r="H381" s="13" t="s">
        <v>24</v>
      </c>
      <c r="I381" s="92">
        <v>1300717224.3299999</v>
      </c>
      <c r="J381" s="93">
        <v>1208785677.5799999</v>
      </c>
      <c r="K381" s="94">
        <v>3769188329.96</v>
      </c>
      <c r="L381" s="92">
        <v>5363850089.0900002</v>
      </c>
      <c r="M381" s="91">
        <v>5363850089.0900002</v>
      </c>
      <c r="N381" s="24" t="s">
        <v>355</v>
      </c>
    </row>
    <row r="382" spans="2:14" ht="15.75" thickTop="1" thickBot="1">
      <c r="B382" s="1228"/>
      <c r="C382" s="1230"/>
      <c r="D382" s="1232"/>
      <c r="E382" s="1234"/>
      <c r="F382" s="1237"/>
      <c r="G382" s="1232"/>
      <c r="H382" s="17" t="s">
        <v>25</v>
      </c>
      <c r="I382" s="73">
        <f t="shared" ref="I382:L382" si="17">I380/I381*1</f>
        <v>0.74475285354123333</v>
      </c>
      <c r="J382" s="74">
        <f t="shared" si="17"/>
        <v>3.6570977146669847E-2</v>
      </c>
      <c r="K382" s="75">
        <f t="shared" si="17"/>
        <v>0.65856252683620675</v>
      </c>
      <c r="L382" s="73">
        <f t="shared" si="17"/>
        <v>0.97857717118684506</v>
      </c>
      <c r="M382" s="41">
        <f>M380/M381*1</f>
        <v>0.97857717118684506</v>
      </c>
      <c r="N382" s="25"/>
    </row>
    <row r="383" spans="2:14" ht="15.75" thickTop="1" thickBot="1">
      <c r="B383" s="1228" t="s">
        <v>303</v>
      </c>
      <c r="C383" s="1230" t="s">
        <v>344</v>
      </c>
      <c r="D383" s="1232" t="s">
        <v>345</v>
      </c>
      <c r="E383" s="1234" t="s">
        <v>59</v>
      </c>
      <c r="F383" s="1237" t="s">
        <v>356</v>
      </c>
      <c r="G383" s="1232" t="s">
        <v>357</v>
      </c>
      <c r="H383" s="8" t="s">
        <v>22</v>
      </c>
      <c r="I383" s="9">
        <v>22</v>
      </c>
      <c r="J383" s="8">
        <v>6</v>
      </c>
      <c r="K383" s="10">
        <v>11</v>
      </c>
      <c r="L383" s="9">
        <v>4</v>
      </c>
      <c r="M383" s="11">
        <f t="shared" ref="M383:M384" si="18">SUM(I383:L383)</f>
        <v>43</v>
      </c>
      <c r="N383" s="23"/>
    </row>
    <row r="384" spans="2:14" ht="15.75" thickTop="1" thickBot="1">
      <c r="B384" s="1228"/>
      <c r="C384" s="1230"/>
      <c r="D384" s="1232"/>
      <c r="E384" s="1234"/>
      <c r="F384" s="1237"/>
      <c r="G384" s="1232"/>
      <c r="H384" s="13" t="s">
        <v>24</v>
      </c>
      <c r="I384" s="14">
        <v>22</v>
      </c>
      <c r="J384" s="13">
        <v>6</v>
      </c>
      <c r="K384" s="15">
        <v>13</v>
      </c>
      <c r="L384" s="14">
        <v>4</v>
      </c>
      <c r="M384" s="16">
        <f t="shared" si="18"/>
        <v>45</v>
      </c>
      <c r="N384" s="24"/>
    </row>
    <row r="385" spans="2:14" ht="15.75" thickTop="1" thickBot="1">
      <c r="B385" s="1228"/>
      <c r="C385" s="1230"/>
      <c r="D385" s="1232"/>
      <c r="E385" s="1234"/>
      <c r="F385" s="1237"/>
      <c r="G385" s="1232"/>
      <c r="H385" s="17" t="s">
        <v>25</v>
      </c>
      <c r="I385" s="73">
        <f t="shared" ref="I385:L385" si="19">I383/I384*1</f>
        <v>1</v>
      </c>
      <c r="J385" s="74">
        <f t="shared" si="19"/>
        <v>1</v>
      </c>
      <c r="K385" s="75">
        <f t="shared" si="19"/>
        <v>0.84615384615384615</v>
      </c>
      <c r="L385" s="73">
        <f t="shared" si="19"/>
        <v>1</v>
      </c>
      <c r="M385" s="41">
        <f>M383/M384*1</f>
        <v>0.9555555555555556</v>
      </c>
      <c r="N385" s="25"/>
    </row>
    <row r="386" spans="2:14" ht="30" thickTop="1" thickBot="1">
      <c r="B386" s="1228" t="s">
        <v>303</v>
      </c>
      <c r="C386" s="1230" t="s">
        <v>344</v>
      </c>
      <c r="D386" s="1232" t="s">
        <v>345</v>
      </c>
      <c r="E386" s="1234" t="s">
        <v>70</v>
      </c>
      <c r="F386" s="1237" t="s">
        <v>358</v>
      </c>
      <c r="G386" s="1232" t="s">
        <v>359</v>
      </c>
      <c r="H386" s="8" t="s">
        <v>22</v>
      </c>
      <c r="I386" s="98">
        <v>1300717224.3299999</v>
      </c>
      <c r="J386" s="99">
        <v>1208785677.5799999</v>
      </c>
      <c r="K386" s="100">
        <v>3769188329.96</v>
      </c>
      <c r="L386" s="98">
        <v>5248941246.8519993</v>
      </c>
      <c r="M386" s="87">
        <v>5248941246.8519993</v>
      </c>
      <c r="N386" s="23" t="s">
        <v>355</v>
      </c>
    </row>
    <row r="387" spans="2:14" ht="15.75" thickTop="1" thickBot="1">
      <c r="B387" s="1228"/>
      <c r="C387" s="1230"/>
      <c r="D387" s="1232"/>
      <c r="E387" s="1234"/>
      <c r="F387" s="1237"/>
      <c r="G387" s="1232"/>
      <c r="H387" s="13" t="s">
        <v>24</v>
      </c>
      <c r="I387" s="92">
        <v>4162819054</v>
      </c>
      <c r="J387" s="93">
        <v>4287188702.1500001</v>
      </c>
      <c r="K387" s="94">
        <v>4272142426.98</v>
      </c>
      <c r="L387" s="92">
        <v>5248941246.8519993</v>
      </c>
      <c r="M387" s="91">
        <v>5248941246.8519993</v>
      </c>
      <c r="N387" s="24" t="s">
        <v>360</v>
      </c>
    </row>
    <row r="388" spans="2:14" ht="15.75" thickTop="1" thickBot="1">
      <c r="B388" s="1228"/>
      <c r="C388" s="1230"/>
      <c r="D388" s="1232"/>
      <c r="E388" s="1234"/>
      <c r="F388" s="1237"/>
      <c r="G388" s="1232"/>
      <c r="H388" s="17" t="s">
        <v>25</v>
      </c>
      <c r="I388" s="73">
        <f t="shared" ref="I388:L388" si="20">I386/I387*1</f>
        <v>0.31246066846940113</v>
      </c>
      <c r="J388" s="74">
        <f t="shared" si="20"/>
        <v>0.28195299100639098</v>
      </c>
      <c r="K388" s="75">
        <f t="shared" si="20"/>
        <v>0.88227122442274453</v>
      </c>
      <c r="L388" s="73">
        <f t="shared" si="20"/>
        <v>1</v>
      </c>
      <c r="M388" s="41">
        <f>M386/M387*1</f>
        <v>1</v>
      </c>
      <c r="N388" s="25"/>
    </row>
    <row r="389" spans="2:14" ht="15.75" thickTop="1" thickBot="1">
      <c r="B389" s="1228" t="s">
        <v>303</v>
      </c>
      <c r="C389" s="1230" t="s">
        <v>344</v>
      </c>
      <c r="D389" s="1232" t="s">
        <v>345</v>
      </c>
      <c r="E389" s="1234" t="s">
        <v>103</v>
      </c>
      <c r="F389" s="1237" t="s">
        <v>361</v>
      </c>
      <c r="G389" s="1232" t="s">
        <v>362</v>
      </c>
      <c r="H389" s="8" t="s">
        <v>22</v>
      </c>
      <c r="I389" s="9">
        <v>8</v>
      </c>
      <c r="J389" s="8">
        <v>1</v>
      </c>
      <c r="K389" s="10">
        <v>2</v>
      </c>
      <c r="L389" s="9">
        <v>0</v>
      </c>
      <c r="M389" s="11">
        <f t="shared" ref="M389:M390" si="21">SUM(I389:L389)</f>
        <v>11</v>
      </c>
      <c r="N389" s="23"/>
    </row>
    <row r="390" spans="2:14" ht="15.75" thickTop="1" thickBot="1">
      <c r="B390" s="1228"/>
      <c r="C390" s="1230"/>
      <c r="D390" s="1232"/>
      <c r="E390" s="1234"/>
      <c r="F390" s="1237"/>
      <c r="G390" s="1232"/>
      <c r="H390" s="13" t="s">
        <v>24</v>
      </c>
      <c r="I390" s="14">
        <v>8</v>
      </c>
      <c r="J390" s="13">
        <v>1</v>
      </c>
      <c r="K390" s="15">
        <v>2</v>
      </c>
      <c r="L390" s="14">
        <v>0</v>
      </c>
      <c r="M390" s="16">
        <f t="shared" si="21"/>
        <v>11</v>
      </c>
      <c r="N390" s="24" t="s">
        <v>363</v>
      </c>
    </row>
    <row r="391" spans="2:14" ht="15.75" thickTop="1" thickBot="1">
      <c r="B391" s="1228"/>
      <c r="C391" s="1230"/>
      <c r="D391" s="1232"/>
      <c r="E391" s="1234"/>
      <c r="F391" s="1237"/>
      <c r="G391" s="1232"/>
      <c r="H391" s="17" t="s">
        <v>25</v>
      </c>
      <c r="I391" s="73">
        <f t="shared" ref="I391:K391" si="22">I389/I390*1</f>
        <v>1</v>
      </c>
      <c r="J391" s="74">
        <f t="shared" si="22"/>
        <v>1</v>
      </c>
      <c r="K391" s="75">
        <f t="shared" si="22"/>
        <v>1</v>
      </c>
      <c r="L391" s="73">
        <v>1</v>
      </c>
      <c r="M391" s="41">
        <f>M389/M390*1</f>
        <v>1</v>
      </c>
      <c r="N391" s="25" t="s">
        <v>364</v>
      </c>
    </row>
    <row r="392" spans="2:14" ht="15.75" thickTop="1" thickBot="1">
      <c r="B392" s="1228" t="s">
        <v>303</v>
      </c>
      <c r="C392" s="1230" t="s">
        <v>344</v>
      </c>
      <c r="D392" s="1232" t="s">
        <v>345</v>
      </c>
      <c r="E392" s="1234" t="s">
        <v>73</v>
      </c>
      <c r="F392" s="1237" t="s">
        <v>365</v>
      </c>
      <c r="G392" s="1232" t="s">
        <v>366</v>
      </c>
      <c r="H392" s="8" t="s">
        <v>22</v>
      </c>
      <c r="I392" s="9">
        <v>18</v>
      </c>
      <c r="J392" s="8">
        <v>145</v>
      </c>
      <c r="K392" s="10">
        <v>215</v>
      </c>
      <c r="L392" s="9">
        <v>70</v>
      </c>
      <c r="M392" s="11">
        <f>SUM(I392:L392)</f>
        <v>448</v>
      </c>
      <c r="N392" s="23" t="s">
        <v>367</v>
      </c>
    </row>
    <row r="393" spans="2:14" ht="15.75" thickTop="1" thickBot="1">
      <c r="B393" s="1228"/>
      <c r="C393" s="1230"/>
      <c r="D393" s="1232"/>
      <c r="E393" s="1234"/>
      <c r="F393" s="1237"/>
      <c r="G393" s="1232"/>
      <c r="H393" s="13" t="s">
        <v>24</v>
      </c>
      <c r="I393" s="14">
        <v>37</v>
      </c>
      <c r="J393" s="13">
        <v>150</v>
      </c>
      <c r="K393" s="15">
        <v>224</v>
      </c>
      <c r="L393" s="14">
        <v>37</v>
      </c>
      <c r="M393" s="16">
        <f>SUM(I393:L393)</f>
        <v>448</v>
      </c>
      <c r="N393" s="24" t="s">
        <v>368</v>
      </c>
    </row>
    <row r="394" spans="2:14" ht="15.75" thickTop="1" thickBot="1">
      <c r="B394" s="1228"/>
      <c r="C394" s="1230"/>
      <c r="D394" s="1232"/>
      <c r="E394" s="1234"/>
      <c r="F394" s="1237"/>
      <c r="G394" s="1232"/>
      <c r="H394" s="17" t="s">
        <v>25</v>
      </c>
      <c r="I394" s="73">
        <f>I392/M393</f>
        <v>4.0178571428571432E-2</v>
      </c>
      <c r="J394" s="74">
        <f>J392/M393</f>
        <v>0.3236607142857143</v>
      </c>
      <c r="K394" s="75">
        <f>K392/M393</f>
        <v>0.4799107142857143</v>
      </c>
      <c r="L394" s="73">
        <f>L392/M393</f>
        <v>0.15625</v>
      </c>
      <c r="M394" s="41">
        <f>M392/M393*1</f>
        <v>1</v>
      </c>
      <c r="N394" s="25" t="s">
        <v>369</v>
      </c>
    </row>
    <row r="395" spans="2:14" ht="15.75" thickTop="1" thickBot="1">
      <c r="B395" s="1228" t="s">
        <v>303</v>
      </c>
      <c r="C395" s="1230" t="s">
        <v>344</v>
      </c>
      <c r="D395" s="1232" t="s">
        <v>345</v>
      </c>
      <c r="E395" s="1234" t="s">
        <v>76</v>
      </c>
      <c r="F395" s="1237" t="s">
        <v>370</v>
      </c>
      <c r="G395" s="1232" t="s">
        <v>371</v>
      </c>
      <c r="H395" s="8" t="s">
        <v>22</v>
      </c>
      <c r="I395" s="9">
        <v>22</v>
      </c>
      <c r="J395" s="8">
        <v>6</v>
      </c>
      <c r="K395" s="10">
        <v>13</v>
      </c>
      <c r="L395" s="9">
        <v>4</v>
      </c>
      <c r="M395" s="11">
        <f t="shared" ref="M395:M396" si="23">SUM(I395:L395)</f>
        <v>45</v>
      </c>
      <c r="N395" s="23"/>
    </row>
    <row r="396" spans="2:14" ht="15.75" thickTop="1" thickBot="1">
      <c r="B396" s="1228"/>
      <c r="C396" s="1230"/>
      <c r="D396" s="1232"/>
      <c r="E396" s="1234"/>
      <c r="F396" s="1237"/>
      <c r="G396" s="1232"/>
      <c r="H396" s="13" t="s">
        <v>24</v>
      </c>
      <c r="I396" s="14">
        <v>22</v>
      </c>
      <c r="J396" s="13">
        <v>17</v>
      </c>
      <c r="K396" s="15">
        <v>13</v>
      </c>
      <c r="L396" s="14">
        <v>7</v>
      </c>
      <c r="M396" s="16">
        <f t="shared" si="23"/>
        <v>59</v>
      </c>
      <c r="N396" s="24"/>
    </row>
    <row r="397" spans="2:14" ht="15.75" thickTop="1" thickBot="1">
      <c r="B397" s="1228"/>
      <c r="C397" s="1230"/>
      <c r="D397" s="1232"/>
      <c r="E397" s="1234"/>
      <c r="F397" s="1237"/>
      <c r="G397" s="1232"/>
      <c r="H397" s="17" t="s">
        <v>25</v>
      </c>
      <c r="I397" s="73">
        <f t="shared" ref="I397:L397" si="24">I395/I396*1</f>
        <v>1</v>
      </c>
      <c r="J397" s="74">
        <f t="shared" si="24"/>
        <v>0.35294117647058826</v>
      </c>
      <c r="K397" s="75">
        <f t="shared" si="24"/>
        <v>1</v>
      </c>
      <c r="L397" s="73">
        <f t="shared" si="24"/>
        <v>0.5714285714285714</v>
      </c>
      <c r="M397" s="41">
        <f>M395/M396*1</f>
        <v>0.76271186440677963</v>
      </c>
      <c r="N397" s="25"/>
    </row>
    <row r="398" spans="2:14" ht="15.75" thickTop="1" thickBot="1">
      <c r="B398" s="1228" t="s">
        <v>372</v>
      </c>
      <c r="C398" s="1230" t="s">
        <v>373</v>
      </c>
      <c r="D398" s="1232" t="s">
        <v>374</v>
      </c>
      <c r="E398" s="1234" t="s">
        <v>19</v>
      </c>
      <c r="F398" s="1237" t="s">
        <v>375</v>
      </c>
      <c r="G398" s="1232" t="s">
        <v>376</v>
      </c>
      <c r="H398" s="28" t="s">
        <v>22</v>
      </c>
      <c r="I398" s="29">
        <v>6267</v>
      </c>
      <c r="J398" s="28">
        <v>6022</v>
      </c>
      <c r="K398" s="30">
        <v>8256</v>
      </c>
      <c r="L398" s="29">
        <v>4383</v>
      </c>
      <c r="M398" s="11">
        <v>24928</v>
      </c>
      <c r="N398" s="31" t="s">
        <v>377</v>
      </c>
    </row>
    <row r="399" spans="2:14" ht="15.75" thickTop="1" thickBot="1">
      <c r="B399" s="1228"/>
      <c r="C399" s="1230"/>
      <c r="D399" s="1232"/>
      <c r="E399" s="1234"/>
      <c r="F399" s="1237"/>
      <c r="G399" s="1232"/>
      <c r="H399" s="32" t="s">
        <v>24</v>
      </c>
      <c r="I399" s="33">
        <v>6284</v>
      </c>
      <c r="J399" s="32">
        <v>6041</v>
      </c>
      <c r="K399" s="34">
        <v>8297</v>
      </c>
      <c r="L399" s="33">
        <v>4411</v>
      </c>
      <c r="M399" s="16">
        <v>25033</v>
      </c>
      <c r="N399" s="35" t="s">
        <v>377</v>
      </c>
    </row>
    <row r="400" spans="2:14" ht="15.75" thickTop="1" thickBot="1">
      <c r="B400" s="1228"/>
      <c r="C400" s="1230"/>
      <c r="D400" s="1232"/>
      <c r="E400" s="1234"/>
      <c r="F400" s="1237"/>
      <c r="G400" s="1232"/>
      <c r="H400" s="36" t="s">
        <v>25</v>
      </c>
      <c r="I400" s="55">
        <v>0.997</v>
      </c>
      <c r="J400" s="36">
        <v>99.6</v>
      </c>
      <c r="K400" s="45">
        <v>99.4</v>
      </c>
      <c r="L400" s="37">
        <v>99.3</v>
      </c>
      <c r="M400" s="27">
        <v>99.6</v>
      </c>
      <c r="N400" s="42"/>
    </row>
    <row r="401" spans="2:14" ht="25.5" customHeight="1" thickTop="1" thickBot="1">
      <c r="B401" s="1228" t="s">
        <v>372</v>
      </c>
      <c r="C401" s="1230" t="s">
        <v>373</v>
      </c>
      <c r="D401" s="1232" t="s">
        <v>374</v>
      </c>
      <c r="E401" s="1234" t="s">
        <v>26</v>
      </c>
      <c r="F401" s="1237" t="s">
        <v>378</v>
      </c>
      <c r="G401" s="1232" t="s">
        <v>379</v>
      </c>
      <c r="H401" s="28" t="s">
        <v>22</v>
      </c>
      <c r="I401" s="29">
        <v>2344</v>
      </c>
      <c r="J401" s="28">
        <v>2344</v>
      </c>
      <c r="K401" s="30">
        <v>2344</v>
      </c>
      <c r="L401" s="29">
        <v>2344</v>
      </c>
      <c r="M401" s="11">
        <v>2344</v>
      </c>
      <c r="N401" s="31" t="s">
        <v>380</v>
      </c>
    </row>
    <row r="402" spans="2:14" ht="25.5" customHeight="1" thickTop="1" thickBot="1">
      <c r="B402" s="1228"/>
      <c r="C402" s="1230"/>
      <c r="D402" s="1232"/>
      <c r="E402" s="1234"/>
      <c r="F402" s="1237"/>
      <c r="G402" s="1232"/>
      <c r="H402" s="32" t="s">
        <v>24</v>
      </c>
      <c r="I402" s="33">
        <v>2414</v>
      </c>
      <c r="J402" s="32">
        <v>2414</v>
      </c>
      <c r="K402" s="34">
        <v>2414</v>
      </c>
      <c r="L402" s="33">
        <v>2414</v>
      </c>
      <c r="M402" s="16">
        <v>2414</v>
      </c>
      <c r="N402" s="35" t="s">
        <v>380</v>
      </c>
    </row>
    <row r="403" spans="2:14" ht="25.5" customHeight="1" thickTop="1" thickBot="1">
      <c r="B403" s="1228"/>
      <c r="C403" s="1230"/>
      <c r="D403" s="1232"/>
      <c r="E403" s="1234"/>
      <c r="F403" s="1237"/>
      <c r="G403" s="1232"/>
      <c r="H403" s="36" t="s">
        <v>25</v>
      </c>
      <c r="I403" s="43">
        <v>0.97</v>
      </c>
      <c r="J403" s="36">
        <v>97</v>
      </c>
      <c r="K403" s="45">
        <v>97</v>
      </c>
      <c r="L403" s="37">
        <v>97</v>
      </c>
      <c r="M403" s="27">
        <v>97</v>
      </c>
      <c r="N403" s="42"/>
    </row>
    <row r="404" spans="2:14" ht="25.5" customHeight="1" thickTop="1" thickBot="1">
      <c r="B404" s="1228" t="s">
        <v>372</v>
      </c>
      <c r="C404" s="1230" t="s">
        <v>373</v>
      </c>
      <c r="D404" s="1232" t="s">
        <v>374</v>
      </c>
      <c r="E404" s="1234" t="s">
        <v>55</v>
      </c>
      <c r="F404" s="1237" t="s">
        <v>381</v>
      </c>
      <c r="G404" s="1232" t="s">
        <v>382</v>
      </c>
      <c r="H404" s="28" t="s">
        <v>22</v>
      </c>
      <c r="I404" s="29">
        <v>8137</v>
      </c>
      <c r="J404" s="28">
        <v>11223</v>
      </c>
      <c r="K404" s="30">
        <v>15229</v>
      </c>
      <c r="L404" s="101">
        <v>21510</v>
      </c>
      <c r="M404" s="11">
        <v>56099</v>
      </c>
      <c r="N404" s="31" t="s">
        <v>383</v>
      </c>
    </row>
    <row r="405" spans="2:14" ht="25.5" customHeight="1" thickTop="1" thickBot="1">
      <c r="B405" s="1228"/>
      <c r="C405" s="1230"/>
      <c r="D405" s="1232"/>
      <c r="E405" s="1234"/>
      <c r="F405" s="1237"/>
      <c r="G405" s="1232"/>
      <c r="H405" s="32" t="s">
        <v>24</v>
      </c>
      <c r="I405" s="33">
        <v>8170</v>
      </c>
      <c r="J405" s="32">
        <v>13616</v>
      </c>
      <c r="K405" s="34">
        <v>21786</v>
      </c>
      <c r="L405" s="33">
        <v>27586</v>
      </c>
      <c r="M405" s="16">
        <v>71158</v>
      </c>
      <c r="N405" s="35" t="s">
        <v>383</v>
      </c>
    </row>
    <row r="406" spans="2:14" ht="25.5" customHeight="1" thickTop="1" thickBot="1">
      <c r="B406" s="1228"/>
      <c r="C406" s="1230"/>
      <c r="D406" s="1232"/>
      <c r="E406" s="1234"/>
      <c r="F406" s="1237"/>
      <c r="G406" s="1232"/>
      <c r="H406" s="36" t="s">
        <v>25</v>
      </c>
      <c r="I406" s="55">
        <v>0.996</v>
      </c>
      <c r="J406" s="36">
        <v>82.4</v>
      </c>
      <c r="K406" s="45">
        <v>69.900000000000006</v>
      </c>
      <c r="L406" s="55">
        <v>0.77969999999999995</v>
      </c>
      <c r="M406" s="27">
        <v>78.8</v>
      </c>
      <c r="N406" s="42"/>
    </row>
    <row r="407" spans="2:14" ht="25.5" customHeight="1" thickTop="1" thickBot="1">
      <c r="B407" s="1228" t="s">
        <v>372</v>
      </c>
      <c r="C407" s="1230" t="s">
        <v>373</v>
      </c>
      <c r="D407" s="1232" t="s">
        <v>374</v>
      </c>
      <c r="E407" s="1234" t="s">
        <v>59</v>
      </c>
      <c r="F407" s="1237" t="s">
        <v>384</v>
      </c>
      <c r="G407" s="1232" t="s">
        <v>385</v>
      </c>
      <c r="H407" s="28" t="s">
        <v>22</v>
      </c>
      <c r="I407" s="29">
        <v>21890</v>
      </c>
      <c r="J407" s="28">
        <v>7273</v>
      </c>
      <c r="K407" s="30">
        <v>8660</v>
      </c>
      <c r="L407" s="29">
        <v>3829</v>
      </c>
      <c r="M407" s="11">
        <v>41652</v>
      </c>
      <c r="N407" s="31" t="s">
        <v>383</v>
      </c>
    </row>
    <row r="408" spans="2:14" ht="25.5" customHeight="1" thickTop="1" thickBot="1">
      <c r="B408" s="1228"/>
      <c r="C408" s="1230"/>
      <c r="D408" s="1232"/>
      <c r="E408" s="1234"/>
      <c r="F408" s="1237"/>
      <c r="G408" s="1232"/>
      <c r="H408" s="32" t="s">
        <v>24</v>
      </c>
      <c r="I408" s="33">
        <v>6844</v>
      </c>
      <c r="J408" s="32">
        <v>2426</v>
      </c>
      <c r="K408" s="34">
        <v>2303</v>
      </c>
      <c r="L408" s="33">
        <v>1154</v>
      </c>
      <c r="M408" s="16">
        <v>12727</v>
      </c>
      <c r="N408" s="35" t="s">
        <v>383</v>
      </c>
    </row>
    <row r="409" spans="2:14" ht="25.5" customHeight="1" thickTop="1" thickBot="1">
      <c r="B409" s="1228"/>
      <c r="C409" s="1230"/>
      <c r="D409" s="1232"/>
      <c r="E409" s="1234"/>
      <c r="F409" s="1237"/>
      <c r="G409" s="1232"/>
      <c r="H409" s="36" t="s">
        <v>25</v>
      </c>
      <c r="I409" s="37">
        <v>3.2</v>
      </c>
      <c r="J409" s="36">
        <v>3</v>
      </c>
      <c r="K409" s="45">
        <v>3.7</v>
      </c>
      <c r="L409" s="37">
        <v>3.3</v>
      </c>
      <c r="M409" s="27">
        <v>3.3</v>
      </c>
      <c r="N409" s="42"/>
    </row>
    <row r="410" spans="2:14" ht="25.5" customHeight="1" thickTop="1" thickBot="1">
      <c r="B410" s="1228" t="s">
        <v>372</v>
      </c>
      <c r="C410" s="1230" t="s">
        <v>373</v>
      </c>
      <c r="D410" s="1232" t="s">
        <v>374</v>
      </c>
      <c r="E410" s="1234" t="s">
        <v>91</v>
      </c>
      <c r="F410" s="1237" t="s">
        <v>386</v>
      </c>
      <c r="G410" s="1232" t="s">
        <v>387</v>
      </c>
      <c r="H410" s="28" t="s">
        <v>22</v>
      </c>
      <c r="I410" s="29">
        <v>1272</v>
      </c>
      <c r="J410" s="28">
        <v>1272</v>
      </c>
      <c r="K410" s="30">
        <v>1592</v>
      </c>
      <c r="L410" s="29">
        <v>1592</v>
      </c>
      <c r="M410" s="48">
        <v>1592</v>
      </c>
      <c r="N410" s="31" t="s">
        <v>383</v>
      </c>
    </row>
    <row r="411" spans="2:14" ht="25.5" customHeight="1" thickTop="1" thickBot="1">
      <c r="B411" s="1228"/>
      <c r="C411" s="1230"/>
      <c r="D411" s="1232"/>
      <c r="E411" s="1234"/>
      <c r="F411" s="1237"/>
      <c r="G411" s="1232"/>
      <c r="H411" s="32" t="s">
        <v>24</v>
      </c>
      <c r="I411" s="33">
        <v>1595105</v>
      </c>
      <c r="J411" s="32">
        <v>1595105</v>
      </c>
      <c r="K411" s="34">
        <v>1595105</v>
      </c>
      <c r="L411" s="33">
        <v>1595105</v>
      </c>
      <c r="M411" s="49">
        <v>1595105</v>
      </c>
      <c r="N411" s="35"/>
    </row>
    <row r="412" spans="2:14" ht="25.5" customHeight="1" thickTop="1" thickBot="1">
      <c r="B412" s="1228"/>
      <c r="C412" s="1230"/>
      <c r="D412" s="1232"/>
      <c r="E412" s="1234"/>
      <c r="F412" s="1237"/>
      <c r="G412" s="1232"/>
      <c r="H412" s="36" t="s">
        <v>25</v>
      </c>
      <c r="I412" s="37">
        <v>0.8</v>
      </c>
      <c r="J412" s="36">
        <v>0.8</v>
      </c>
      <c r="K412" s="45">
        <v>0.99</v>
      </c>
      <c r="L412" s="37">
        <v>0.99</v>
      </c>
      <c r="M412" s="54">
        <v>0.99</v>
      </c>
      <c r="N412" s="42"/>
    </row>
    <row r="413" spans="2:14" ht="25.5" customHeight="1" thickTop="1" thickBot="1">
      <c r="B413" s="1228" t="s">
        <v>372</v>
      </c>
      <c r="C413" s="1230" t="s">
        <v>373</v>
      </c>
      <c r="D413" s="1232" t="s">
        <v>374</v>
      </c>
      <c r="E413" s="1234" t="s">
        <v>94</v>
      </c>
      <c r="F413" s="1237" t="s">
        <v>388</v>
      </c>
      <c r="G413" s="1232" t="s">
        <v>389</v>
      </c>
      <c r="H413" s="28" t="s">
        <v>22</v>
      </c>
      <c r="I413" s="29">
        <v>66079</v>
      </c>
      <c r="J413" s="28">
        <v>40466</v>
      </c>
      <c r="K413" s="30">
        <v>79348</v>
      </c>
      <c r="L413" s="29">
        <v>37150</v>
      </c>
      <c r="M413" s="11">
        <v>223043</v>
      </c>
      <c r="N413" s="31" t="s">
        <v>383</v>
      </c>
    </row>
    <row r="414" spans="2:14" ht="25.5" customHeight="1" thickTop="1" thickBot="1">
      <c r="B414" s="1228"/>
      <c r="C414" s="1230"/>
      <c r="D414" s="1232"/>
      <c r="E414" s="1234"/>
      <c r="F414" s="1237"/>
      <c r="G414" s="1232"/>
      <c r="H414" s="32" t="s">
        <v>24</v>
      </c>
      <c r="I414" s="33">
        <v>110610</v>
      </c>
      <c r="J414" s="32">
        <v>111450</v>
      </c>
      <c r="K414" s="34">
        <v>111450</v>
      </c>
      <c r="L414" s="33">
        <v>16652</v>
      </c>
      <c r="M414" s="16">
        <v>350162</v>
      </c>
      <c r="N414" s="35" t="s">
        <v>383</v>
      </c>
    </row>
    <row r="415" spans="2:14" ht="25.5" customHeight="1" thickTop="1" thickBot="1">
      <c r="B415" s="1228"/>
      <c r="C415" s="1230"/>
      <c r="D415" s="1232"/>
      <c r="E415" s="1234"/>
      <c r="F415" s="1237"/>
      <c r="G415" s="1232"/>
      <c r="H415" s="36" t="s">
        <v>25</v>
      </c>
      <c r="I415" s="55">
        <v>0.6</v>
      </c>
      <c r="J415" s="36">
        <v>36</v>
      </c>
      <c r="K415" s="45">
        <v>71</v>
      </c>
      <c r="L415" s="37">
        <v>45</v>
      </c>
      <c r="M415" s="27">
        <v>63.7</v>
      </c>
      <c r="N415" s="42"/>
    </row>
    <row r="416" spans="2:14" ht="35.25" customHeight="1" thickTop="1" thickBot="1">
      <c r="B416" s="1228" t="s">
        <v>372</v>
      </c>
      <c r="C416" s="1230" t="s">
        <v>373</v>
      </c>
      <c r="D416" s="1232" t="s">
        <v>374</v>
      </c>
      <c r="E416" s="1234" t="s">
        <v>30</v>
      </c>
      <c r="F416" s="1237" t="s">
        <v>390</v>
      </c>
      <c r="G416" s="1232" t="s">
        <v>391</v>
      </c>
      <c r="H416" s="28" t="s">
        <v>22</v>
      </c>
      <c r="I416" s="29">
        <v>738</v>
      </c>
      <c r="J416" s="28">
        <v>829</v>
      </c>
      <c r="K416" s="30">
        <v>714</v>
      </c>
      <c r="L416" s="29">
        <v>551</v>
      </c>
      <c r="M416" s="11">
        <v>2832</v>
      </c>
      <c r="N416" s="31" t="s">
        <v>383</v>
      </c>
    </row>
    <row r="417" spans="2:14" ht="35.25" customHeight="1" thickTop="1" thickBot="1">
      <c r="B417" s="1228"/>
      <c r="C417" s="1230"/>
      <c r="D417" s="1232"/>
      <c r="E417" s="1234"/>
      <c r="F417" s="1237"/>
      <c r="G417" s="1232"/>
      <c r="H417" s="32" t="s">
        <v>24</v>
      </c>
      <c r="I417" s="33">
        <v>738</v>
      </c>
      <c r="J417" s="32">
        <v>829</v>
      </c>
      <c r="K417" s="34">
        <v>714</v>
      </c>
      <c r="L417" s="33">
        <v>551</v>
      </c>
      <c r="M417" s="16">
        <v>2832</v>
      </c>
      <c r="N417" s="35" t="s">
        <v>383</v>
      </c>
    </row>
    <row r="418" spans="2:14" ht="35.25" customHeight="1" thickTop="1" thickBot="1">
      <c r="B418" s="1228"/>
      <c r="C418" s="1230"/>
      <c r="D418" s="1232"/>
      <c r="E418" s="1234"/>
      <c r="F418" s="1237"/>
      <c r="G418" s="1232"/>
      <c r="H418" s="36" t="s">
        <v>25</v>
      </c>
      <c r="I418" s="43">
        <v>1</v>
      </c>
      <c r="J418" s="36">
        <v>100</v>
      </c>
      <c r="K418" s="45">
        <v>100</v>
      </c>
      <c r="L418" s="37">
        <v>100</v>
      </c>
      <c r="M418" s="27">
        <v>100</v>
      </c>
      <c r="N418" s="42"/>
    </row>
    <row r="419" spans="2:14" ht="25.5" customHeight="1" thickTop="1" thickBot="1">
      <c r="B419" s="1228" t="s">
        <v>372</v>
      </c>
      <c r="C419" s="1230" t="s">
        <v>373</v>
      </c>
      <c r="D419" s="1232" t="s">
        <v>374</v>
      </c>
      <c r="E419" s="1234" t="s">
        <v>33</v>
      </c>
      <c r="F419" s="1237" t="s">
        <v>392</v>
      </c>
      <c r="G419" s="1232" t="s">
        <v>393</v>
      </c>
      <c r="H419" s="28" t="s">
        <v>22</v>
      </c>
      <c r="I419" s="29">
        <v>759</v>
      </c>
      <c r="J419" s="28">
        <v>383</v>
      </c>
      <c r="K419" s="30">
        <v>561</v>
      </c>
      <c r="L419" s="29">
        <v>566</v>
      </c>
      <c r="M419" s="11">
        <f>SUM(I419:L419)</f>
        <v>2269</v>
      </c>
      <c r="N419" s="31" t="s">
        <v>383</v>
      </c>
    </row>
    <row r="420" spans="2:14" ht="25.5" customHeight="1" thickTop="1" thickBot="1">
      <c r="B420" s="1228"/>
      <c r="C420" s="1230"/>
      <c r="D420" s="1232"/>
      <c r="E420" s="1234"/>
      <c r="F420" s="1237"/>
      <c r="G420" s="1232"/>
      <c r="H420" s="32" t="s">
        <v>24</v>
      </c>
      <c r="I420" s="33">
        <v>2500</v>
      </c>
      <c r="J420" s="32">
        <v>2500</v>
      </c>
      <c r="K420" s="34">
        <v>2500</v>
      </c>
      <c r="L420" s="33">
        <v>2500</v>
      </c>
      <c r="M420" s="16">
        <v>2500</v>
      </c>
      <c r="N420" s="35" t="s">
        <v>383</v>
      </c>
    </row>
    <row r="421" spans="2:14" ht="25.5" customHeight="1" thickTop="1" thickBot="1">
      <c r="B421" s="1228"/>
      <c r="C421" s="1230"/>
      <c r="D421" s="1232"/>
      <c r="E421" s="1234"/>
      <c r="F421" s="1237"/>
      <c r="G421" s="1232"/>
      <c r="H421" s="36" t="s">
        <v>25</v>
      </c>
      <c r="I421" s="55">
        <v>0.30359999999999998</v>
      </c>
      <c r="J421" s="36">
        <v>15.32</v>
      </c>
      <c r="K421" s="45">
        <v>22.44</v>
      </c>
      <c r="L421" s="37" t="s">
        <v>394</v>
      </c>
      <c r="M421" s="27">
        <v>90.1</v>
      </c>
      <c r="N421" s="42"/>
    </row>
    <row r="422" spans="2:14" ht="25.5" customHeight="1" thickTop="1" thickBot="1">
      <c r="B422" s="1228" t="s">
        <v>372</v>
      </c>
      <c r="C422" s="1230" t="s">
        <v>373</v>
      </c>
      <c r="D422" s="1232" t="s">
        <v>374</v>
      </c>
      <c r="E422" s="1234" t="s">
        <v>36</v>
      </c>
      <c r="F422" s="1237" t="s">
        <v>395</v>
      </c>
      <c r="G422" s="1232" t="s">
        <v>396</v>
      </c>
      <c r="H422" s="28" t="s">
        <v>22</v>
      </c>
      <c r="I422" s="29">
        <v>3615</v>
      </c>
      <c r="J422" s="28">
        <v>3620</v>
      </c>
      <c r="K422" s="30">
        <v>2951</v>
      </c>
      <c r="L422" s="29">
        <v>2717</v>
      </c>
      <c r="M422" s="11">
        <v>12903</v>
      </c>
      <c r="N422" s="31" t="s">
        <v>383</v>
      </c>
    </row>
    <row r="423" spans="2:14" ht="25.5" customHeight="1" thickTop="1" thickBot="1">
      <c r="B423" s="1228"/>
      <c r="C423" s="1230"/>
      <c r="D423" s="1232"/>
      <c r="E423" s="1234"/>
      <c r="F423" s="1237"/>
      <c r="G423" s="1232"/>
      <c r="H423" s="32" t="s">
        <v>24</v>
      </c>
      <c r="I423" s="33">
        <v>4140</v>
      </c>
      <c r="J423" s="32">
        <v>3834</v>
      </c>
      <c r="K423" s="34">
        <v>2966</v>
      </c>
      <c r="L423" s="33">
        <v>2717</v>
      </c>
      <c r="M423" s="16">
        <v>13657</v>
      </c>
      <c r="N423" s="35" t="s">
        <v>383</v>
      </c>
    </row>
    <row r="424" spans="2:14" ht="25.5" customHeight="1" thickTop="1" thickBot="1">
      <c r="B424" s="1228"/>
      <c r="C424" s="1230"/>
      <c r="D424" s="1232"/>
      <c r="E424" s="1234"/>
      <c r="F424" s="1237"/>
      <c r="G424" s="1232"/>
      <c r="H424" s="36" t="s">
        <v>25</v>
      </c>
      <c r="I424" s="43">
        <v>0.87</v>
      </c>
      <c r="J424" s="36">
        <v>94</v>
      </c>
      <c r="K424" s="45">
        <v>99</v>
      </c>
      <c r="L424" s="37">
        <v>100</v>
      </c>
      <c r="M424" s="27">
        <v>94.4</v>
      </c>
      <c r="N424" s="42"/>
    </row>
    <row r="425" spans="2:14" ht="25.5" customHeight="1" thickTop="1" thickBot="1">
      <c r="B425" s="1228" t="s">
        <v>372</v>
      </c>
      <c r="C425" s="1230" t="s">
        <v>373</v>
      </c>
      <c r="D425" s="1232" t="s">
        <v>374</v>
      </c>
      <c r="E425" s="1234" t="s">
        <v>39</v>
      </c>
      <c r="F425" s="1237" t="s">
        <v>397</v>
      </c>
      <c r="G425" s="1232" t="s">
        <v>398</v>
      </c>
      <c r="H425" s="28" t="s">
        <v>22</v>
      </c>
      <c r="I425" s="29">
        <v>1520</v>
      </c>
      <c r="J425" s="28">
        <v>1366</v>
      </c>
      <c r="K425" s="30">
        <v>1068</v>
      </c>
      <c r="L425" s="29">
        <v>415</v>
      </c>
      <c r="M425" s="11">
        <v>4369</v>
      </c>
      <c r="N425" s="31" t="s">
        <v>383</v>
      </c>
    </row>
    <row r="426" spans="2:14" ht="25.5" customHeight="1" thickTop="1" thickBot="1">
      <c r="B426" s="1228"/>
      <c r="C426" s="1230"/>
      <c r="D426" s="1232"/>
      <c r="E426" s="1234"/>
      <c r="F426" s="1237"/>
      <c r="G426" s="1232"/>
      <c r="H426" s="32" t="s">
        <v>24</v>
      </c>
      <c r="I426" s="33">
        <v>6248</v>
      </c>
      <c r="J426" s="32">
        <v>5950</v>
      </c>
      <c r="K426" s="34">
        <v>4831</v>
      </c>
      <c r="L426" s="33">
        <v>1939</v>
      </c>
      <c r="M426" s="16">
        <v>18968</v>
      </c>
      <c r="N426" s="35" t="s">
        <v>383</v>
      </c>
    </row>
    <row r="427" spans="2:14" ht="25.5" customHeight="1" thickTop="1" thickBot="1">
      <c r="B427" s="1228"/>
      <c r="C427" s="1230"/>
      <c r="D427" s="1232"/>
      <c r="E427" s="1234"/>
      <c r="F427" s="1237"/>
      <c r="G427" s="1232"/>
      <c r="H427" s="36" t="s">
        <v>25</v>
      </c>
      <c r="I427" s="55">
        <v>0.24299999999999999</v>
      </c>
      <c r="J427" s="36">
        <v>22.9</v>
      </c>
      <c r="K427" s="45">
        <v>22.1</v>
      </c>
      <c r="L427" s="37">
        <v>21.4</v>
      </c>
      <c r="M427" s="27">
        <v>23</v>
      </c>
      <c r="N427" s="42"/>
    </row>
    <row r="428" spans="2:14" ht="34.5" customHeight="1" thickTop="1" thickBot="1">
      <c r="B428" s="1228" t="s">
        <v>372</v>
      </c>
      <c r="C428" s="1230" t="s">
        <v>373</v>
      </c>
      <c r="D428" s="1232" t="s">
        <v>374</v>
      </c>
      <c r="E428" s="1234" t="s">
        <v>42</v>
      </c>
      <c r="F428" s="1237" t="s">
        <v>399</v>
      </c>
      <c r="G428" s="1232" t="s">
        <v>400</v>
      </c>
      <c r="H428" s="28" t="s">
        <v>22</v>
      </c>
      <c r="I428" s="29">
        <v>1148</v>
      </c>
      <c r="J428" s="28">
        <v>1148</v>
      </c>
      <c r="K428" s="30">
        <v>1161</v>
      </c>
      <c r="L428" s="29">
        <v>1161</v>
      </c>
      <c r="M428" s="48">
        <v>1161</v>
      </c>
      <c r="N428" s="31" t="s">
        <v>383</v>
      </c>
    </row>
    <row r="429" spans="2:14" ht="34.5" customHeight="1" thickTop="1" thickBot="1">
      <c r="B429" s="1228"/>
      <c r="C429" s="1230"/>
      <c r="D429" s="1232"/>
      <c r="E429" s="1234"/>
      <c r="F429" s="1237"/>
      <c r="G429" s="1232"/>
      <c r="H429" s="32" t="s">
        <v>24</v>
      </c>
      <c r="I429" s="33">
        <v>1595105</v>
      </c>
      <c r="J429" s="32">
        <v>1595105</v>
      </c>
      <c r="K429" s="34">
        <v>1595105</v>
      </c>
      <c r="L429" s="33">
        <v>1595105</v>
      </c>
      <c r="M429" s="49">
        <v>1595105</v>
      </c>
      <c r="N429" s="35" t="s">
        <v>383</v>
      </c>
    </row>
    <row r="430" spans="2:14" ht="34.5" customHeight="1" thickTop="1" thickBot="1">
      <c r="B430" s="1228"/>
      <c r="C430" s="1230"/>
      <c r="D430" s="1232"/>
      <c r="E430" s="1234"/>
      <c r="F430" s="1237"/>
      <c r="G430" s="1232"/>
      <c r="H430" s="36" t="s">
        <v>25</v>
      </c>
      <c r="I430" s="37">
        <v>0.7</v>
      </c>
      <c r="J430" s="36">
        <v>0.7</v>
      </c>
      <c r="K430" s="45">
        <v>0.7</v>
      </c>
      <c r="L430" s="37">
        <v>0.7</v>
      </c>
      <c r="M430" s="54">
        <v>0.7</v>
      </c>
      <c r="N430" s="42" t="s">
        <v>401</v>
      </c>
    </row>
    <row r="431" spans="2:14" ht="25.5" customHeight="1" thickTop="1" thickBot="1">
      <c r="B431" s="1228" t="s">
        <v>372</v>
      </c>
      <c r="C431" s="1230" t="s">
        <v>373</v>
      </c>
      <c r="D431" s="1232" t="s">
        <v>374</v>
      </c>
      <c r="E431" s="1234" t="s">
        <v>402</v>
      </c>
      <c r="F431" s="1237" t="s">
        <v>403</v>
      </c>
      <c r="G431" s="1232" t="s">
        <v>404</v>
      </c>
      <c r="H431" s="28" t="s">
        <v>22</v>
      </c>
      <c r="I431" s="29">
        <v>259</v>
      </c>
      <c r="J431" s="28">
        <v>259</v>
      </c>
      <c r="K431" s="30">
        <v>259</v>
      </c>
      <c r="L431" s="29">
        <v>259</v>
      </c>
      <c r="M431" s="48">
        <v>259</v>
      </c>
      <c r="N431" s="31" t="s">
        <v>383</v>
      </c>
    </row>
    <row r="432" spans="2:14" ht="25.5" customHeight="1" thickTop="1" thickBot="1">
      <c r="B432" s="1228"/>
      <c r="C432" s="1230"/>
      <c r="D432" s="1232"/>
      <c r="E432" s="1234"/>
      <c r="F432" s="1237"/>
      <c r="G432" s="1232"/>
      <c r="H432" s="32" t="s">
        <v>24</v>
      </c>
      <c r="I432" s="33">
        <v>236</v>
      </c>
      <c r="J432" s="32">
        <v>237</v>
      </c>
      <c r="K432" s="34">
        <v>235</v>
      </c>
      <c r="L432" s="33">
        <v>234</v>
      </c>
      <c r="M432" s="49">
        <v>234</v>
      </c>
      <c r="N432" s="35" t="s">
        <v>383</v>
      </c>
    </row>
    <row r="433" spans="2:14" ht="25.5" customHeight="1" thickTop="1" thickBot="1">
      <c r="B433" s="1228"/>
      <c r="C433" s="1230"/>
      <c r="D433" s="1232"/>
      <c r="E433" s="1234"/>
      <c r="F433" s="1237"/>
      <c r="G433" s="1232"/>
      <c r="H433" s="36" t="s">
        <v>25</v>
      </c>
      <c r="I433" s="43">
        <v>0.91</v>
      </c>
      <c r="J433" s="36">
        <v>91.5</v>
      </c>
      <c r="K433" s="45">
        <v>90.7</v>
      </c>
      <c r="L433" s="37">
        <v>90.3</v>
      </c>
      <c r="M433" s="27">
        <v>90.3</v>
      </c>
      <c r="N433" s="42" t="s">
        <v>405</v>
      </c>
    </row>
    <row r="434" spans="2:14" ht="25.5" customHeight="1" thickTop="1" thickBot="1">
      <c r="B434" s="1228" t="s">
        <v>372</v>
      </c>
      <c r="C434" s="1230" t="s">
        <v>373</v>
      </c>
      <c r="D434" s="1232" t="s">
        <v>374</v>
      </c>
      <c r="E434" s="1234" t="s">
        <v>406</v>
      </c>
      <c r="F434" s="1237" t="s">
        <v>407</v>
      </c>
      <c r="G434" s="1232" t="s">
        <v>408</v>
      </c>
      <c r="H434" s="28" t="s">
        <v>22</v>
      </c>
      <c r="I434" s="29">
        <v>2427</v>
      </c>
      <c r="J434" s="28">
        <v>1137</v>
      </c>
      <c r="K434" s="30">
        <v>1145</v>
      </c>
      <c r="L434" s="101">
        <v>2248</v>
      </c>
      <c r="M434" s="11">
        <v>6957</v>
      </c>
      <c r="N434" s="31" t="s">
        <v>383</v>
      </c>
    </row>
    <row r="435" spans="2:14" ht="25.5" customHeight="1" thickTop="1" thickBot="1">
      <c r="B435" s="1228"/>
      <c r="C435" s="1230"/>
      <c r="D435" s="1232"/>
      <c r="E435" s="1234"/>
      <c r="F435" s="1237"/>
      <c r="G435" s="1232"/>
      <c r="H435" s="32" t="s">
        <v>24</v>
      </c>
      <c r="I435" s="33">
        <v>7209</v>
      </c>
      <c r="J435" s="32">
        <v>7209</v>
      </c>
      <c r="K435" s="34">
        <v>7209</v>
      </c>
      <c r="L435" s="33">
        <v>7209</v>
      </c>
      <c r="M435" s="16">
        <v>28836</v>
      </c>
      <c r="N435" s="35" t="s">
        <v>383</v>
      </c>
    </row>
    <row r="436" spans="2:14" ht="25.5" customHeight="1" thickTop="1" thickBot="1">
      <c r="B436" s="1228"/>
      <c r="C436" s="1230"/>
      <c r="D436" s="1232"/>
      <c r="E436" s="1234"/>
      <c r="F436" s="1237"/>
      <c r="G436" s="1232"/>
      <c r="H436" s="36" t="s">
        <v>25</v>
      </c>
      <c r="I436" s="55">
        <v>0.34</v>
      </c>
      <c r="J436" s="36">
        <v>16</v>
      </c>
      <c r="K436" s="45">
        <v>16</v>
      </c>
      <c r="L436" s="37">
        <v>31.1</v>
      </c>
      <c r="M436" s="27">
        <v>24.1</v>
      </c>
      <c r="N436" s="42"/>
    </row>
    <row r="437" spans="2:14" ht="21" customHeight="1" thickTop="1" thickBot="1">
      <c r="B437" s="1228" t="s">
        <v>372</v>
      </c>
      <c r="C437" s="1230" t="s">
        <v>373</v>
      </c>
      <c r="D437" s="1232" t="s">
        <v>374</v>
      </c>
      <c r="E437" s="1234" t="s">
        <v>409</v>
      </c>
      <c r="F437" s="1237" t="s">
        <v>410</v>
      </c>
      <c r="G437" s="1232" t="s">
        <v>411</v>
      </c>
      <c r="H437" s="28" t="s">
        <v>22</v>
      </c>
      <c r="I437" s="29">
        <v>2221</v>
      </c>
      <c r="J437" s="28">
        <v>1574</v>
      </c>
      <c r="K437" s="30">
        <v>1899</v>
      </c>
      <c r="L437" s="101">
        <v>4681</v>
      </c>
      <c r="M437" s="11">
        <v>10375</v>
      </c>
      <c r="N437" s="31" t="s">
        <v>383</v>
      </c>
    </row>
    <row r="438" spans="2:14" ht="21" customHeight="1" thickTop="1" thickBot="1">
      <c r="B438" s="1228"/>
      <c r="C438" s="1230"/>
      <c r="D438" s="1232"/>
      <c r="E438" s="1234"/>
      <c r="F438" s="1237"/>
      <c r="G438" s="1232"/>
      <c r="H438" s="32" t="s">
        <v>24</v>
      </c>
      <c r="I438" s="33">
        <v>9391</v>
      </c>
      <c r="J438" s="32">
        <v>9391</v>
      </c>
      <c r="K438" s="34">
        <v>9391</v>
      </c>
      <c r="L438" s="33">
        <v>9391</v>
      </c>
      <c r="M438" s="16">
        <v>37564</v>
      </c>
      <c r="N438" s="35" t="s">
        <v>383</v>
      </c>
    </row>
    <row r="439" spans="2:14" ht="21" customHeight="1" thickTop="1" thickBot="1">
      <c r="B439" s="1228"/>
      <c r="C439" s="1230"/>
      <c r="D439" s="1232"/>
      <c r="E439" s="1234"/>
      <c r="F439" s="1237"/>
      <c r="G439" s="1232"/>
      <c r="H439" s="36" t="s">
        <v>25</v>
      </c>
      <c r="I439" s="55">
        <v>0.30199999999999999</v>
      </c>
      <c r="J439" s="36">
        <v>17</v>
      </c>
      <c r="K439" s="45">
        <v>20</v>
      </c>
      <c r="L439" s="37">
        <v>49.8</v>
      </c>
      <c r="M439" s="27">
        <v>27.6</v>
      </c>
      <c r="N439" s="42"/>
    </row>
    <row r="440" spans="2:14" ht="21" customHeight="1" thickTop="1" thickBot="1">
      <c r="B440" s="1228" t="s">
        <v>372</v>
      </c>
      <c r="C440" s="1230" t="s">
        <v>373</v>
      </c>
      <c r="D440" s="1232" t="s">
        <v>374</v>
      </c>
      <c r="E440" s="1234" t="s">
        <v>412</v>
      </c>
      <c r="F440" s="1237" t="s">
        <v>413</v>
      </c>
      <c r="G440" s="1232" t="s">
        <v>414</v>
      </c>
      <c r="H440" s="28" t="s">
        <v>22</v>
      </c>
      <c r="I440" s="29">
        <v>112080</v>
      </c>
      <c r="J440" s="28">
        <v>113282</v>
      </c>
      <c r="K440" s="30">
        <v>97039</v>
      </c>
      <c r="L440" s="29">
        <v>106548</v>
      </c>
      <c r="M440" s="48">
        <v>106548</v>
      </c>
      <c r="N440" s="31" t="s">
        <v>383</v>
      </c>
    </row>
    <row r="441" spans="2:14" ht="21" customHeight="1" thickTop="1" thickBot="1">
      <c r="B441" s="1228"/>
      <c r="C441" s="1230"/>
      <c r="D441" s="1232"/>
      <c r="E441" s="1234"/>
      <c r="F441" s="1237"/>
      <c r="G441" s="1232"/>
      <c r="H441" s="32" t="s">
        <v>24</v>
      </c>
      <c r="I441" s="33">
        <v>114074</v>
      </c>
      <c r="J441" s="32">
        <v>122286</v>
      </c>
      <c r="K441" s="34">
        <v>129498</v>
      </c>
      <c r="L441" s="33">
        <v>135355</v>
      </c>
      <c r="M441" s="49">
        <v>135355</v>
      </c>
      <c r="N441" s="35" t="s">
        <v>383</v>
      </c>
    </row>
    <row r="442" spans="2:14" ht="21" customHeight="1" thickTop="1" thickBot="1">
      <c r="B442" s="1228"/>
      <c r="C442" s="1230"/>
      <c r="D442" s="1232"/>
      <c r="E442" s="1234"/>
      <c r="F442" s="1237"/>
      <c r="G442" s="1232"/>
      <c r="H442" s="36" t="s">
        <v>25</v>
      </c>
      <c r="I442" s="55">
        <v>0.93300000000000005</v>
      </c>
      <c r="J442" s="36">
        <v>92.64</v>
      </c>
      <c r="K442" s="45">
        <v>74.930000000000007</v>
      </c>
      <c r="L442" s="37">
        <v>78.72</v>
      </c>
      <c r="M442" s="54">
        <v>78.72</v>
      </c>
      <c r="N442" s="42"/>
    </row>
    <row r="443" spans="2:14" ht="30" customHeight="1" thickTop="1" thickBot="1">
      <c r="B443" s="1228" t="s">
        <v>372</v>
      </c>
      <c r="C443" s="1230" t="s">
        <v>373</v>
      </c>
      <c r="D443" s="1232" t="s">
        <v>374</v>
      </c>
      <c r="E443" s="1234" t="s">
        <v>415</v>
      </c>
      <c r="F443" s="1237" t="s">
        <v>416</v>
      </c>
      <c r="G443" s="1232" t="s">
        <v>417</v>
      </c>
      <c r="H443" s="28" t="s">
        <v>22</v>
      </c>
      <c r="I443" s="29">
        <v>89</v>
      </c>
      <c r="J443" s="28">
        <v>0</v>
      </c>
      <c r="K443" s="30">
        <v>19</v>
      </c>
      <c r="L443" s="29">
        <v>224</v>
      </c>
      <c r="M443" s="11">
        <v>332</v>
      </c>
      <c r="N443" s="31" t="s">
        <v>383</v>
      </c>
    </row>
    <row r="444" spans="2:14" ht="30" customHeight="1" thickTop="1" thickBot="1">
      <c r="B444" s="1228"/>
      <c r="C444" s="1230"/>
      <c r="D444" s="1232"/>
      <c r="E444" s="1234"/>
      <c r="F444" s="1237"/>
      <c r="G444" s="1232"/>
      <c r="H444" s="32" t="s">
        <v>24</v>
      </c>
      <c r="I444" s="33">
        <v>150</v>
      </c>
      <c r="J444" s="32">
        <v>150</v>
      </c>
      <c r="K444" s="34">
        <v>150</v>
      </c>
      <c r="L444" s="33">
        <v>205</v>
      </c>
      <c r="M444" s="16">
        <v>655</v>
      </c>
      <c r="N444" s="35" t="s">
        <v>383</v>
      </c>
    </row>
    <row r="445" spans="2:14" ht="30" customHeight="1" thickTop="1" thickBot="1">
      <c r="B445" s="1228"/>
      <c r="C445" s="1230"/>
      <c r="D445" s="1232"/>
      <c r="E445" s="1234"/>
      <c r="F445" s="1237"/>
      <c r="G445" s="1232"/>
      <c r="H445" s="36" t="s">
        <v>25</v>
      </c>
      <c r="I445" s="43">
        <v>0.56999999999999995</v>
      </c>
      <c r="J445" s="36">
        <v>0</v>
      </c>
      <c r="K445" s="45">
        <v>13</v>
      </c>
      <c r="L445" s="37">
        <v>109.27</v>
      </c>
      <c r="M445" s="27">
        <v>50.7</v>
      </c>
      <c r="N445" s="42"/>
    </row>
    <row r="446" spans="2:14" ht="21" customHeight="1" thickTop="1" thickBot="1">
      <c r="B446" s="1228" t="s">
        <v>372</v>
      </c>
      <c r="C446" s="1230" t="s">
        <v>373</v>
      </c>
      <c r="D446" s="1232" t="s">
        <v>374</v>
      </c>
      <c r="E446" s="1234" t="s">
        <v>418</v>
      </c>
      <c r="F446" s="1237" t="s">
        <v>419</v>
      </c>
      <c r="G446" s="1232" t="s">
        <v>420</v>
      </c>
      <c r="H446" s="28" t="s">
        <v>22</v>
      </c>
      <c r="I446" s="29">
        <v>0</v>
      </c>
      <c r="J446" s="28">
        <v>0</v>
      </c>
      <c r="K446" s="30">
        <v>54</v>
      </c>
      <c r="L446" s="29">
        <v>50</v>
      </c>
      <c r="M446" s="11">
        <v>104</v>
      </c>
      <c r="N446" s="31" t="s">
        <v>383</v>
      </c>
    </row>
    <row r="447" spans="2:14" ht="21" customHeight="1" thickTop="1" thickBot="1">
      <c r="B447" s="1228"/>
      <c r="C447" s="1230"/>
      <c r="D447" s="1232"/>
      <c r="E447" s="1234"/>
      <c r="F447" s="1237"/>
      <c r="G447" s="1232"/>
      <c r="H447" s="32" t="s">
        <v>24</v>
      </c>
      <c r="I447" s="33">
        <v>50</v>
      </c>
      <c r="J447" s="32">
        <v>50</v>
      </c>
      <c r="K447" s="34">
        <v>50</v>
      </c>
      <c r="L447" s="33">
        <v>50</v>
      </c>
      <c r="M447" s="16">
        <v>200</v>
      </c>
      <c r="N447" s="35" t="s">
        <v>383</v>
      </c>
    </row>
    <row r="448" spans="2:14" ht="21" customHeight="1" thickTop="1" thickBot="1">
      <c r="B448" s="1228"/>
      <c r="C448" s="1230"/>
      <c r="D448" s="1232"/>
      <c r="E448" s="1234"/>
      <c r="F448" s="1237"/>
      <c r="G448" s="1232"/>
      <c r="H448" s="36" t="s">
        <v>25</v>
      </c>
      <c r="I448" s="43">
        <v>0</v>
      </c>
      <c r="J448" s="36">
        <v>0</v>
      </c>
      <c r="K448" s="45">
        <v>108</v>
      </c>
      <c r="L448" s="37">
        <v>100</v>
      </c>
      <c r="M448" s="27">
        <v>52</v>
      </c>
      <c r="N448" s="42"/>
    </row>
    <row r="449" spans="2:14" ht="22.5" customHeight="1" thickTop="1" thickBot="1">
      <c r="B449" s="1228" t="s">
        <v>372</v>
      </c>
      <c r="C449" s="1230" t="s">
        <v>373</v>
      </c>
      <c r="D449" s="1232" t="s">
        <v>374</v>
      </c>
      <c r="E449" s="1234" t="s">
        <v>421</v>
      </c>
      <c r="F449" s="1237" t="s">
        <v>422</v>
      </c>
      <c r="G449" s="1232" t="s">
        <v>423</v>
      </c>
      <c r="H449" s="28" t="s">
        <v>22</v>
      </c>
      <c r="I449" s="29">
        <v>184472</v>
      </c>
      <c r="J449" s="28">
        <v>133734</v>
      </c>
      <c r="K449" s="30">
        <v>270629</v>
      </c>
      <c r="L449" s="29">
        <v>305609</v>
      </c>
      <c r="M449" s="11">
        <v>894444</v>
      </c>
      <c r="N449" s="31" t="s">
        <v>383</v>
      </c>
    </row>
    <row r="450" spans="2:14" ht="22.5" customHeight="1" thickTop="1" thickBot="1">
      <c r="B450" s="1228"/>
      <c r="C450" s="1230"/>
      <c r="D450" s="1232"/>
      <c r="E450" s="1234"/>
      <c r="F450" s="1237"/>
      <c r="G450" s="1232"/>
      <c r="H450" s="32" t="s">
        <v>24</v>
      </c>
      <c r="I450" s="33">
        <v>1595105</v>
      </c>
      <c r="J450" s="32">
        <v>1595105</v>
      </c>
      <c r="K450" s="34">
        <v>1595105</v>
      </c>
      <c r="L450" s="33">
        <v>1595105</v>
      </c>
      <c r="M450" s="49">
        <v>1595105</v>
      </c>
      <c r="N450" s="35" t="s">
        <v>383</v>
      </c>
    </row>
    <row r="451" spans="2:14" ht="22.5" customHeight="1" thickTop="1" thickBot="1">
      <c r="B451" s="1228"/>
      <c r="C451" s="1230"/>
      <c r="D451" s="1232"/>
      <c r="E451" s="1234"/>
      <c r="F451" s="1237"/>
      <c r="G451" s="1232"/>
      <c r="H451" s="36" t="s">
        <v>25</v>
      </c>
      <c r="I451" s="37">
        <v>115.6</v>
      </c>
      <c r="J451" s="36">
        <v>84.6</v>
      </c>
      <c r="K451" s="45">
        <v>169.66</v>
      </c>
      <c r="L451" s="37">
        <v>191.5</v>
      </c>
      <c r="M451" s="27">
        <v>561</v>
      </c>
      <c r="N451" s="42"/>
    </row>
    <row r="452" spans="2:14" ht="22.5" customHeight="1" thickTop="1" thickBot="1">
      <c r="B452" s="1228" t="s">
        <v>372</v>
      </c>
      <c r="C452" s="1230" t="s">
        <v>373</v>
      </c>
      <c r="D452" s="1232" t="s">
        <v>374</v>
      </c>
      <c r="E452" s="1234" t="s">
        <v>424</v>
      </c>
      <c r="F452" s="1237" t="s">
        <v>425</v>
      </c>
      <c r="G452" s="1232" t="s">
        <v>426</v>
      </c>
      <c r="H452" s="28" t="s">
        <v>22</v>
      </c>
      <c r="I452" s="29">
        <v>82728</v>
      </c>
      <c r="J452" s="28">
        <v>18052</v>
      </c>
      <c r="K452" s="30">
        <v>24632</v>
      </c>
      <c r="L452" s="29">
        <v>22688</v>
      </c>
      <c r="M452" s="11">
        <v>148100</v>
      </c>
      <c r="N452" s="31" t="s">
        <v>383</v>
      </c>
    </row>
    <row r="453" spans="2:14" ht="22.5" customHeight="1" thickTop="1" thickBot="1">
      <c r="B453" s="1228"/>
      <c r="C453" s="1230"/>
      <c r="D453" s="1232"/>
      <c r="E453" s="1234"/>
      <c r="F453" s="1237"/>
      <c r="G453" s="1232"/>
      <c r="H453" s="32" t="s">
        <v>24</v>
      </c>
      <c r="I453" s="33">
        <v>78387</v>
      </c>
      <c r="J453" s="32">
        <v>78387</v>
      </c>
      <c r="K453" s="34">
        <v>78388</v>
      </c>
      <c r="L453" s="33">
        <v>78387</v>
      </c>
      <c r="M453" s="16">
        <v>313549</v>
      </c>
      <c r="N453" s="35" t="s">
        <v>383</v>
      </c>
    </row>
    <row r="454" spans="2:14" ht="22.5" customHeight="1" thickTop="1" thickBot="1">
      <c r="B454" s="1228"/>
      <c r="C454" s="1230"/>
      <c r="D454" s="1232"/>
      <c r="E454" s="1234"/>
      <c r="F454" s="1237"/>
      <c r="G454" s="1232"/>
      <c r="H454" s="36" t="s">
        <v>25</v>
      </c>
      <c r="I454" s="55">
        <v>1.05</v>
      </c>
      <c r="J454" s="36">
        <v>23</v>
      </c>
      <c r="K454" s="45">
        <v>31.42</v>
      </c>
      <c r="L454" s="55">
        <v>0.28939999999999999</v>
      </c>
      <c r="M454" s="27">
        <v>47.2</v>
      </c>
      <c r="N454" s="42"/>
    </row>
    <row r="455" spans="2:14" ht="41.25" customHeight="1" thickTop="1" thickBot="1">
      <c r="B455" s="1228" t="s">
        <v>372</v>
      </c>
      <c r="C455" s="1230" t="s">
        <v>373</v>
      </c>
      <c r="D455" s="1232" t="s">
        <v>374</v>
      </c>
      <c r="E455" s="1234" t="s">
        <v>427</v>
      </c>
      <c r="F455" s="1237" t="s">
        <v>428</v>
      </c>
      <c r="G455" s="1232" t="s">
        <v>429</v>
      </c>
      <c r="H455" s="28" t="s">
        <v>22</v>
      </c>
      <c r="I455" s="29">
        <v>29175</v>
      </c>
      <c r="J455" s="28">
        <v>23023</v>
      </c>
      <c r="K455" s="30">
        <v>10408</v>
      </c>
      <c r="L455" s="29">
        <v>10408</v>
      </c>
      <c r="M455" s="11">
        <v>73014</v>
      </c>
      <c r="N455" s="31" t="s">
        <v>383</v>
      </c>
    </row>
    <row r="456" spans="2:14" ht="41.25" customHeight="1" thickTop="1" thickBot="1">
      <c r="B456" s="1228"/>
      <c r="C456" s="1230"/>
      <c r="D456" s="1232"/>
      <c r="E456" s="1234"/>
      <c r="F456" s="1237"/>
      <c r="G456" s="1232"/>
      <c r="H456" s="32" t="s">
        <v>24</v>
      </c>
      <c r="I456" s="33">
        <v>32812</v>
      </c>
      <c r="J456" s="32">
        <v>24068</v>
      </c>
      <c r="K456" s="34">
        <v>11052</v>
      </c>
      <c r="L456" s="33">
        <v>11052</v>
      </c>
      <c r="M456" s="16">
        <v>78984</v>
      </c>
      <c r="N456" s="35" t="s">
        <v>383</v>
      </c>
    </row>
    <row r="457" spans="2:14" ht="41.25" customHeight="1" thickTop="1" thickBot="1">
      <c r="B457" s="1228"/>
      <c r="C457" s="1230"/>
      <c r="D457" s="1232"/>
      <c r="E457" s="1234"/>
      <c r="F457" s="1237"/>
      <c r="G457" s="1232"/>
      <c r="H457" s="36" t="s">
        <v>25</v>
      </c>
      <c r="I457" s="55">
        <v>0.88919999999999999</v>
      </c>
      <c r="J457" s="36">
        <v>95.66</v>
      </c>
      <c r="K457" s="45">
        <v>94.18</v>
      </c>
      <c r="L457" s="37">
        <v>94.18</v>
      </c>
      <c r="M457" s="27">
        <v>92.4</v>
      </c>
      <c r="N457" s="42"/>
    </row>
    <row r="458" spans="2:14" ht="22.5" customHeight="1" thickTop="1" thickBot="1">
      <c r="B458" s="1228" t="s">
        <v>372</v>
      </c>
      <c r="C458" s="1230" t="s">
        <v>373</v>
      </c>
      <c r="D458" s="1232" t="s">
        <v>374</v>
      </c>
      <c r="E458" s="1234" t="s">
        <v>430</v>
      </c>
      <c r="F458" s="1237" t="s">
        <v>431</v>
      </c>
      <c r="G458" s="1232" t="s">
        <v>432</v>
      </c>
      <c r="H458" s="28" t="s">
        <v>22</v>
      </c>
      <c r="I458" s="29">
        <v>328</v>
      </c>
      <c r="J458" s="28">
        <v>328</v>
      </c>
      <c r="K458" s="30">
        <v>328</v>
      </c>
      <c r="L458" s="29">
        <v>328</v>
      </c>
      <c r="M458" s="48">
        <v>328</v>
      </c>
      <c r="N458" s="31" t="s">
        <v>383</v>
      </c>
    </row>
    <row r="459" spans="2:14" ht="22.5" customHeight="1" thickTop="1" thickBot="1">
      <c r="B459" s="1228"/>
      <c r="C459" s="1230"/>
      <c r="D459" s="1232"/>
      <c r="E459" s="1234"/>
      <c r="F459" s="1237"/>
      <c r="G459" s="1232"/>
      <c r="H459" s="32" t="s">
        <v>24</v>
      </c>
      <c r="I459" s="33">
        <v>351</v>
      </c>
      <c r="J459" s="32">
        <v>351</v>
      </c>
      <c r="K459" s="34">
        <v>359</v>
      </c>
      <c r="L459" s="33">
        <v>359</v>
      </c>
      <c r="M459" s="49">
        <v>359</v>
      </c>
      <c r="N459" s="35" t="s">
        <v>383</v>
      </c>
    </row>
    <row r="460" spans="2:14" ht="22.5" customHeight="1" thickTop="1" thickBot="1">
      <c r="B460" s="1228"/>
      <c r="C460" s="1230"/>
      <c r="D460" s="1232"/>
      <c r="E460" s="1234"/>
      <c r="F460" s="1237"/>
      <c r="G460" s="1232"/>
      <c r="H460" s="36" t="s">
        <v>25</v>
      </c>
      <c r="I460" s="43">
        <v>0.93</v>
      </c>
      <c r="J460" s="36">
        <v>93</v>
      </c>
      <c r="K460" s="45">
        <v>91</v>
      </c>
      <c r="L460" s="37">
        <v>91</v>
      </c>
      <c r="M460" s="54">
        <v>91</v>
      </c>
      <c r="N460" s="42"/>
    </row>
    <row r="461" spans="2:14" ht="22.5" customHeight="1" thickTop="1" thickBot="1">
      <c r="B461" s="1228" t="s">
        <v>372</v>
      </c>
      <c r="C461" s="1230" t="s">
        <v>433</v>
      </c>
      <c r="D461" s="1232" t="s">
        <v>434</v>
      </c>
      <c r="E461" s="1234" t="s">
        <v>330</v>
      </c>
      <c r="F461" s="1237" t="s">
        <v>386</v>
      </c>
      <c r="G461" s="1232" t="s">
        <v>387</v>
      </c>
      <c r="H461" s="28" t="s">
        <v>22</v>
      </c>
      <c r="I461" s="29">
        <v>1272</v>
      </c>
      <c r="J461" s="28">
        <v>1272</v>
      </c>
      <c r="K461" s="30">
        <v>1592</v>
      </c>
      <c r="L461" s="29">
        <v>1592</v>
      </c>
      <c r="M461" s="48">
        <v>1592</v>
      </c>
      <c r="N461" s="31" t="s">
        <v>383</v>
      </c>
    </row>
    <row r="462" spans="2:14" ht="22.5" customHeight="1" thickTop="1" thickBot="1">
      <c r="B462" s="1228"/>
      <c r="C462" s="1230"/>
      <c r="D462" s="1232"/>
      <c r="E462" s="1234"/>
      <c r="F462" s="1237"/>
      <c r="G462" s="1232"/>
      <c r="H462" s="32" t="s">
        <v>24</v>
      </c>
      <c r="I462" s="33">
        <v>1595105</v>
      </c>
      <c r="J462" s="32">
        <v>1595105</v>
      </c>
      <c r="K462" s="34">
        <v>1595105</v>
      </c>
      <c r="L462" s="33">
        <v>1595105</v>
      </c>
      <c r="M462" s="49">
        <v>1595105</v>
      </c>
      <c r="N462" s="35"/>
    </row>
    <row r="463" spans="2:14" ht="22.5" customHeight="1" thickTop="1" thickBot="1">
      <c r="B463" s="1228"/>
      <c r="C463" s="1230"/>
      <c r="D463" s="1232"/>
      <c r="E463" s="1234"/>
      <c r="F463" s="1237"/>
      <c r="G463" s="1232"/>
      <c r="H463" s="36" t="s">
        <v>25</v>
      </c>
      <c r="I463" s="37">
        <v>0.8</v>
      </c>
      <c r="J463" s="36">
        <v>0.8</v>
      </c>
      <c r="K463" s="45">
        <v>0.99</v>
      </c>
      <c r="L463" s="37">
        <v>0.99</v>
      </c>
      <c r="M463" s="54">
        <v>0.99</v>
      </c>
      <c r="N463" s="42"/>
    </row>
    <row r="464" spans="2:14" ht="29.25" customHeight="1" thickTop="1" thickBot="1">
      <c r="B464" s="1228" t="s">
        <v>372</v>
      </c>
      <c r="C464" s="1230" t="s">
        <v>433</v>
      </c>
      <c r="D464" s="1232" t="s">
        <v>434</v>
      </c>
      <c r="E464" s="1234" t="s">
        <v>435</v>
      </c>
      <c r="F464" s="1237" t="s">
        <v>436</v>
      </c>
      <c r="G464" s="1232" t="s">
        <v>437</v>
      </c>
      <c r="H464" s="28" t="s">
        <v>22</v>
      </c>
      <c r="I464" s="29">
        <v>0</v>
      </c>
      <c r="J464" s="28">
        <v>20</v>
      </c>
      <c r="K464" s="30">
        <v>40</v>
      </c>
      <c r="L464" s="29">
        <v>20</v>
      </c>
      <c r="M464" s="11">
        <f>SUM(I464:L464)</f>
        <v>80</v>
      </c>
      <c r="N464" s="31" t="s">
        <v>383</v>
      </c>
    </row>
    <row r="465" spans="2:14" ht="29.25" customHeight="1" thickTop="1" thickBot="1">
      <c r="B465" s="1228"/>
      <c r="C465" s="1230"/>
      <c r="D465" s="1232"/>
      <c r="E465" s="1234"/>
      <c r="F465" s="1237"/>
      <c r="G465" s="1232"/>
      <c r="H465" s="32" t="s">
        <v>24</v>
      </c>
      <c r="I465" s="33">
        <v>0</v>
      </c>
      <c r="J465" s="32">
        <v>20</v>
      </c>
      <c r="K465" s="34">
        <v>40</v>
      </c>
      <c r="L465" s="33">
        <v>20</v>
      </c>
      <c r="M465" s="16">
        <f>SUM(I465:L465)</f>
        <v>80</v>
      </c>
      <c r="N465" s="35" t="s">
        <v>383</v>
      </c>
    </row>
    <row r="466" spans="2:14" ht="29.25" customHeight="1" thickTop="1" thickBot="1">
      <c r="B466" s="1228"/>
      <c r="C466" s="1230"/>
      <c r="D466" s="1232"/>
      <c r="E466" s="1234"/>
      <c r="F466" s="1237"/>
      <c r="G466" s="1232"/>
      <c r="H466" s="36" t="s">
        <v>25</v>
      </c>
      <c r="I466" s="43">
        <v>0</v>
      </c>
      <c r="J466" s="36">
        <v>100</v>
      </c>
      <c r="K466" s="45">
        <v>100</v>
      </c>
      <c r="L466" s="37">
        <v>100</v>
      </c>
      <c r="M466" s="27">
        <v>100</v>
      </c>
      <c r="N466" s="42"/>
    </row>
    <row r="467" spans="2:14" ht="27.75" customHeight="1" thickTop="1" thickBot="1">
      <c r="B467" s="1228" t="s">
        <v>438</v>
      </c>
      <c r="C467" s="1230" t="s">
        <v>439</v>
      </c>
      <c r="D467" s="1232" t="s">
        <v>440</v>
      </c>
      <c r="E467" s="1234" t="s">
        <v>19</v>
      </c>
      <c r="F467" s="1237" t="s">
        <v>441</v>
      </c>
      <c r="G467" s="1232" t="s">
        <v>442</v>
      </c>
      <c r="H467" s="8" t="s">
        <v>22</v>
      </c>
      <c r="I467" s="9">
        <v>0</v>
      </c>
      <c r="J467" s="8">
        <v>0</v>
      </c>
      <c r="K467" s="10">
        <v>4.9000000000000004</v>
      </c>
      <c r="L467" s="9">
        <v>4.6100000000000003</v>
      </c>
      <c r="M467" s="11">
        <v>9.51</v>
      </c>
      <c r="N467" s="23"/>
    </row>
    <row r="468" spans="2:14" ht="27.75" customHeight="1" thickTop="1" thickBot="1">
      <c r="B468" s="1229"/>
      <c r="C468" s="1231"/>
      <c r="D468" s="1233"/>
      <c r="E468" s="1235"/>
      <c r="F468" s="1238"/>
      <c r="G468" s="1239"/>
      <c r="H468" s="13" t="s">
        <v>24</v>
      </c>
      <c r="I468" s="14">
        <v>0</v>
      </c>
      <c r="J468" s="13">
        <v>0</v>
      </c>
      <c r="K468" s="15">
        <v>5</v>
      </c>
      <c r="L468" s="14">
        <v>5</v>
      </c>
      <c r="M468" s="16">
        <v>10</v>
      </c>
      <c r="N468" s="24"/>
    </row>
    <row r="469" spans="2:14" ht="27.75" customHeight="1" thickTop="1" thickBot="1">
      <c r="B469" s="1229"/>
      <c r="C469" s="1231"/>
      <c r="D469" s="1233"/>
      <c r="E469" s="1235"/>
      <c r="F469" s="1238"/>
      <c r="G469" s="1239"/>
      <c r="H469" s="17" t="s">
        <v>25</v>
      </c>
      <c r="I469" s="102">
        <v>0</v>
      </c>
      <c r="J469" s="103">
        <v>0</v>
      </c>
      <c r="K469" s="104">
        <v>0.98</v>
      </c>
      <c r="L469" s="105">
        <v>0.92200000000000004</v>
      </c>
      <c r="M469" s="47">
        <v>0.95</v>
      </c>
      <c r="N469" s="25"/>
    </row>
    <row r="470" spans="2:14" ht="22.5" customHeight="1" thickTop="1" thickBot="1">
      <c r="B470" s="1228" t="s">
        <v>438</v>
      </c>
      <c r="C470" s="1230" t="s">
        <v>439</v>
      </c>
      <c r="D470" s="1232" t="s">
        <v>440</v>
      </c>
      <c r="E470" s="1234" t="s">
        <v>26</v>
      </c>
      <c r="F470" s="1237" t="s">
        <v>443</v>
      </c>
      <c r="G470" s="1232" t="s">
        <v>444</v>
      </c>
      <c r="H470" s="8" t="s">
        <v>22</v>
      </c>
      <c r="I470" s="9">
        <v>0</v>
      </c>
      <c r="J470" s="8">
        <v>0</v>
      </c>
      <c r="K470" s="10">
        <v>4.9000000000000004</v>
      </c>
      <c r="L470" s="9">
        <v>0</v>
      </c>
      <c r="M470" s="11">
        <v>4.9000000000000004</v>
      </c>
      <c r="N470" s="23"/>
    </row>
    <row r="471" spans="2:14" ht="22.5" customHeight="1" thickTop="1" thickBot="1">
      <c r="B471" s="1229"/>
      <c r="C471" s="1231"/>
      <c r="D471" s="1233"/>
      <c r="E471" s="1235"/>
      <c r="F471" s="1238"/>
      <c r="G471" s="1239"/>
      <c r="H471" s="13" t="s">
        <v>24</v>
      </c>
      <c r="I471" s="14">
        <v>0</v>
      </c>
      <c r="J471" s="13">
        <v>0</v>
      </c>
      <c r="K471" s="15">
        <v>5</v>
      </c>
      <c r="L471" s="14">
        <v>0</v>
      </c>
      <c r="M471" s="16">
        <v>5</v>
      </c>
      <c r="N471" s="24"/>
    </row>
    <row r="472" spans="2:14" ht="22.5" customHeight="1" thickTop="1" thickBot="1">
      <c r="B472" s="1229"/>
      <c r="C472" s="1231"/>
      <c r="D472" s="1233"/>
      <c r="E472" s="1235"/>
      <c r="F472" s="1238"/>
      <c r="G472" s="1239"/>
      <c r="H472" s="17" t="s">
        <v>25</v>
      </c>
      <c r="I472" s="102">
        <v>0</v>
      </c>
      <c r="J472" s="103">
        <v>0</v>
      </c>
      <c r="K472" s="104">
        <v>0.98</v>
      </c>
      <c r="L472" s="102">
        <v>0</v>
      </c>
      <c r="M472" s="47">
        <v>0.98</v>
      </c>
      <c r="N472" s="25"/>
    </row>
    <row r="473" spans="2:14" ht="22.5" customHeight="1" thickTop="1" thickBot="1">
      <c r="B473" s="1228" t="s">
        <v>438</v>
      </c>
      <c r="C473" s="1230" t="s">
        <v>439</v>
      </c>
      <c r="D473" s="1232" t="s">
        <v>440</v>
      </c>
      <c r="E473" s="1234" t="s">
        <v>55</v>
      </c>
      <c r="F473" s="1237" t="s">
        <v>445</v>
      </c>
      <c r="G473" s="1232" t="s">
        <v>446</v>
      </c>
      <c r="H473" s="8" t="s">
        <v>22</v>
      </c>
      <c r="I473" s="9">
        <v>5</v>
      </c>
      <c r="J473" s="8">
        <v>0</v>
      </c>
      <c r="K473" s="10">
        <v>30</v>
      </c>
      <c r="L473" s="9">
        <v>5</v>
      </c>
      <c r="M473" s="11">
        <v>40</v>
      </c>
      <c r="N473" s="23"/>
    </row>
    <row r="474" spans="2:14" ht="22.5" customHeight="1" thickTop="1" thickBot="1">
      <c r="B474" s="1229"/>
      <c r="C474" s="1231"/>
      <c r="D474" s="1233"/>
      <c r="E474" s="1235"/>
      <c r="F474" s="1238"/>
      <c r="G474" s="1239"/>
      <c r="H474" s="13" t="s">
        <v>24</v>
      </c>
      <c r="I474" s="14">
        <v>43</v>
      </c>
      <c r="J474" s="13">
        <v>0</v>
      </c>
      <c r="K474" s="15">
        <v>43</v>
      </c>
      <c r="L474" s="14">
        <v>43</v>
      </c>
      <c r="M474" s="16">
        <v>43</v>
      </c>
      <c r="N474" s="24"/>
    </row>
    <row r="475" spans="2:14" ht="22.5" customHeight="1" thickTop="1" thickBot="1">
      <c r="B475" s="1229"/>
      <c r="C475" s="1231"/>
      <c r="D475" s="1233"/>
      <c r="E475" s="1235"/>
      <c r="F475" s="1238"/>
      <c r="G475" s="1239"/>
      <c r="H475" s="17" t="s">
        <v>25</v>
      </c>
      <c r="I475" s="102">
        <v>0.12</v>
      </c>
      <c r="J475" s="103">
        <v>0</v>
      </c>
      <c r="K475" s="104">
        <v>0.7</v>
      </c>
      <c r="L475" s="105">
        <v>0.1163</v>
      </c>
      <c r="M475" s="47">
        <v>0.94</v>
      </c>
      <c r="N475" s="25"/>
    </row>
    <row r="476" spans="2:14" ht="22.5" customHeight="1" thickTop="1" thickBot="1">
      <c r="B476" s="1228" t="s">
        <v>438</v>
      </c>
      <c r="C476" s="1230" t="s">
        <v>439</v>
      </c>
      <c r="D476" s="1232" t="s">
        <v>440</v>
      </c>
      <c r="E476" s="1234" t="s">
        <v>59</v>
      </c>
      <c r="F476" s="1237" t="s">
        <v>447</v>
      </c>
      <c r="G476" s="1232" t="s">
        <v>448</v>
      </c>
      <c r="H476" s="8" t="s">
        <v>22</v>
      </c>
      <c r="I476" s="9">
        <v>0</v>
      </c>
      <c r="J476" s="8">
        <v>0</v>
      </c>
      <c r="K476" s="10">
        <v>0</v>
      </c>
      <c r="L476" s="9">
        <v>4.32</v>
      </c>
      <c r="M476" s="11">
        <v>4.32</v>
      </c>
      <c r="N476" s="23"/>
    </row>
    <row r="477" spans="2:14" ht="22.5" customHeight="1" thickTop="1" thickBot="1">
      <c r="B477" s="1229"/>
      <c r="C477" s="1231"/>
      <c r="D477" s="1233"/>
      <c r="E477" s="1235"/>
      <c r="F477" s="1238"/>
      <c r="G477" s="1239"/>
      <c r="H477" s="13" t="s">
        <v>24</v>
      </c>
      <c r="I477" s="14">
        <v>0</v>
      </c>
      <c r="J477" s="13">
        <v>0</v>
      </c>
      <c r="K477" s="15">
        <v>0</v>
      </c>
      <c r="L477" s="14">
        <v>5</v>
      </c>
      <c r="M477" s="16">
        <v>5</v>
      </c>
      <c r="N477" s="24"/>
    </row>
    <row r="478" spans="2:14" ht="22.5" customHeight="1" thickTop="1" thickBot="1">
      <c r="B478" s="1229"/>
      <c r="C478" s="1231"/>
      <c r="D478" s="1233"/>
      <c r="E478" s="1235"/>
      <c r="F478" s="1238"/>
      <c r="G478" s="1239"/>
      <c r="H478" s="17" t="s">
        <v>25</v>
      </c>
      <c r="I478" s="102">
        <v>0</v>
      </c>
      <c r="J478" s="103">
        <v>0</v>
      </c>
      <c r="K478" s="104">
        <v>0</v>
      </c>
      <c r="L478" s="102">
        <v>0.86</v>
      </c>
      <c r="M478" s="47">
        <v>0.86</v>
      </c>
      <c r="N478" s="25"/>
    </row>
    <row r="479" spans="2:14" ht="15.75" thickTop="1" thickBot="1">
      <c r="B479" s="1228" t="s">
        <v>438</v>
      </c>
      <c r="C479" s="1230" t="s">
        <v>439</v>
      </c>
      <c r="D479" s="1232" t="s">
        <v>440</v>
      </c>
      <c r="E479" s="1234" t="s">
        <v>91</v>
      </c>
      <c r="F479" s="1237" t="s">
        <v>449</v>
      </c>
      <c r="G479" s="1232" t="s">
        <v>450</v>
      </c>
      <c r="H479" s="8" t="s">
        <v>22</v>
      </c>
      <c r="I479" s="9">
        <v>949</v>
      </c>
      <c r="J479" s="8">
        <v>1</v>
      </c>
      <c r="K479" s="10">
        <v>183</v>
      </c>
      <c r="L479" s="9">
        <v>791</v>
      </c>
      <c r="M479" s="11">
        <f>SUM(I479:L479)</f>
        <v>1924</v>
      </c>
      <c r="N479" s="23"/>
    </row>
    <row r="480" spans="2:14" ht="15.75" thickTop="1" thickBot="1">
      <c r="B480" s="1229"/>
      <c r="C480" s="1231"/>
      <c r="D480" s="1233"/>
      <c r="E480" s="1235"/>
      <c r="F480" s="1238"/>
      <c r="G480" s="1239"/>
      <c r="H480" s="13" t="s">
        <v>24</v>
      </c>
      <c r="I480" s="14">
        <v>38</v>
      </c>
      <c r="J480" s="13">
        <v>38</v>
      </c>
      <c r="K480" s="15">
        <v>38</v>
      </c>
      <c r="L480" s="14">
        <v>38</v>
      </c>
      <c r="M480" s="16">
        <v>38</v>
      </c>
      <c r="N480" s="24"/>
    </row>
    <row r="481" spans="2:14" ht="15.75" thickTop="1" thickBot="1">
      <c r="B481" s="1229"/>
      <c r="C481" s="1231"/>
      <c r="D481" s="1233"/>
      <c r="E481" s="1235"/>
      <c r="F481" s="1238"/>
      <c r="G481" s="1239"/>
      <c r="H481" s="17" t="s">
        <v>25</v>
      </c>
      <c r="I481" s="102">
        <v>0.28000000000000003</v>
      </c>
      <c r="J481" s="106">
        <v>2.9999999999999997E-4</v>
      </c>
      <c r="K481" s="104">
        <v>0.15</v>
      </c>
      <c r="L481" s="102">
        <v>0.66</v>
      </c>
      <c r="M481" s="47">
        <v>1.58</v>
      </c>
      <c r="N481" s="25" t="s">
        <v>451</v>
      </c>
    </row>
    <row r="482" spans="2:14" ht="21" customHeight="1" thickTop="1" thickBot="1">
      <c r="B482" s="1228" t="s">
        <v>438</v>
      </c>
      <c r="C482" s="1230" t="s">
        <v>439</v>
      </c>
      <c r="D482" s="1232" t="s">
        <v>440</v>
      </c>
      <c r="E482" s="1234" t="s">
        <v>94</v>
      </c>
      <c r="F482" s="1237" t="s">
        <v>452</v>
      </c>
      <c r="G482" s="1232" t="s">
        <v>453</v>
      </c>
      <c r="H482" s="8" t="s">
        <v>22</v>
      </c>
      <c r="I482" s="9">
        <v>0</v>
      </c>
      <c r="J482" s="8">
        <v>2</v>
      </c>
      <c r="K482" s="10">
        <v>6</v>
      </c>
      <c r="L482" s="9">
        <v>0</v>
      </c>
      <c r="M482" s="11">
        <v>8</v>
      </c>
      <c r="N482" s="23"/>
    </row>
    <row r="483" spans="2:14" ht="21" customHeight="1" thickTop="1" thickBot="1">
      <c r="B483" s="1229"/>
      <c r="C483" s="1231"/>
      <c r="D483" s="1233"/>
      <c r="E483" s="1235"/>
      <c r="F483" s="1238"/>
      <c r="G483" s="1239"/>
      <c r="H483" s="13" t="s">
        <v>24</v>
      </c>
      <c r="I483" s="14">
        <v>0</v>
      </c>
      <c r="J483" s="13">
        <v>8</v>
      </c>
      <c r="K483" s="15">
        <v>8</v>
      </c>
      <c r="L483" s="14">
        <v>8</v>
      </c>
      <c r="M483" s="16">
        <v>8</v>
      </c>
      <c r="N483" s="24"/>
    </row>
    <row r="484" spans="2:14" ht="21" customHeight="1" thickTop="1" thickBot="1">
      <c r="B484" s="1229"/>
      <c r="C484" s="1231"/>
      <c r="D484" s="1233"/>
      <c r="E484" s="1235"/>
      <c r="F484" s="1238"/>
      <c r="G484" s="1239"/>
      <c r="H484" s="17" t="s">
        <v>25</v>
      </c>
      <c r="I484" s="102">
        <v>0</v>
      </c>
      <c r="J484" s="103">
        <v>0.25</v>
      </c>
      <c r="K484" s="104">
        <v>0.75</v>
      </c>
      <c r="L484" s="102">
        <v>0</v>
      </c>
      <c r="M484" s="47">
        <v>1</v>
      </c>
      <c r="N484" s="25"/>
    </row>
    <row r="485" spans="2:14" ht="15.75" thickTop="1" thickBot="1">
      <c r="B485" s="1228" t="s">
        <v>438</v>
      </c>
      <c r="C485" s="1230" t="s">
        <v>439</v>
      </c>
      <c r="D485" s="1232" t="s">
        <v>440</v>
      </c>
      <c r="E485" s="1234" t="s">
        <v>70</v>
      </c>
      <c r="F485" s="1237" t="s">
        <v>454</v>
      </c>
      <c r="G485" s="1232" t="s">
        <v>455</v>
      </c>
      <c r="H485" s="8" t="s">
        <v>22</v>
      </c>
      <c r="I485" s="9">
        <v>2774</v>
      </c>
      <c r="J485" s="8">
        <v>0</v>
      </c>
      <c r="K485" s="10">
        <v>806</v>
      </c>
      <c r="L485" s="9">
        <v>2988</v>
      </c>
      <c r="M485" s="11">
        <f>SUM(I485:L485)</f>
        <v>6568</v>
      </c>
      <c r="N485" s="23"/>
    </row>
    <row r="486" spans="2:14" ht="15.75" thickTop="1" thickBot="1">
      <c r="B486" s="1229"/>
      <c r="C486" s="1231"/>
      <c r="D486" s="1233"/>
      <c r="E486" s="1235"/>
      <c r="F486" s="1238"/>
      <c r="G486" s="1239"/>
      <c r="H486" s="13" t="s">
        <v>24</v>
      </c>
      <c r="I486" s="14" t="s">
        <v>456</v>
      </c>
      <c r="J486" s="13">
        <v>0</v>
      </c>
      <c r="K486" s="15" t="s">
        <v>456</v>
      </c>
      <c r="L486" s="14" t="s">
        <v>456</v>
      </c>
      <c r="M486" s="16">
        <v>11110</v>
      </c>
      <c r="N486" s="24"/>
    </row>
    <row r="487" spans="2:14" ht="87" thickTop="1" thickBot="1">
      <c r="B487" s="1229"/>
      <c r="C487" s="1231"/>
      <c r="D487" s="1233"/>
      <c r="E487" s="1235"/>
      <c r="F487" s="1238"/>
      <c r="G487" s="1239"/>
      <c r="H487" s="17" t="s">
        <v>25</v>
      </c>
      <c r="I487" s="102">
        <v>0.25</v>
      </c>
      <c r="J487" s="103">
        <v>0</v>
      </c>
      <c r="K487" s="104">
        <v>7.0000000000000007E-2</v>
      </c>
      <c r="L487" s="102">
        <v>0.27</v>
      </c>
      <c r="M487" s="47">
        <v>0.59</v>
      </c>
      <c r="N487" s="25" t="s">
        <v>457</v>
      </c>
    </row>
    <row r="488" spans="2:14" ht="15.75" thickTop="1" thickBot="1">
      <c r="B488" s="1228" t="s">
        <v>438</v>
      </c>
      <c r="C488" s="1230" t="s">
        <v>439</v>
      </c>
      <c r="D488" s="1232" t="s">
        <v>440</v>
      </c>
      <c r="E488" s="1234" t="s">
        <v>103</v>
      </c>
      <c r="F488" s="1237" t="s">
        <v>458</v>
      </c>
      <c r="G488" s="1232" t="s">
        <v>459</v>
      </c>
      <c r="H488" s="8" t="s">
        <v>22</v>
      </c>
      <c r="I488" s="9">
        <v>4869</v>
      </c>
      <c r="J488" s="8">
        <v>88</v>
      </c>
      <c r="K488" s="10">
        <v>1114</v>
      </c>
      <c r="L488" s="9">
        <v>4203</v>
      </c>
      <c r="M488" s="11">
        <f>SUM(I488:L488)</f>
        <v>10274</v>
      </c>
      <c r="N488" s="23"/>
    </row>
    <row r="489" spans="2:14" ht="15.75" thickTop="1" thickBot="1">
      <c r="B489" s="1229"/>
      <c r="C489" s="1231"/>
      <c r="D489" s="1233"/>
      <c r="E489" s="1235"/>
      <c r="F489" s="1238"/>
      <c r="G489" s="1239"/>
      <c r="H489" s="13" t="s">
        <v>24</v>
      </c>
      <c r="I489" s="14">
        <v>18002</v>
      </c>
      <c r="J489" s="13">
        <v>18002</v>
      </c>
      <c r="K489" s="15">
        <v>18002</v>
      </c>
      <c r="L489" s="14">
        <v>18002</v>
      </c>
      <c r="M489" s="16">
        <v>18002</v>
      </c>
      <c r="N489" s="24"/>
    </row>
    <row r="490" spans="2:14" ht="87" thickTop="1" thickBot="1">
      <c r="B490" s="1229"/>
      <c r="C490" s="1231"/>
      <c r="D490" s="1233"/>
      <c r="E490" s="1235"/>
      <c r="F490" s="1238"/>
      <c r="G490" s="1239"/>
      <c r="H490" s="17" t="s">
        <v>25</v>
      </c>
      <c r="I490" s="102">
        <v>0.27</v>
      </c>
      <c r="J490" s="106">
        <v>5.0000000000000001E-3</v>
      </c>
      <c r="K490" s="104">
        <v>0.06</v>
      </c>
      <c r="L490" s="102">
        <v>0.23</v>
      </c>
      <c r="M490" s="47">
        <v>0.56999999999999995</v>
      </c>
      <c r="N490" s="25" t="s">
        <v>457</v>
      </c>
    </row>
    <row r="491" spans="2:14" ht="15.75" thickTop="1" thickBot="1">
      <c r="B491" s="1228" t="s">
        <v>438</v>
      </c>
      <c r="C491" s="1230" t="s">
        <v>439</v>
      </c>
      <c r="D491" s="1232" t="s">
        <v>440</v>
      </c>
      <c r="E491" s="1234" t="s">
        <v>73</v>
      </c>
      <c r="F491" s="1237" t="s">
        <v>460</v>
      </c>
      <c r="G491" s="1232" t="s">
        <v>461</v>
      </c>
      <c r="H491" s="8" t="s">
        <v>22</v>
      </c>
      <c r="I491" s="9">
        <v>69</v>
      </c>
      <c r="J491" s="8">
        <v>0</v>
      </c>
      <c r="K491" s="10">
        <v>0</v>
      </c>
      <c r="L491" s="9">
        <v>23</v>
      </c>
      <c r="M491" s="11">
        <f>SUM(I491:L491)</f>
        <v>92</v>
      </c>
      <c r="N491" s="23"/>
    </row>
    <row r="492" spans="2:14" ht="15.75" thickTop="1" thickBot="1">
      <c r="B492" s="1229"/>
      <c r="C492" s="1231"/>
      <c r="D492" s="1233"/>
      <c r="E492" s="1235"/>
      <c r="F492" s="1238"/>
      <c r="G492" s="1239"/>
      <c r="H492" s="13" t="s">
        <v>24</v>
      </c>
      <c r="I492" s="14">
        <v>913</v>
      </c>
      <c r="J492" s="13">
        <v>0</v>
      </c>
      <c r="K492" s="15">
        <v>0</v>
      </c>
      <c r="L492" s="14">
        <v>913</v>
      </c>
      <c r="M492" s="16">
        <v>913</v>
      </c>
      <c r="N492" s="24"/>
    </row>
    <row r="493" spans="2:14" ht="30" thickTop="1" thickBot="1">
      <c r="B493" s="1229"/>
      <c r="C493" s="1231"/>
      <c r="D493" s="1233"/>
      <c r="E493" s="1235"/>
      <c r="F493" s="1238"/>
      <c r="G493" s="1239"/>
      <c r="H493" s="17" t="s">
        <v>25</v>
      </c>
      <c r="I493" s="102">
        <v>0.08</v>
      </c>
      <c r="J493" s="103">
        <v>0</v>
      </c>
      <c r="K493" s="104">
        <v>0</v>
      </c>
      <c r="L493" s="102">
        <v>0.03</v>
      </c>
      <c r="M493" s="47">
        <v>0.11</v>
      </c>
      <c r="N493" s="25" t="s">
        <v>462</v>
      </c>
    </row>
    <row r="494" spans="2:14" ht="21.75" customHeight="1" thickTop="1" thickBot="1">
      <c r="B494" s="1228" t="s">
        <v>438</v>
      </c>
      <c r="C494" s="1230" t="s">
        <v>439</v>
      </c>
      <c r="D494" s="1232" t="s">
        <v>440</v>
      </c>
      <c r="E494" s="1234" t="s">
        <v>108</v>
      </c>
      <c r="F494" s="1237" t="s">
        <v>463</v>
      </c>
      <c r="G494" s="1232" t="s">
        <v>464</v>
      </c>
      <c r="H494" s="8" t="s">
        <v>22</v>
      </c>
      <c r="I494" s="9">
        <v>0</v>
      </c>
      <c r="J494" s="8">
        <v>0</v>
      </c>
      <c r="K494" s="10">
        <v>0</v>
      </c>
      <c r="L494" s="9">
        <v>0</v>
      </c>
      <c r="M494" s="11">
        <v>0</v>
      </c>
      <c r="N494" s="1193" t="s">
        <v>465</v>
      </c>
    </row>
    <row r="495" spans="2:14" ht="21.75" customHeight="1" thickTop="1" thickBot="1">
      <c r="B495" s="1229"/>
      <c r="C495" s="1231"/>
      <c r="D495" s="1233"/>
      <c r="E495" s="1235"/>
      <c r="F495" s="1238"/>
      <c r="G495" s="1239"/>
      <c r="H495" s="13" t="s">
        <v>24</v>
      </c>
      <c r="I495" s="14">
        <v>800</v>
      </c>
      <c r="J495" s="13">
        <v>0</v>
      </c>
      <c r="K495" s="15">
        <v>0</v>
      </c>
      <c r="L495" s="14">
        <v>0</v>
      </c>
      <c r="M495" s="16">
        <v>0</v>
      </c>
      <c r="N495" s="1194"/>
    </row>
    <row r="496" spans="2:14" ht="21.75" customHeight="1" thickTop="1" thickBot="1">
      <c r="B496" s="1229"/>
      <c r="C496" s="1231"/>
      <c r="D496" s="1233"/>
      <c r="E496" s="1235"/>
      <c r="F496" s="1238"/>
      <c r="G496" s="1239"/>
      <c r="H496" s="17" t="s">
        <v>25</v>
      </c>
      <c r="I496" s="102">
        <v>0</v>
      </c>
      <c r="J496" s="103">
        <v>0</v>
      </c>
      <c r="K496" s="104">
        <v>0</v>
      </c>
      <c r="L496" s="102">
        <v>0</v>
      </c>
      <c r="M496" s="47">
        <v>0</v>
      </c>
      <c r="N496" s="1195"/>
    </row>
    <row r="497" spans="2:14" ht="27" customHeight="1" thickTop="1" thickBot="1">
      <c r="B497" s="1245" t="s">
        <v>438</v>
      </c>
      <c r="C497" s="1248" t="s">
        <v>439</v>
      </c>
      <c r="D497" s="1232" t="s">
        <v>440</v>
      </c>
      <c r="E497" s="1234" t="s">
        <v>466</v>
      </c>
      <c r="F497" s="1237" t="s">
        <v>467</v>
      </c>
      <c r="G497" s="1232" t="s">
        <v>468</v>
      </c>
      <c r="H497" s="8" t="s">
        <v>24</v>
      </c>
      <c r="I497" s="9">
        <v>905</v>
      </c>
      <c r="J497" s="8">
        <v>0</v>
      </c>
      <c r="K497" s="10">
        <v>0</v>
      </c>
      <c r="L497" s="9">
        <v>626</v>
      </c>
      <c r="M497" s="11">
        <v>1531</v>
      </c>
      <c r="N497" s="23"/>
    </row>
    <row r="498" spans="2:14" ht="15.75" customHeight="1" thickTop="1" thickBot="1">
      <c r="B498" s="1246"/>
      <c r="C498" s="1249"/>
      <c r="D498" s="1232"/>
      <c r="E498" s="1234"/>
      <c r="F498" s="1237"/>
      <c r="G498" s="1232"/>
      <c r="H498" s="13" t="s">
        <v>22</v>
      </c>
      <c r="I498" s="14">
        <v>7710</v>
      </c>
      <c r="J498" s="13">
        <v>0</v>
      </c>
      <c r="K498" s="15">
        <v>0</v>
      </c>
      <c r="L498" s="14">
        <v>7710</v>
      </c>
      <c r="M498" s="16">
        <v>7710</v>
      </c>
      <c r="N498" s="24"/>
    </row>
    <row r="499" spans="2:14" ht="30" thickTop="1" thickBot="1">
      <c r="B499" s="1247"/>
      <c r="C499" s="1250"/>
      <c r="D499" s="1232"/>
      <c r="E499" s="1234"/>
      <c r="F499" s="1237"/>
      <c r="G499" s="1232"/>
      <c r="H499" s="17" t="s">
        <v>25</v>
      </c>
      <c r="I499" s="102">
        <v>0.12</v>
      </c>
      <c r="J499" s="103">
        <v>0</v>
      </c>
      <c r="K499" s="104">
        <v>0</v>
      </c>
      <c r="L499" s="102">
        <v>0.08</v>
      </c>
      <c r="M499" s="47">
        <v>0.1966</v>
      </c>
      <c r="N499" s="25" t="s">
        <v>469</v>
      </c>
    </row>
    <row r="500" spans="2:14" ht="27" customHeight="1" thickTop="1" thickBot="1">
      <c r="B500" s="1228" t="s">
        <v>438</v>
      </c>
      <c r="C500" s="1230" t="s">
        <v>439</v>
      </c>
      <c r="D500" s="1232" t="s">
        <v>440</v>
      </c>
      <c r="E500" s="1234" t="s">
        <v>470</v>
      </c>
      <c r="F500" s="1237" t="s">
        <v>471</v>
      </c>
      <c r="G500" s="1232" t="s">
        <v>472</v>
      </c>
      <c r="H500" s="8" t="s">
        <v>22</v>
      </c>
      <c r="I500" s="9">
        <v>47</v>
      </c>
      <c r="J500" s="8">
        <v>0</v>
      </c>
      <c r="K500" s="10">
        <v>0</v>
      </c>
      <c r="L500" s="9">
        <v>0</v>
      </c>
      <c r="M500" s="11">
        <v>47</v>
      </c>
      <c r="N500" s="1242" t="s">
        <v>473</v>
      </c>
    </row>
    <row r="501" spans="2:14" ht="27" customHeight="1" thickTop="1" thickBot="1">
      <c r="B501" s="1229"/>
      <c r="C501" s="1231"/>
      <c r="D501" s="1233"/>
      <c r="E501" s="1235"/>
      <c r="F501" s="1238"/>
      <c r="G501" s="1239"/>
      <c r="H501" s="13" t="s">
        <v>24</v>
      </c>
      <c r="I501" s="14">
        <v>50</v>
      </c>
      <c r="J501" s="13">
        <v>0</v>
      </c>
      <c r="K501" s="15">
        <v>0</v>
      </c>
      <c r="L501" s="14">
        <v>0</v>
      </c>
      <c r="M501" s="16">
        <v>50</v>
      </c>
      <c r="N501" s="1243"/>
    </row>
    <row r="502" spans="2:14" ht="27" customHeight="1" thickTop="1" thickBot="1">
      <c r="B502" s="1229"/>
      <c r="C502" s="1231"/>
      <c r="D502" s="1233"/>
      <c r="E502" s="1235"/>
      <c r="F502" s="1238"/>
      <c r="G502" s="1239"/>
      <c r="H502" s="17" t="s">
        <v>25</v>
      </c>
      <c r="I502" s="105">
        <v>1.17E-2</v>
      </c>
      <c r="J502" s="103">
        <v>0</v>
      </c>
      <c r="K502" s="104">
        <v>0</v>
      </c>
      <c r="L502" s="102">
        <v>0</v>
      </c>
      <c r="M502" s="57">
        <v>9.4E-2</v>
      </c>
      <c r="N502" s="1244"/>
    </row>
    <row r="503" spans="2:14" ht="15.75" thickTop="1" thickBot="1">
      <c r="B503" s="1228" t="s">
        <v>438</v>
      </c>
      <c r="C503" s="1230" t="s">
        <v>439</v>
      </c>
      <c r="D503" s="1232" t="s">
        <v>440</v>
      </c>
      <c r="E503" s="1234" t="s">
        <v>76</v>
      </c>
      <c r="F503" s="1237" t="s">
        <v>474</v>
      </c>
      <c r="G503" s="1232" t="s">
        <v>475</v>
      </c>
      <c r="H503" s="8" t="s">
        <v>22</v>
      </c>
      <c r="I503" s="9">
        <v>4</v>
      </c>
      <c r="J503" s="8">
        <v>0</v>
      </c>
      <c r="K503" s="10">
        <v>30</v>
      </c>
      <c r="L503" s="9">
        <v>4</v>
      </c>
      <c r="M503" s="11">
        <f>SUM(I503:L503)</f>
        <v>38</v>
      </c>
      <c r="N503" s="23"/>
    </row>
    <row r="504" spans="2:14" ht="15.75" thickTop="1" thickBot="1">
      <c r="B504" s="1229"/>
      <c r="C504" s="1231"/>
      <c r="D504" s="1233"/>
      <c r="E504" s="1235"/>
      <c r="F504" s="1238"/>
      <c r="G504" s="1239"/>
      <c r="H504" s="13" t="s">
        <v>24</v>
      </c>
      <c r="I504" s="14">
        <v>43</v>
      </c>
      <c r="J504" s="13">
        <v>0</v>
      </c>
      <c r="K504" s="15">
        <v>43</v>
      </c>
      <c r="L504" s="14">
        <v>43</v>
      </c>
      <c r="M504" s="16">
        <v>43</v>
      </c>
      <c r="N504" s="24"/>
    </row>
    <row r="505" spans="2:14" ht="15.75" thickTop="1" thickBot="1">
      <c r="B505" s="1229"/>
      <c r="C505" s="1231"/>
      <c r="D505" s="1233"/>
      <c r="E505" s="1235"/>
      <c r="F505" s="1238"/>
      <c r="G505" s="1239"/>
      <c r="H505" s="17" t="s">
        <v>25</v>
      </c>
      <c r="I505" s="102">
        <v>0.09</v>
      </c>
      <c r="J505" s="103">
        <v>0</v>
      </c>
      <c r="K505" s="104">
        <v>0.7</v>
      </c>
      <c r="L505" s="102">
        <v>0.09</v>
      </c>
      <c r="M505" s="47">
        <v>0.88</v>
      </c>
      <c r="N505" s="25"/>
    </row>
    <row r="506" spans="2:14" ht="15.75" thickTop="1" thickBot="1">
      <c r="B506" s="1228" t="s">
        <v>438</v>
      </c>
      <c r="C506" s="1230" t="s">
        <v>439</v>
      </c>
      <c r="D506" s="1232" t="s">
        <v>440</v>
      </c>
      <c r="E506" s="1234" t="s">
        <v>159</v>
      </c>
      <c r="F506" s="1237" t="s">
        <v>476</v>
      </c>
      <c r="G506" s="1232" t="s">
        <v>477</v>
      </c>
      <c r="H506" s="8" t="s">
        <v>22</v>
      </c>
      <c r="I506" s="9">
        <v>532</v>
      </c>
      <c r="J506" s="8">
        <v>0</v>
      </c>
      <c r="K506" s="10">
        <v>0</v>
      </c>
      <c r="L506" s="9">
        <v>547</v>
      </c>
      <c r="M506" s="11">
        <f>SUM(I506:L506)</f>
        <v>1079</v>
      </c>
      <c r="N506" s="23"/>
    </row>
    <row r="507" spans="2:14" ht="15.75" thickTop="1" thickBot="1">
      <c r="B507" s="1229"/>
      <c r="C507" s="1231"/>
      <c r="D507" s="1233"/>
      <c r="E507" s="1235"/>
      <c r="F507" s="1238"/>
      <c r="G507" s="1239"/>
      <c r="H507" s="13" t="s">
        <v>24</v>
      </c>
      <c r="I507" s="14">
        <v>7</v>
      </c>
      <c r="J507" s="13">
        <v>0</v>
      </c>
      <c r="K507" s="15">
        <v>0</v>
      </c>
      <c r="L507" s="14">
        <v>7</v>
      </c>
      <c r="M507" s="16">
        <v>7</v>
      </c>
      <c r="N507" s="24"/>
    </row>
    <row r="508" spans="2:14" ht="44.25" thickTop="1" thickBot="1">
      <c r="B508" s="1229"/>
      <c r="C508" s="1231"/>
      <c r="D508" s="1233"/>
      <c r="E508" s="1235"/>
      <c r="F508" s="1238"/>
      <c r="G508" s="1239"/>
      <c r="H508" s="17" t="s">
        <v>25</v>
      </c>
      <c r="I508" s="102">
        <v>0.1</v>
      </c>
      <c r="J508" s="103">
        <v>0</v>
      </c>
      <c r="K508" s="104">
        <v>0</v>
      </c>
      <c r="L508" s="102">
        <v>0.35</v>
      </c>
      <c r="M508" s="47">
        <v>0.68</v>
      </c>
      <c r="N508" s="25" t="s">
        <v>478</v>
      </c>
    </row>
    <row r="509" spans="2:14" ht="30.75" customHeight="1" thickTop="1" thickBot="1">
      <c r="B509" s="1228" t="s">
        <v>438</v>
      </c>
      <c r="C509" s="1230" t="s">
        <v>439</v>
      </c>
      <c r="D509" s="1232" t="s">
        <v>440</v>
      </c>
      <c r="E509" s="1234" t="s">
        <v>479</v>
      </c>
      <c r="F509" s="1237" t="s">
        <v>480</v>
      </c>
      <c r="G509" s="1232" t="s">
        <v>481</v>
      </c>
      <c r="H509" s="8" t="s">
        <v>22</v>
      </c>
      <c r="I509" s="9">
        <v>739</v>
      </c>
      <c r="J509" s="8">
        <v>0</v>
      </c>
      <c r="K509" s="10">
        <v>0</v>
      </c>
      <c r="L509" s="9">
        <v>407</v>
      </c>
      <c r="M509" s="11">
        <f>SUM(I509:L509)</f>
        <v>1146</v>
      </c>
      <c r="N509" s="23"/>
    </row>
    <row r="510" spans="2:14" ht="30.75" customHeight="1" thickTop="1" thickBot="1">
      <c r="B510" s="1229"/>
      <c r="C510" s="1231"/>
      <c r="D510" s="1233"/>
      <c r="E510" s="1235"/>
      <c r="F510" s="1238"/>
      <c r="G510" s="1239"/>
      <c r="H510" s="13" t="s">
        <v>24</v>
      </c>
      <c r="I510" s="14">
        <v>5280</v>
      </c>
      <c r="J510" s="13">
        <v>0</v>
      </c>
      <c r="K510" s="15">
        <v>0</v>
      </c>
      <c r="L510" s="14">
        <v>1584</v>
      </c>
      <c r="M510" s="16">
        <v>1584</v>
      </c>
      <c r="N510" s="24"/>
    </row>
    <row r="511" spans="2:14" ht="30.75" customHeight="1" thickTop="1" thickBot="1">
      <c r="B511" s="1229"/>
      <c r="C511" s="1231"/>
      <c r="D511" s="1233"/>
      <c r="E511" s="1235"/>
      <c r="F511" s="1238"/>
      <c r="G511" s="1239"/>
      <c r="H511" s="17" t="s">
        <v>25</v>
      </c>
      <c r="I511" s="102">
        <v>0.08</v>
      </c>
      <c r="J511" s="103">
        <v>0</v>
      </c>
      <c r="K511" s="104">
        <v>0</v>
      </c>
      <c r="L511" s="102">
        <v>0.55000000000000004</v>
      </c>
      <c r="M511" s="47">
        <v>1.54</v>
      </c>
      <c r="N511" s="25"/>
    </row>
    <row r="512" spans="2:14" ht="30.75" customHeight="1" thickTop="1" thickBot="1">
      <c r="B512" s="1228" t="s">
        <v>438</v>
      </c>
      <c r="C512" s="1230" t="s">
        <v>439</v>
      </c>
      <c r="D512" s="1232" t="s">
        <v>440</v>
      </c>
      <c r="E512" s="1234" t="s">
        <v>162</v>
      </c>
      <c r="F512" s="1237" t="s">
        <v>482</v>
      </c>
      <c r="G512" s="1232" t="s">
        <v>483</v>
      </c>
      <c r="H512" s="8" t="s">
        <v>22</v>
      </c>
      <c r="I512" s="9">
        <v>9467</v>
      </c>
      <c r="J512" s="8">
        <v>0</v>
      </c>
      <c r="K512" s="10">
        <v>738</v>
      </c>
      <c r="L512" s="9">
        <v>5715</v>
      </c>
      <c r="M512" s="11">
        <f>SUM(I512:L512)</f>
        <v>15920</v>
      </c>
      <c r="N512" s="23"/>
    </row>
    <row r="513" spans="2:14" ht="30.75" customHeight="1" thickTop="1" thickBot="1">
      <c r="B513" s="1229"/>
      <c r="C513" s="1231"/>
      <c r="D513" s="1233"/>
      <c r="E513" s="1235"/>
      <c r="F513" s="1238"/>
      <c r="G513" s="1239"/>
      <c r="H513" s="13" t="s">
        <v>24</v>
      </c>
      <c r="I513" s="14">
        <v>101800</v>
      </c>
      <c r="J513" s="13">
        <v>0</v>
      </c>
      <c r="K513" s="15">
        <v>12000</v>
      </c>
      <c r="L513" s="14">
        <v>12000</v>
      </c>
      <c r="M513" s="16">
        <v>12000</v>
      </c>
      <c r="N513" s="24"/>
    </row>
    <row r="514" spans="2:14" ht="30.75" customHeight="1" thickTop="1" thickBot="1">
      <c r="B514" s="1229"/>
      <c r="C514" s="1231"/>
      <c r="D514" s="1233"/>
      <c r="E514" s="1235"/>
      <c r="F514" s="1238"/>
      <c r="G514" s="1239"/>
      <c r="H514" s="17" t="s">
        <v>25</v>
      </c>
      <c r="I514" s="102">
        <v>0.09</v>
      </c>
      <c r="J514" s="103">
        <v>0</v>
      </c>
      <c r="K514" s="104">
        <v>0.06</v>
      </c>
      <c r="L514" s="102">
        <v>0.48</v>
      </c>
      <c r="M514" s="47">
        <v>0.63</v>
      </c>
      <c r="N514" s="25"/>
    </row>
    <row r="515" spans="2:14" ht="30.75" customHeight="1" thickTop="1" thickBot="1">
      <c r="B515" s="1228" t="s">
        <v>438</v>
      </c>
      <c r="C515" s="1230" t="s">
        <v>439</v>
      </c>
      <c r="D515" s="1232" t="s">
        <v>440</v>
      </c>
      <c r="E515" s="1234" t="s">
        <v>484</v>
      </c>
      <c r="F515" s="1237" t="s">
        <v>485</v>
      </c>
      <c r="G515" s="1232" t="s">
        <v>486</v>
      </c>
      <c r="H515" s="8" t="s">
        <v>22</v>
      </c>
      <c r="I515" s="9">
        <v>273</v>
      </c>
      <c r="J515" s="8">
        <v>0</v>
      </c>
      <c r="K515" s="10">
        <v>0</v>
      </c>
      <c r="L515" s="9">
        <v>527</v>
      </c>
      <c r="M515" s="11">
        <f>SUM(I515:L515)</f>
        <v>800</v>
      </c>
      <c r="N515" s="23"/>
    </row>
    <row r="516" spans="2:14" ht="30.75" customHeight="1" thickTop="1" thickBot="1">
      <c r="B516" s="1229"/>
      <c r="C516" s="1231"/>
      <c r="D516" s="1233"/>
      <c r="E516" s="1235"/>
      <c r="F516" s="1238"/>
      <c r="G516" s="1239"/>
      <c r="H516" s="13" t="s">
        <v>24</v>
      </c>
      <c r="I516" s="14">
        <v>4960</v>
      </c>
      <c r="J516" s="13">
        <v>0</v>
      </c>
      <c r="K516" s="15">
        <v>0</v>
      </c>
      <c r="L516" s="14">
        <v>4960</v>
      </c>
      <c r="M516" s="16">
        <v>4960</v>
      </c>
      <c r="N516" s="24"/>
    </row>
    <row r="517" spans="2:14" ht="30.75" customHeight="1" thickTop="1" thickBot="1">
      <c r="B517" s="1229"/>
      <c r="C517" s="1231"/>
      <c r="D517" s="1233"/>
      <c r="E517" s="1235"/>
      <c r="F517" s="1238"/>
      <c r="G517" s="1239"/>
      <c r="H517" s="17" t="s">
        <v>25</v>
      </c>
      <c r="I517" s="102">
        <v>0.06</v>
      </c>
      <c r="J517" s="103">
        <v>0</v>
      </c>
      <c r="K517" s="104">
        <v>0</v>
      </c>
      <c r="L517" s="102">
        <v>0.11</v>
      </c>
      <c r="M517" s="47">
        <v>0.17</v>
      </c>
      <c r="N517" s="25" t="s">
        <v>487</v>
      </c>
    </row>
    <row r="518" spans="2:14" ht="30.75" customHeight="1" thickTop="1" thickBot="1">
      <c r="B518" s="1228" t="s">
        <v>438</v>
      </c>
      <c r="C518" s="1230" t="s">
        <v>439</v>
      </c>
      <c r="D518" s="1232" t="s">
        <v>440</v>
      </c>
      <c r="E518" s="1234" t="s">
        <v>488</v>
      </c>
      <c r="F518" s="1237" t="s">
        <v>489</v>
      </c>
      <c r="G518" s="1232" t="s">
        <v>490</v>
      </c>
      <c r="H518" s="8" t="s">
        <v>22</v>
      </c>
      <c r="I518" s="9">
        <v>4</v>
      </c>
      <c r="J518" s="8">
        <v>0</v>
      </c>
      <c r="K518" s="10">
        <v>0</v>
      </c>
      <c r="L518" s="9">
        <v>7</v>
      </c>
      <c r="M518" s="11">
        <f>SUM(I518:L518)</f>
        <v>11</v>
      </c>
      <c r="N518" s="23"/>
    </row>
    <row r="519" spans="2:14" ht="30.75" customHeight="1" thickTop="1" thickBot="1">
      <c r="B519" s="1229"/>
      <c r="C519" s="1231"/>
      <c r="D519" s="1233"/>
      <c r="E519" s="1235"/>
      <c r="F519" s="1238"/>
      <c r="G519" s="1239"/>
      <c r="H519" s="13" t="s">
        <v>24</v>
      </c>
      <c r="I519" s="14">
        <v>43</v>
      </c>
      <c r="J519" s="13">
        <v>0</v>
      </c>
      <c r="K519" s="15">
        <v>0</v>
      </c>
      <c r="L519" s="14">
        <v>43</v>
      </c>
      <c r="M519" s="16">
        <v>43</v>
      </c>
      <c r="N519" s="24"/>
    </row>
    <row r="520" spans="2:14" ht="30.75" customHeight="1" thickTop="1" thickBot="1">
      <c r="B520" s="1229"/>
      <c r="C520" s="1231"/>
      <c r="D520" s="1233"/>
      <c r="E520" s="1235"/>
      <c r="F520" s="1238"/>
      <c r="G520" s="1239"/>
      <c r="H520" s="17" t="s">
        <v>25</v>
      </c>
      <c r="I520" s="102">
        <v>0.09</v>
      </c>
      <c r="J520" s="103">
        <v>0</v>
      </c>
      <c r="K520" s="104">
        <v>0</v>
      </c>
      <c r="L520" s="102">
        <v>0.16</v>
      </c>
      <c r="M520" s="47">
        <v>0.25</v>
      </c>
      <c r="N520" s="25" t="s">
        <v>487</v>
      </c>
    </row>
    <row r="521" spans="2:14" ht="30.75" customHeight="1" thickTop="1" thickBot="1">
      <c r="B521" s="1228" t="s">
        <v>438</v>
      </c>
      <c r="C521" s="1230" t="s">
        <v>439</v>
      </c>
      <c r="D521" s="1232" t="s">
        <v>440</v>
      </c>
      <c r="E521" s="1234" t="s">
        <v>113</v>
      </c>
      <c r="F521" s="1237" t="s">
        <v>491</v>
      </c>
      <c r="G521" s="1232" t="s">
        <v>492</v>
      </c>
      <c r="H521" s="8" t="s">
        <v>22</v>
      </c>
      <c r="I521" s="9">
        <v>36</v>
      </c>
      <c r="J521" s="8">
        <v>0</v>
      </c>
      <c r="K521" s="10">
        <v>3</v>
      </c>
      <c r="L521" s="9">
        <v>24</v>
      </c>
      <c r="M521" s="11">
        <v>63</v>
      </c>
      <c r="N521" s="23"/>
    </row>
    <row r="522" spans="2:14" ht="15.75" thickTop="1" thickBot="1">
      <c r="B522" s="1229"/>
      <c r="C522" s="1231"/>
      <c r="D522" s="1233"/>
      <c r="E522" s="1235"/>
      <c r="F522" s="1238"/>
      <c r="G522" s="1239"/>
      <c r="H522" s="13" t="s">
        <v>24</v>
      </c>
      <c r="I522" s="14">
        <v>1700</v>
      </c>
      <c r="J522" s="13">
        <v>0</v>
      </c>
      <c r="K522" s="15">
        <v>1700</v>
      </c>
      <c r="L522" s="14">
        <v>1700</v>
      </c>
      <c r="M522" s="16">
        <v>1700</v>
      </c>
      <c r="N522" s="24"/>
    </row>
    <row r="523" spans="2:14" ht="44.25" thickTop="1" thickBot="1">
      <c r="B523" s="1229"/>
      <c r="C523" s="1231"/>
      <c r="D523" s="1233"/>
      <c r="E523" s="1235"/>
      <c r="F523" s="1238"/>
      <c r="G523" s="1239"/>
      <c r="H523" s="17" t="s">
        <v>25</v>
      </c>
      <c r="I523" s="102">
        <v>0.14000000000000001</v>
      </c>
      <c r="J523" s="103">
        <v>0</v>
      </c>
      <c r="K523" s="104">
        <v>0.04</v>
      </c>
      <c r="L523" s="102">
        <v>0.3</v>
      </c>
      <c r="M523" s="47">
        <v>0.74</v>
      </c>
      <c r="N523" s="25" t="s">
        <v>493</v>
      </c>
    </row>
    <row r="524" spans="2:14" ht="20.25" customHeight="1" thickTop="1" thickBot="1">
      <c r="B524" s="1228" t="s">
        <v>438</v>
      </c>
      <c r="C524" s="1230" t="s">
        <v>439</v>
      </c>
      <c r="D524" s="1232" t="s">
        <v>440</v>
      </c>
      <c r="E524" s="1234" t="s">
        <v>116</v>
      </c>
      <c r="F524" s="1237" t="s">
        <v>494</v>
      </c>
      <c r="G524" s="1232" t="s">
        <v>495</v>
      </c>
      <c r="H524" s="8" t="s">
        <v>22</v>
      </c>
      <c r="I524" s="9">
        <v>883</v>
      </c>
      <c r="J524" s="8">
        <v>1</v>
      </c>
      <c r="K524" s="10">
        <v>86</v>
      </c>
      <c r="L524" s="9">
        <v>241</v>
      </c>
      <c r="M524" s="11">
        <f>SUM(I524:L524)</f>
        <v>1211</v>
      </c>
      <c r="N524" s="23"/>
    </row>
    <row r="525" spans="2:14" ht="20.25" customHeight="1" thickTop="1" thickBot="1">
      <c r="B525" s="1229"/>
      <c r="C525" s="1231"/>
      <c r="D525" s="1233"/>
      <c r="E525" s="1235"/>
      <c r="F525" s="1238"/>
      <c r="G525" s="1239"/>
      <c r="H525" s="13" t="s">
        <v>24</v>
      </c>
      <c r="I525" s="14">
        <v>1700</v>
      </c>
      <c r="J525" s="13">
        <v>1700</v>
      </c>
      <c r="K525" s="15">
        <v>1200</v>
      </c>
      <c r="L525" s="14">
        <v>1200</v>
      </c>
      <c r="M525" s="16">
        <v>1200</v>
      </c>
      <c r="N525" s="24"/>
    </row>
    <row r="526" spans="2:14" ht="20.25" customHeight="1" thickTop="1" thickBot="1">
      <c r="B526" s="1229"/>
      <c r="C526" s="1231"/>
      <c r="D526" s="1233"/>
      <c r="E526" s="1235"/>
      <c r="F526" s="1238"/>
      <c r="G526" s="1239"/>
      <c r="H526" s="17" t="s">
        <v>25</v>
      </c>
      <c r="I526" s="102">
        <v>0.52</v>
      </c>
      <c r="J526" s="106">
        <v>5.9999999999999995E-4</v>
      </c>
      <c r="K526" s="104">
        <v>7.0000000000000007E-2</v>
      </c>
      <c r="L526" s="102">
        <v>0.2</v>
      </c>
      <c r="M526" s="47">
        <v>1.01</v>
      </c>
      <c r="N526" s="25"/>
    </row>
    <row r="527" spans="2:14" ht="15.75" thickTop="1" thickBot="1">
      <c r="B527" s="1228" t="s">
        <v>438</v>
      </c>
      <c r="C527" s="1230" t="s">
        <v>439</v>
      </c>
      <c r="D527" s="1232" t="s">
        <v>440</v>
      </c>
      <c r="E527" s="1234" t="s">
        <v>496</v>
      </c>
      <c r="F527" s="1237" t="s">
        <v>497</v>
      </c>
      <c r="G527" s="1232" t="s">
        <v>498</v>
      </c>
      <c r="H527" s="8" t="s">
        <v>22</v>
      </c>
      <c r="I527" s="9">
        <v>66</v>
      </c>
      <c r="J527" s="8">
        <v>0</v>
      </c>
      <c r="K527" s="10">
        <v>97</v>
      </c>
      <c r="L527" s="9">
        <v>550</v>
      </c>
      <c r="M527" s="11">
        <f>SUM(I527:L527)</f>
        <v>713</v>
      </c>
      <c r="N527" s="23"/>
    </row>
    <row r="528" spans="2:14" ht="15.75" thickTop="1" thickBot="1">
      <c r="B528" s="1229"/>
      <c r="C528" s="1231"/>
      <c r="D528" s="1233"/>
      <c r="E528" s="1235"/>
      <c r="F528" s="1238"/>
      <c r="G528" s="1239"/>
      <c r="H528" s="13" t="s">
        <v>24</v>
      </c>
      <c r="I528" s="14">
        <v>1700</v>
      </c>
      <c r="J528" s="13">
        <v>0</v>
      </c>
      <c r="K528" s="15">
        <v>66</v>
      </c>
      <c r="L528" s="14">
        <v>66</v>
      </c>
      <c r="M528" s="16">
        <v>66</v>
      </c>
      <c r="N528" s="24"/>
    </row>
    <row r="529" spans="2:14" ht="87" thickTop="1" thickBot="1">
      <c r="B529" s="1229"/>
      <c r="C529" s="1231"/>
      <c r="D529" s="1233"/>
      <c r="E529" s="1235"/>
      <c r="F529" s="1238"/>
      <c r="G529" s="1239"/>
      <c r="H529" s="17" t="s">
        <v>25</v>
      </c>
      <c r="I529" s="102">
        <v>0.04</v>
      </c>
      <c r="J529" s="103">
        <v>0</v>
      </c>
      <c r="K529" s="104">
        <v>1.47</v>
      </c>
      <c r="L529" s="102">
        <v>8.33</v>
      </c>
      <c r="M529" s="47">
        <v>10.8</v>
      </c>
      <c r="N529" s="25" t="s">
        <v>499</v>
      </c>
    </row>
    <row r="530" spans="2:14" ht="20.25" customHeight="1" thickTop="1" thickBot="1">
      <c r="B530" s="1228" t="s">
        <v>438</v>
      </c>
      <c r="C530" s="1230" t="s">
        <v>439</v>
      </c>
      <c r="D530" s="1232" t="s">
        <v>440</v>
      </c>
      <c r="E530" s="1234" t="s">
        <v>500</v>
      </c>
      <c r="F530" s="1237" t="s">
        <v>501</v>
      </c>
      <c r="G530" s="1232" t="s">
        <v>502</v>
      </c>
      <c r="H530" s="8" t="s">
        <v>22</v>
      </c>
      <c r="I530" s="9">
        <v>1</v>
      </c>
      <c r="J530" s="8">
        <v>0</v>
      </c>
      <c r="K530" s="10">
        <v>1</v>
      </c>
      <c r="L530" s="9">
        <v>6</v>
      </c>
      <c r="M530" s="11">
        <f>SUM(I530:L530)</f>
        <v>8</v>
      </c>
      <c r="N530" s="23"/>
    </row>
    <row r="531" spans="2:14" ht="20.25" customHeight="1" thickTop="1" thickBot="1">
      <c r="B531" s="1229"/>
      <c r="C531" s="1231"/>
      <c r="D531" s="1233"/>
      <c r="E531" s="1235"/>
      <c r="F531" s="1238"/>
      <c r="G531" s="1239"/>
      <c r="H531" s="13" t="s">
        <v>24</v>
      </c>
      <c r="I531" s="14">
        <v>43</v>
      </c>
      <c r="J531" s="13">
        <v>0</v>
      </c>
      <c r="K531" s="15">
        <v>43</v>
      </c>
      <c r="L531" s="14">
        <v>43</v>
      </c>
      <c r="M531" s="16">
        <v>43</v>
      </c>
      <c r="N531" s="24"/>
    </row>
    <row r="532" spans="2:14" ht="20.25" customHeight="1" thickTop="1" thickBot="1">
      <c r="B532" s="1229"/>
      <c r="C532" s="1231"/>
      <c r="D532" s="1233"/>
      <c r="E532" s="1235"/>
      <c r="F532" s="1238"/>
      <c r="G532" s="1239"/>
      <c r="H532" s="17" t="s">
        <v>25</v>
      </c>
      <c r="I532" s="102">
        <v>0.02</v>
      </c>
      <c r="J532" s="103">
        <v>0</v>
      </c>
      <c r="K532" s="104">
        <v>0.02</v>
      </c>
      <c r="L532" s="102">
        <v>0.14000000000000001</v>
      </c>
      <c r="M532" s="47">
        <v>0.18</v>
      </c>
      <c r="N532" s="25"/>
    </row>
    <row r="533" spans="2:14" ht="20.25" customHeight="1" thickTop="1" thickBot="1">
      <c r="B533" s="1228" t="s">
        <v>438</v>
      </c>
      <c r="C533" s="1230" t="s">
        <v>439</v>
      </c>
      <c r="D533" s="1232" t="s">
        <v>440</v>
      </c>
      <c r="E533" s="1234" t="s">
        <v>119</v>
      </c>
      <c r="F533" s="1237" t="s">
        <v>503</v>
      </c>
      <c r="G533" s="1232" t="s">
        <v>504</v>
      </c>
      <c r="H533" s="8" t="s">
        <v>22</v>
      </c>
      <c r="I533" s="9">
        <v>0</v>
      </c>
      <c r="J533" s="8">
        <v>2</v>
      </c>
      <c r="K533" s="10">
        <v>5</v>
      </c>
      <c r="L533" s="9">
        <v>0</v>
      </c>
      <c r="M533" s="11">
        <f>SUM(I533:L533)</f>
        <v>7</v>
      </c>
      <c r="N533" s="23"/>
    </row>
    <row r="534" spans="2:14" ht="20.25" customHeight="1" thickTop="1" thickBot="1">
      <c r="B534" s="1229"/>
      <c r="C534" s="1231"/>
      <c r="D534" s="1233"/>
      <c r="E534" s="1235"/>
      <c r="F534" s="1238"/>
      <c r="G534" s="1239"/>
      <c r="H534" s="13" t="s">
        <v>24</v>
      </c>
      <c r="I534" s="14">
        <v>0</v>
      </c>
      <c r="J534" s="13">
        <v>8</v>
      </c>
      <c r="K534" s="15">
        <v>8</v>
      </c>
      <c r="L534" s="14">
        <v>8</v>
      </c>
      <c r="M534" s="16">
        <v>8</v>
      </c>
      <c r="N534" s="24"/>
    </row>
    <row r="535" spans="2:14" ht="20.25" customHeight="1" thickTop="1" thickBot="1">
      <c r="B535" s="1229"/>
      <c r="C535" s="1231"/>
      <c r="D535" s="1233"/>
      <c r="E535" s="1235"/>
      <c r="F535" s="1238"/>
      <c r="G535" s="1239"/>
      <c r="H535" s="17" t="s">
        <v>25</v>
      </c>
      <c r="I535" s="102">
        <v>0</v>
      </c>
      <c r="J535" s="103">
        <v>0.25</v>
      </c>
      <c r="K535" s="104">
        <v>0.63</v>
      </c>
      <c r="L535" s="26">
        <v>0</v>
      </c>
      <c r="M535" s="47">
        <v>0.88</v>
      </c>
      <c r="N535" s="25"/>
    </row>
    <row r="536" spans="2:14" ht="20.25" customHeight="1" thickTop="1" thickBot="1">
      <c r="B536" s="1228" t="s">
        <v>438</v>
      </c>
      <c r="C536" s="1230" t="s">
        <v>439</v>
      </c>
      <c r="D536" s="1232" t="s">
        <v>440</v>
      </c>
      <c r="E536" s="1234" t="s">
        <v>123</v>
      </c>
      <c r="F536" s="1237" t="s">
        <v>505</v>
      </c>
      <c r="G536" s="1232" t="s">
        <v>506</v>
      </c>
      <c r="H536" s="8" t="s">
        <v>22</v>
      </c>
      <c r="I536" s="9">
        <v>0</v>
      </c>
      <c r="J536" s="8">
        <v>250</v>
      </c>
      <c r="K536" s="10">
        <v>3922</v>
      </c>
      <c r="L536" s="9">
        <v>0</v>
      </c>
      <c r="M536" s="11">
        <f>SUM(I536:L536)</f>
        <v>4172</v>
      </c>
      <c r="N536" s="23"/>
    </row>
    <row r="537" spans="2:14" ht="20.25" customHeight="1" thickTop="1" thickBot="1">
      <c r="B537" s="1229"/>
      <c r="C537" s="1231"/>
      <c r="D537" s="1233"/>
      <c r="E537" s="1235"/>
      <c r="F537" s="1238"/>
      <c r="G537" s="1239"/>
      <c r="H537" s="13" t="s">
        <v>24</v>
      </c>
      <c r="I537" s="14">
        <v>0</v>
      </c>
      <c r="J537" s="13">
        <v>8</v>
      </c>
      <c r="K537" s="15">
        <v>8</v>
      </c>
      <c r="L537" s="14">
        <v>8</v>
      </c>
      <c r="M537" s="16">
        <v>8</v>
      </c>
      <c r="N537" s="24"/>
    </row>
    <row r="538" spans="2:14" ht="30" thickTop="1" thickBot="1">
      <c r="B538" s="1229"/>
      <c r="C538" s="1231"/>
      <c r="D538" s="1233"/>
      <c r="E538" s="1235"/>
      <c r="F538" s="1238"/>
      <c r="G538" s="1239"/>
      <c r="H538" s="17" t="s">
        <v>25</v>
      </c>
      <c r="I538" s="102">
        <v>0</v>
      </c>
      <c r="J538" s="103">
        <v>7.0000000000000007E-2</v>
      </c>
      <c r="K538" s="104">
        <v>1.0900000000000001</v>
      </c>
      <c r="L538" s="26">
        <v>0</v>
      </c>
      <c r="M538" s="47">
        <v>1.1599999999999999</v>
      </c>
      <c r="N538" s="25" t="s">
        <v>507</v>
      </c>
    </row>
    <row r="539" spans="2:14" ht="24.75" customHeight="1" thickTop="1" thickBot="1">
      <c r="B539" s="1228" t="s">
        <v>438</v>
      </c>
      <c r="C539" s="1230" t="s">
        <v>508</v>
      </c>
      <c r="D539" s="1232" t="s">
        <v>509</v>
      </c>
      <c r="E539" s="1234" t="s">
        <v>19</v>
      </c>
      <c r="F539" s="1237" t="s">
        <v>510</v>
      </c>
      <c r="G539" s="1232" t="s">
        <v>511</v>
      </c>
      <c r="H539" s="8" t="s">
        <v>22</v>
      </c>
      <c r="I539" s="9">
        <v>42289</v>
      </c>
      <c r="J539" s="8">
        <v>0</v>
      </c>
      <c r="K539" s="10">
        <v>5503</v>
      </c>
      <c r="L539" s="9">
        <v>79090</v>
      </c>
      <c r="M539" s="11">
        <f>SUM(I539:L539)</f>
        <v>126882</v>
      </c>
      <c r="N539" s="23"/>
    </row>
    <row r="540" spans="2:14" ht="24.75" customHeight="1" thickTop="1" thickBot="1">
      <c r="B540" s="1229"/>
      <c r="C540" s="1231"/>
      <c r="D540" s="1233"/>
      <c r="E540" s="1235"/>
      <c r="F540" s="1238"/>
      <c r="G540" s="1239"/>
      <c r="H540" s="13" t="s">
        <v>24</v>
      </c>
      <c r="I540" s="14">
        <v>127450</v>
      </c>
      <c r="J540" s="13">
        <v>0</v>
      </c>
      <c r="K540" s="15">
        <v>127450</v>
      </c>
      <c r="L540" s="14">
        <v>127450</v>
      </c>
      <c r="M540" s="16">
        <v>127450</v>
      </c>
      <c r="N540" s="24"/>
    </row>
    <row r="541" spans="2:14" ht="24.75" customHeight="1" thickTop="1" thickBot="1">
      <c r="B541" s="1229"/>
      <c r="C541" s="1231"/>
      <c r="D541" s="1233"/>
      <c r="E541" s="1235"/>
      <c r="F541" s="1238"/>
      <c r="G541" s="1239"/>
      <c r="H541" s="17" t="s">
        <v>25</v>
      </c>
      <c r="I541" s="102">
        <v>0.18</v>
      </c>
      <c r="J541" s="103">
        <v>0</v>
      </c>
      <c r="K541" s="104">
        <v>0.03</v>
      </c>
      <c r="L541" s="102">
        <v>0.43</v>
      </c>
      <c r="M541" s="47">
        <v>0.99</v>
      </c>
      <c r="N541" s="25" t="s">
        <v>512</v>
      </c>
    </row>
    <row r="542" spans="2:14" ht="15.75" thickTop="1" thickBot="1">
      <c r="B542" s="1228" t="s">
        <v>438</v>
      </c>
      <c r="C542" s="1230" t="s">
        <v>508</v>
      </c>
      <c r="D542" s="1232" t="s">
        <v>509</v>
      </c>
      <c r="E542" s="1234" t="s">
        <v>26</v>
      </c>
      <c r="F542" s="1237" t="s">
        <v>513</v>
      </c>
      <c r="G542" s="1232" t="s">
        <v>514</v>
      </c>
      <c r="H542" s="8" t="s">
        <v>22</v>
      </c>
      <c r="I542" s="9" t="s">
        <v>515</v>
      </c>
      <c r="J542" s="8">
        <v>0</v>
      </c>
      <c r="K542" s="10">
        <v>42</v>
      </c>
      <c r="L542" s="9">
        <v>5451</v>
      </c>
      <c r="M542" s="11">
        <f>33753+42+5451</f>
        <v>39246</v>
      </c>
      <c r="N542" s="23"/>
    </row>
    <row r="543" spans="2:14" ht="30" thickTop="1" thickBot="1">
      <c r="B543" s="1229"/>
      <c r="C543" s="1231"/>
      <c r="D543" s="1233"/>
      <c r="E543" s="1235"/>
      <c r="F543" s="1238"/>
      <c r="G543" s="1239"/>
      <c r="H543" s="13" t="s">
        <v>24</v>
      </c>
      <c r="I543" s="14" t="s">
        <v>516</v>
      </c>
      <c r="J543" s="13">
        <v>0</v>
      </c>
      <c r="K543" s="15">
        <v>43878</v>
      </c>
      <c r="L543" s="14">
        <v>43878</v>
      </c>
      <c r="M543" s="16">
        <v>43878</v>
      </c>
      <c r="N543" s="24" t="s">
        <v>517</v>
      </c>
    </row>
    <row r="544" spans="2:14" ht="15.75" thickTop="1" thickBot="1">
      <c r="B544" s="1229"/>
      <c r="C544" s="1231"/>
      <c r="D544" s="1233"/>
      <c r="E544" s="1235"/>
      <c r="F544" s="1238"/>
      <c r="G544" s="1239"/>
      <c r="H544" s="17" t="s">
        <v>25</v>
      </c>
      <c r="I544" s="102">
        <v>0.2</v>
      </c>
      <c r="J544" s="103">
        <v>0</v>
      </c>
      <c r="K544" s="107">
        <v>1E-3</v>
      </c>
      <c r="L544" s="26">
        <v>12.42</v>
      </c>
      <c r="M544" s="57">
        <v>0.89</v>
      </c>
      <c r="N544" s="25"/>
    </row>
    <row r="545" spans="2:14" ht="15.75" thickTop="1" thickBot="1">
      <c r="B545" s="1228" t="s">
        <v>438</v>
      </c>
      <c r="C545" s="1230" t="s">
        <v>508</v>
      </c>
      <c r="D545" s="1232" t="s">
        <v>509</v>
      </c>
      <c r="E545" s="1234" t="s">
        <v>55</v>
      </c>
      <c r="F545" s="1237" t="s">
        <v>518</v>
      </c>
      <c r="G545" s="1232" t="s">
        <v>519</v>
      </c>
      <c r="H545" s="8" t="s">
        <v>22</v>
      </c>
      <c r="I545" s="9">
        <v>2889</v>
      </c>
      <c r="J545" s="8">
        <v>600</v>
      </c>
      <c r="K545" s="10">
        <v>500</v>
      </c>
      <c r="L545" s="9">
        <v>10165</v>
      </c>
      <c r="M545" s="11">
        <f>SUM(I545:L545)</f>
        <v>14154</v>
      </c>
      <c r="N545" s="23"/>
    </row>
    <row r="546" spans="2:14" ht="15.75" thickTop="1" thickBot="1">
      <c r="B546" s="1229"/>
      <c r="C546" s="1231"/>
      <c r="D546" s="1233"/>
      <c r="E546" s="1235"/>
      <c r="F546" s="1238"/>
      <c r="G546" s="1239"/>
      <c r="H546" s="13" t="s">
        <v>24</v>
      </c>
      <c r="I546" s="14" t="s">
        <v>520</v>
      </c>
      <c r="J546" s="13">
        <v>14000</v>
      </c>
      <c r="K546" s="15">
        <v>7000</v>
      </c>
      <c r="L546" s="14">
        <v>7000</v>
      </c>
      <c r="M546" s="16">
        <v>7000</v>
      </c>
      <c r="N546" s="24"/>
    </row>
    <row r="547" spans="2:14" ht="58.5" thickTop="1" thickBot="1">
      <c r="B547" s="1229"/>
      <c r="C547" s="1231"/>
      <c r="D547" s="1233"/>
      <c r="E547" s="1235"/>
      <c r="F547" s="1238"/>
      <c r="G547" s="1239"/>
      <c r="H547" s="17" t="s">
        <v>25</v>
      </c>
      <c r="I547" s="102">
        <v>0.21</v>
      </c>
      <c r="J547" s="103">
        <v>0.04</v>
      </c>
      <c r="K547" s="104">
        <v>7.0000000000000007E-2</v>
      </c>
      <c r="L547" s="102">
        <v>1.45</v>
      </c>
      <c r="M547" s="47">
        <v>2.02</v>
      </c>
      <c r="N547" s="25" t="s">
        <v>521</v>
      </c>
    </row>
    <row r="548" spans="2:14" ht="15.75" thickTop="1" thickBot="1">
      <c r="B548" s="1228" t="s">
        <v>438</v>
      </c>
      <c r="C548" s="1230" t="s">
        <v>508</v>
      </c>
      <c r="D548" s="1232" t="s">
        <v>509</v>
      </c>
      <c r="E548" s="1234" t="s">
        <v>59</v>
      </c>
      <c r="F548" s="1237" t="s">
        <v>522</v>
      </c>
      <c r="G548" s="1232" t="s">
        <v>523</v>
      </c>
      <c r="H548" s="8" t="s">
        <v>22</v>
      </c>
      <c r="I548" s="9">
        <v>85</v>
      </c>
      <c r="J548" s="8">
        <v>0</v>
      </c>
      <c r="K548" s="10">
        <v>0</v>
      </c>
      <c r="L548" s="9">
        <v>31</v>
      </c>
      <c r="M548" s="11">
        <f>SUM(I548:L548)</f>
        <v>116</v>
      </c>
      <c r="N548" s="23"/>
    </row>
    <row r="549" spans="2:14" ht="15.75" thickTop="1" thickBot="1">
      <c r="B549" s="1229"/>
      <c r="C549" s="1231"/>
      <c r="D549" s="1233"/>
      <c r="E549" s="1235"/>
      <c r="F549" s="1238"/>
      <c r="G549" s="1239"/>
      <c r="H549" s="13" t="s">
        <v>24</v>
      </c>
      <c r="I549" s="14">
        <v>43</v>
      </c>
      <c r="J549" s="13">
        <v>0</v>
      </c>
      <c r="K549" s="15">
        <v>0</v>
      </c>
      <c r="L549" s="14">
        <v>43</v>
      </c>
      <c r="M549" s="16">
        <v>43</v>
      </c>
      <c r="N549" s="24"/>
    </row>
    <row r="550" spans="2:14" ht="15.75" thickTop="1" thickBot="1">
      <c r="B550" s="1229"/>
      <c r="C550" s="1231"/>
      <c r="D550" s="1233"/>
      <c r="E550" s="1235"/>
      <c r="F550" s="1238"/>
      <c r="G550" s="1239"/>
      <c r="H550" s="17" t="s">
        <v>25</v>
      </c>
      <c r="I550" s="102">
        <v>0.35</v>
      </c>
      <c r="J550" s="103">
        <v>0</v>
      </c>
      <c r="K550" s="104">
        <v>0</v>
      </c>
      <c r="L550" s="102">
        <v>0.21</v>
      </c>
      <c r="M550" s="47">
        <v>0.67</v>
      </c>
      <c r="N550" s="25" t="s">
        <v>524</v>
      </c>
    </row>
    <row r="551" spans="2:14" ht="21" customHeight="1" thickTop="1" thickBot="1">
      <c r="B551" s="1228" t="s">
        <v>438</v>
      </c>
      <c r="C551" s="1230" t="s">
        <v>508</v>
      </c>
      <c r="D551" s="1232" t="s">
        <v>509</v>
      </c>
      <c r="E551" s="1234" t="s">
        <v>103</v>
      </c>
      <c r="F551" s="1237" t="s">
        <v>525</v>
      </c>
      <c r="G551" s="1232" t="s">
        <v>526</v>
      </c>
      <c r="H551" s="8" t="s">
        <v>22</v>
      </c>
      <c r="I551" s="9">
        <v>0</v>
      </c>
      <c r="J551" s="8">
        <v>0</v>
      </c>
      <c r="K551" s="10">
        <v>24</v>
      </c>
      <c r="L551" s="9">
        <v>100</v>
      </c>
      <c r="M551" s="11">
        <f>SUM(I551:L551)</f>
        <v>124</v>
      </c>
      <c r="N551" s="23"/>
    </row>
    <row r="552" spans="2:14" ht="21" customHeight="1" thickTop="1" thickBot="1">
      <c r="B552" s="1229"/>
      <c r="C552" s="1231"/>
      <c r="D552" s="1233"/>
      <c r="E552" s="1235"/>
      <c r="F552" s="1238"/>
      <c r="G552" s="1239"/>
      <c r="H552" s="13" t="s">
        <v>24</v>
      </c>
      <c r="I552" s="14">
        <v>0</v>
      </c>
      <c r="J552" s="13">
        <v>0</v>
      </c>
      <c r="K552" s="15">
        <v>110</v>
      </c>
      <c r="L552" s="14">
        <v>110</v>
      </c>
      <c r="M552" s="16">
        <v>110</v>
      </c>
      <c r="N552" s="24"/>
    </row>
    <row r="553" spans="2:14" ht="21" customHeight="1" thickTop="1" thickBot="1">
      <c r="B553" s="1229"/>
      <c r="C553" s="1231"/>
      <c r="D553" s="1233"/>
      <c r="E553" s="1235"/>
      <c r="F553" s="1238"/>
      <c r="G553" s="1239"/>
      <c r="H553" s="17" t="s">
        <v>25</v>
      </c>
      <c r="I553" s="102">
        <v>0</v>
      </c>
      <c r="J553" s="103">
        <v>0</v>
      </c>
      <c r="K553" s="104">
        <v>0.22</v>
      </c>
      <c r="L553" s="102">
        <v>0.91</v>
      </c>
      <c r="M553" s="47">
        <v>1.1299999999999999</v>
      </c>
      <c r="N553" s="25"/>
    </row>
    <row r="554" spans="2:14" ht="15.75" thickTop="1" thickBot="1">
      <c r="B554" s="1228" t="s">
        <v>438</v>
      </c>
      <c r="C554" s="1230" t="s">
        <v>508</v>
      </c>
      <c r="D554" s="1232" t="s">
        <v>509</v>
      </c>
      <c r="E554" s="1234" t="s">
        <v>238</v>
      </c>
      <c r="F554" s="1237" t="s">
        <v>527</v>
      </c>
      <c r="G554" s="1232" t="s">
        <v>528</v>
      </c>
      <c r="H554" s="8" t="s">
        <v>22</v>
      </c>
      <c r="I554" s="9">
        <v>1251</v>
      </c>
      <c r="J554" s="8">
        <v>0</v>
      </c>
      <c r="K554" s="10">
        <v>0</v>
      </c>
      <c r="L554" s="9">
        <v>302</v>
      </c>
      <c r="M554" s="11">
        <f>1251+302</f>
        <v>1553</v>
      </c>
      <c r="N554" s="23"/>
    </row>
    <row r="555" spans="2:14" ht="30" thickTop="1" thickBot="1">
      <c r="B555" s="1229"/>
      <c r="C555" s="1231"/>
      <c r="D555" s="1233"/>
      <c r="E555" s="1235"/>
      <c r="F555" s="1238"/>
      <c r="G555" s="1239"/>
      <c r="H555" s="13" t="s">
        <v>24</v>
      </c>
      <c r="I555" s="14">
        <v>6950</v>
      </c>
      <c r="J555" s="13">
        <v>0</v>
      </c>
      <c r="K555" s="15">
        <v>0</v>
      </c>
      <c r="L555" s="14">
        <v>1626</v>
      </c>
      <c r="M555" s="16">
        <v>1626</v>
      </c>
      <c r="N555" s="24" t="s">
        <v>529</v>
      </c>
    </row>
    <row r="556" spans="2:14" ht="15.75" thickTop="1" thickBot="1">
      <c r="B556" s="1229"/>
      <c r="C556" s="1231"/>
      <c r="D556" s="1233"/>
      <c r="E556" s="1235"/>
      <c r="F556" s="1238"/>
      <c r="G556" s="1239"/>
      <c r="H556" s="17" t="s">
        <v>25</v>
      </c>
      <c r="I556" s="102">
        <v>0.18</v>
      </c>
      <c r="J556" s="103">
        <v>0</v>
      </c>
      <c r="K556" s="104">
        <v>0</v>
      </c>
      <c r="L556" s="102">
        <v>0.19</v>
      </c>
      <c r="M556" s="47">
        <v>0.95</v>
      </c>
      <c r="N556" s="108"/>
    </row>
    <row r="557" spans="2:14" ht="15.75" thickTop="1" thickBot="1">
      <c r="B557" s="1228" t="s">
        <v>438</v>
      </c>
      <c r="C557" s="1230" t="s">
        <v>508</v>
      </c>
      <c r="D557" s="1232" t="s">
        <v>509</v>
      </c>
      <c r="E557" s="1234" t="s">
        <v>530</v>
      </c>
      <c r="F557" s="1237" t="s">
        <v>531</v>
      </c>
      <c r="G557" s="1232" t="s">
        <v>532</v>
      </c>
      <c r="H557" s="8" t="s">
        <v>22</v>
      </c>
      <c r="I557" s="9">
        <v>4515</v>
      </c>
      <c r="J557" s="8">
        <v>0</v>
      </c>
      <c r="K557" s="10">
        <v>18</v>
      </c>
      <c r="L557" s="9">
        <v>1441</v>
      </c>
      <c r="M557" s="11">
        <f>SUM(I557:L557)</f>
        <v>5974</v>
      </c>
      <c r="N557" s="23"/>
    </row>
    <row r="558" spans="2:14" ht="15.75" thickTop="1" thickBot="1">
      <c r="B558" s="1229"/>
      <c r="C558" s="1231"/>
      <c r="D558" s="1233"/>
      <c r="E558" s="1235"/>
      <c r="F558" s="1238"/>
      <c r="G558" s="1239"/>
      <c r="H558" s="13" t="s">
        <v>24</v>
      </c>
      <c r="I558" s="14">
        <v>27500</v>
      </c>
      <c r="J558" s="13">
        <v>0</v>
      </c>
      <c r="K558" s="15">
        <v>5869</v>
      </c>
      <c r="L558" s="14">
        <v>5869</v>
      </c>
      <c r="M558" s="16">
        <v>5869</v>
      </c>
      <c r="N558" s="24"/>
    </row>
    <row r="559" spans="2:14" ht="58.5" thickTop="1" thickBot="1">
      <c r="B559" s="1229"/>
      <c r="C559" s="1231"/>
      <c r="D559" s="1233"/>
      <c r="E559" s="1235"/>
      <c r="F559" s="1238"/>
      <c r="G559" s="1239"/>
      <c r="H559" s="17" t="s">
        <v>25</v>
      </c>
      <c r="I559" s="102">
        <v>0.16</v>
      </c>
      <c r="J559" s="103">
        <v>0</v>
      </c>
      <c r="K559" s="107">
        <v>3.0999999999999999E-3</v>
      </c>
      <c r="L559" s="102">
        <v>0.25</v>
      </c>
      <c r="M559" s="47">
        <v>1.02</v>
      </c>
      <c r="N559" s="25" t="s">
        <v>533</v>
      </c>
    </row>
    <row r="560" spans="2:14" ht="22.5" customHeight="1" thickTop="1" thickBot="1">
      <c r="B560" s="1228" t="s">
        <v>438</v>
      </c>
      <c r="C560" s="1230" t="s">
        <v>508</v>
      </c>
      <c r="D560" s="1232" t="s">
        <v>509</v>
      </c>
      <c r="E560" s="1234" t="s">
        <v>534</v>
      </c>
      <c r="F560" s="1237" t="s">
        <v>535</v>
      </c>
      <c r="G560" s="1232" t="s">
        <v>536</v>
      </c>
      <c r="H560" s="8" t="s">
        <v>22</v>
      </c>
      <c r="I560" s="9">
        <v>33</v>
      </c>
      <c r="J560" s="8">
        <v>0</v>
      </c>
      <c r="K560" s="10">
        <v>29</v>
      </c>
      <c r="L560" s="9">
        <v>33</v>
      </c>
      <c r="M560" s="11">
        <v>33</v>
      </c>
      <c r="N560" s="23"/>
    </row>
    <row r="561" spans="2:14" ht="22.5" customHeight="1" thickTop="1" thickBot="1">
      <c r="B561" s="1229"/>
      <c r="C561" s="1231"/>
      <c r="D561" s="1233"/>
      <c r="E561" s="1235"/>
      <c r="F561" s="1238"/>
      <c r="G561" s="1239"/>
      <c r="H561" s="13" t="s">
        <v>24</v>
      </c>
      <c r="I561" s="14">
        <v>45</v>
      </c>
      <c r="J561" s="13">
        <v>0</v>
      </c>
      <c r="K561" s="15">
        <v>45</v>
      </c>
      <c r="L561" s="14">
        <v>45</v>
      </c>
      <c r="M561" s="16">
        <v>45</v>
      </c>
      <c r="N561" s="24"/>
    </row>
    <row r="562" spans="2:14" ht="22.5" customHeight="1" thickTop="1" thickBot="1">
      <c r="B562" s="1229"/>
      <c r="C562" s="1231"/>
      <c r="D562" s="1233"/>
      <c r="E562" s="1235"/>
      <c r="F562" s="1238"/>
      <c r="G562" s="1239"/>
      <c r="H562" s="17" t="s">
        <v>25</v>
      </c>
      <c r="I562" s="102">
        <v>0.73</v>
      </c>
      <c r="J562" s="103">
        <v>0</v>
      </c>
      <c r="K562" s="104">
        <v>0.64</v>
      </c>
      <c r="L562" s="102">
        <v>0.73</v>
      </c>
      <c r="M562" s="47">
        <v>0.73</v>
      </c>
      <c r="N562" s="25" t="s">
        <v>537</v>
      </c>
    </row>
    <row r="563" spans="2:14" ht="22.5" customHeight="1" thickTop="1" thickBot="1">
      <c r="B563" s="1228" t="s">
        <v>438</v>
      </c>
      <c r="C563" s="1230" t="s">
        <v>508</v>
      </c>
      <c r="D563" s="1232" t="s">
        <v>509</v>
      </c>
      <c r="E563" s="1234" t="s">
        <v>538</v>
      </c>
      <c r="F563" s="1237" t="s">
        <v>539</v>
      </c>
      <c r="G563" s="1232" t="s">
        <v>540</v>
      </c>
      <c r="H563" s="8" t="s">
        <v>22</v>
      </c>
      <c r="I563" s="9">
        <v>0</v>
      </c>
      <c r="J563" s="8">
        <v>0</v>
      </c>
      <c r="K563" s="10">
        <v>44</v>
      </c>
      <c r="L563" s="9">
        <v>0</v>
      </c>
      <c r="M563" s="11">
        <f>SUM(I563:L563)</f>
        <v>44</v>
      </c>
      <c r="N563" s="23"/>
    </row>
    <row r="564" spans="2:14" ht="22.5" customHeight="1" thickTop="1" thickBot="1">
      <c r="B564" s="1229"/>
      <c r="C564" s="1231"/>
      <c r="D564" s="1233"/>
      <c r="E564" s="1235"/>
      <c r="F564" s="1238"/>
      <c r="G564" s="1239"/>
      <c r="H564" s="13" t="s">
        <v>24</v>
      </c>
      <c r="I564" s="14">
        <v>0</v>
      </c>
      <c r="J564" s="13">
        <v>0</v>
      </c>
      <c r="K564" s="15">
        <v>60</v>
      </c>
      <c r="L564" s="14">
        <v>0</v>
      </c>
      <c r="M564" s="16">
        <v>60</v>
      </c>
      <c r="N564" s="24"/>
    </row>
    <row r="565" spans="2:14" ht="22.5" customHeight="1" thickTop="1" thickBot="1">
      <c r="B565" s="1229"/>
      <c r="C565" s="1231"/>
      <c r="D565" s="1233"/>
      <c r="E565" s="1235"/>
      <c r="F565" s="1238"/>
      <c r="G565" s="1239"/>
      <c r="H565" s="17" t="s">
        <v>25</v>
      </c>
      <c r="I565" s="102">
        <v>0</v>
      </c>
      <c r="J565" s="103">
        <v>0</v>
      </c>
      <c r="K565" s="104">
        <v>0.73</v>
      </c>
      <c r="L565" s="102">
        <v>0</v>
      </c>
      <c r="M565" s="47">
        <v>0.73</v>
      </c>
      <c r="N565" s="25"/>
    </row>
    <row r="566" spans="2:14" ht="15.75" thickTop="1" thickBot="1">
      <c r="B566" s="1228" t="s">
        <v>438</v>
      </c>
      <c r="C566" s="1230" t="s">
        <v>508</v>
      </c>
      <c r="D566" s="1232" t="s">
        <v>509</v>
      </c>
      <c r="E566" s="1234" t="s">
        <v>541</v>
      </c>
      <c r="F566" s="1237" t="s">
        <v>542</v>
      </c>
      <c r="G566" s="1232" t="s">
        <v>543</v>
      </c>
      <c r="H566" s="8" t="s">
        <v>22</v>
      </c>
      <c r="I566" s="9">
        <v>3</v>
      </c>
      <c r="J566" s="8">
        <v>0</v>
      </c>
      <c r="K566" s="10">
        <v>0</v>
      </c>
      <c r="L566" s="9">
        <v>0</v>
      </c>
      <c r="M566" s="11">
        <f>SUM(I566:L566)</f>
        <v>3</v>
      </c>
      <c r="N566" s="23"/>
    </row>
    <row r="567" spans="2:14" ht="15.75" thickTop="1" thickBot="1">
      <c r="B567" s="1229"/>
      <c r="C567" s="1231"/>
      <c r="D567" s="1233"/>
      <c r="E567" s="1235"/>
      <c r="F567" s="1238"/>
      <c r="G567" s="1239"/>
      <c r="H567" s="13" t="s">
        <v>24</v>
      </c>
      <c r="I567" s="14">
        <v>12</v>
      </c>
      <c r="J567" s="13">
        <v>0</v>
      </c>
      <c r="K567" s="15">
        <v>0</v>
      </c>
      <c r="L567" s="14">
        <v>0</v>
      </c>
      <c r="M567" s="16">
        <v>12</v>
      </c>
      <c r="N567" s="24"/>
    </row>
    <row r="568" spans="2:14" ht="44.25" thickTop="1" thickBot="1">
      <c r="B568" s="1229"/>
      <c r="C568" s="1231"/>
      <c r="D568" s="1233"/>
      <c r="E568" s="1235"/>
      <c r="F568" s="1238"/>
      <c r="G568" s="1239"/>
      <c r="H568" s="17" t="s">
        <v>25</v>
      </c>
      <c r="I568" s="102">
        <v>0.25</v>
      </c>
      <c r="J568" s="103">
        <v>0</v>
      </c>
      <c r="K568" s="104">
        <v>0</v>
      </c>
      <c r="L568" s="102">
        <v>0</v>
      </c>
      <c r="M568" s="47">
        <v>0.25</v>
      </c>
      <c r="N568" s="25" t="s">
        <v>544</v>
      </c>
    </row>
    <row r="569" spans="2:14" ht="15.75" thickTop="1" thickBot="1">
      <c r="B569" s="1228" t="s">
        <v>438</v>
      </c>
      <c r="C569" s="1230" t="s">
        <v>508</v>
      </c>
      <c r="D569" s="1232" t="s">
        <v>509</v>
      </c>
      <c r="E569" s="1234" t="s">
        <v>73</v>
      </c>
      <c r="F569" s="1237" t="s">
        <v>545</v>
      </c>
      <c r="G569" s="1232" t="s">
        <v>546</v>
      </c>
      <c r="H569" s="8" t="s">
        <v>22</v>
      </c>
      <c r="I569" s="9">
        <v>617</v>
      </c>
      <c r="J569" s="8">
        <v>500</v>
      </c>
      <c r="K569" s="10">
        <v>400</v>
      </c>
      <c r="L569" s="9">
        <v>8031</v>
      </c>
      <c r="M569" s="11">
        <f>SUM(I569:L569)</f>
        <v>9548</v>
      </c>
      <c r="N569" s="23"/>
    </row>
    <row r="570" spans="2:14" ht="15.75" thickTop="1" thickBot="1">
      <c r="B570" s="1229"/>
      <c r="C570" s="1231"/>
      <c r="D570" s="1233"/>
      <c r="E570" s="1235"/>
      <c r="F570" s="1238"/>
      <c r="G570" s="1239"/>
      <c r="H570" s="13" t="s">
        <v>24</v>
      </c>
      <c r="I570" s="14">
        <v>2265</v>
      </c>
      <c r="J570" s="13">
        <v>2265</v>
      </c>
      <c r="K570" s="15">
        <v>2265</v>
      </c>
      <c r="L570" s="14">
        <v>2265</v>
      </c>
      <c r="M570" s="16">
        <v>2265</v>
      </c>
      <c r="N570" s="24"/>
    </row>
    <row r="571" spans="2:14" ht="101.25" thickTop="1" thickBot="1">
      <c r="B571" s="1229"/>
      <c r="C571" s="1231"/>
      <c r="D571" s="1233"/>
      <c r="E571" s="1235"/>
      <c r="F571" s="1238"/>
      <c r="G571" s="1239"/>
      <c r="H571" s="17" t="s">
        <v>25</v>
      </c>
      <c r="I571" s="102">
        <v>0.27</v>
      </c>
      <c r="J571" s="103">
        <v>0.22</v>
      </c>
      <c r="K571" s="104">
        <v>0.18</v>
      </c>
      <c r="L571" s="105">
        <v>3.5457000000000001</v>
      </c>
      <c r="M571" s="47">
        <v>4.21</v>
      </c>
      <c r="N571" s="25" t="s">
        <v>547</v>
      </c>
    </row>
    <row r="572" spans="2:14" ht="15.75" thickTop="1" thickBot="1">
      <c r="B572" s="1228" t="s">
        <v>438</v>
      </c>
      <c r="C572" s="1230" t="s">
        <v>508</v>
      </c>
      <c r="D572" s="1232" t="s">
        <v>509</v>
      </c>
      <c r="E572" s="1234" t="s">
        <v>108</v>
      </c>
      <c r="F572" s="1237" t="s">
        <v>548</v>
      </c>
      <c r="G572" s="1232" t="s">
        <v>549</v>
      </c>
      <c r="H572" s="8" t="s">
        <v>22</v>
      </c>
      <c r="I572" s="9">
        <v>0</v>
      </c>
      <c r="J572" s="8">
        <v>0</v>
      </c>
      <c r="K572" s="10">
        <v>0</v>
      </c>
      <c r="L572" s="9">
        <v>0</v>
      </c>
      <c r="M572" s="11">
        <v>0</v>
      </c>
      <c r="N572" s="23"/>
    </row>
    <row r="573" spans="2:14" ht="15.75" thickTop="1" thickBot="1">
      <c r="B573" s="1229"/>
      <c r="C573" s="1231"/>
      <c r="D573" s="1233"/>
      <c r="E573" s="1235"/>
      <c r="F573" s="1238"/>
      <c r="G573" s="1239"/>
      <c r="H573" s="13" t="s">
        <v>24</v>
      </c>
      <c r="I573" s="14">
        <v>0</v>
      </c>
      <c r="J573" s="13">
        <v>0</v>
      </c>
      <c r="K573" s="15">
        <v>0</v>
      </c>
      <c r="L573" s="14">
        <v>0</v>
      </c>
      <c r="M573" s="16">
        <v>0</v>
      </c>
      <c r="N573" s="24"/>
    </row>
    <row r="574" spans="2:14" ht="30" thickTop="1" thickBot="1">
      <c r="B574" s="1229"/>
      <c r="C574" s="1231"/>
      <c r="D574" s="1233"/>
      <c r="E574" s="1235"/>
      <c r="F574" s="1238"/>
      <c r="G574" s="1239"/>
      <c r="H574" s="17" t="s">
        <v>25</v>
      </c>
      <c r="I574" s="102">
        <v>0</v>
      </c>
      <c r="J574" s="103">
        <v>0</v>
      </c>
      <c r="K574" s="104">
        <v>0</v>
      </c>
      <c r="L574" s="102">
        <v>0</v>
      </c>
      <c r="M574" s="47">
        <v>0</v>
      </c>
      <c r="N574" s="25" t="s">
        <v>550</v>
      </c>
    </row>
    <row r="575" spans="2:14" ht="19.5" customHeight="1" thickTop="1" thickBot="1">
      <c r="B575" s="1228" t="s">
        <v>438</v>
      </c>
      <c r="C575" s="1230" t="s">
        <v>508</v>
      </c>
      <c r="D575" s="1232" t="s">
        <v>509</v>
      </c>
      <c r="E575" s="1234" t="s">
        <v>466</v>
      </c>
      <c r="F575" s="1237" t="s">
        <v>551</v>
      </c>
      <c r="G575" s="1232" t="s">
        <v>552</v>
      </c>
      <c r="H575" s="8" t="s">
        <v>22</v>
      </c>
      <c r="I575" s="9">
        <v>0</v>
      </c>
      <c r="J575" s="8">
        <v>1650</v>
      </c>
      <c r="K575" s="10">
        <v>1650</v>
      </c>
      <c r="L575" s="9">
        <v>3107</v>
      </c>
      <c r="M575" s="11">
        <f>SUM(I575:L575)</f>
        <v>6407</v>
      </c>
      <c r="N575" s="23"/>
    </row>
    <row r="576" spans="2:14" ht="19.5" customHeight="1" thickTop="1" thickBot="1">
      <c r="B576" s="1229"/>
      <c r="C576" s="1231"/>
      <c r="D576" s="1233"/>
      <c r="E576" s="1235"/>
      <c r="F576" s="1238"/>
      <c r="G576" s="1239"/>
      <c r="H576" s="13" t="s">
        <v>24</v>
      </c>
      <c r="I576" s="14">
        <v>0</v>
      </c>
      <c r="J576" s="13">
        <v>6600</v>
      </c>
      <c r="K576" s="15">
        <v>6600</v>
      </c>
      <c r="L576" s="14">
        <v>6600</v>
      </c>
      <c r="M576" s="16">
        <v>6600</v>
      </c>
      <c r="N576" s="24"/>
    </row>
    <row r="577" spans="2:14" ht="19.5" customHeight="1" thickTop="1" thickBot="1">
      <c r="B577" s="1229"/>
      <c r="C577" s="1231"/>
      <c r="D577" s="1233"/>
      <c r="E577" s="1235"/>
      <c r="F577" s="1238"/>
      <c r="G577" s="1239"/>
      <c r="H577" s="17" t="s">
        <v>25</v>
      </c>
      <c r="I577" s="102">
        <v>0</v>
      </c>
      <c r="J577" s="103">
        <v>0.25</v>
      </c>
      <c r="K577" s="104">
        <v>0.25</v>
      </c>
      <c r="L577" s="102">
        <v>0.47</v>
      </c>
      <c r="M577" s="47">
        <v>0.97</v>
      </c>
      <c r="N577" s="25"/>
    </row>
    <row r="578" spans="2:14" ht="15.75" thickTop="1" thickBot="1">
      <c r="B578" s="1228" t="s">
        <v>438</v>
      </c>
      <c r="C578" s="1230" t="s">
        <v>508</v>
      </c>
      <c r="D578" s="1232" t="s">
        <v>509</v>
      </c>
      <c r="E578" s="1234" t="s">
        <v>470</v>
      </c>
      <c r="F578" s="1237" t="s">
        <v>553</v>
      </c>
      <c r="G578" s="1232" t="s">
        <v>554</v>
      </c>
      <c r="H578" s="8" t="s">
        <v>22</v>
      </c>
      <c r="I578" s="9">
        <v>37980</v>
      </c>
      <c r="J578" s="8">
        <v>0</v>
      </c>
      <c r="K578" s="10">
        <v>3293</v>
      </c>
      <c r="L578" s="9">
        <v>1587</v>
      </c>
      <c r="M578" s="11">
        <f>SUM(I578:L578)</f>
        <v>42860</v>
      </c>
      <c r="N578" s="23"/>
    </row>
    <row r="579" spans="2:14" ht="15.75" thickTop="1" thickBot="1">
      <c r="B579" s="1229"/>
      <c r="C579" s="1231"/>
      <c r="D579" s="1233"/>
      <c r="E579" s="1235"/>
      <c r="F579" s="1238"/>
      <c r="G579" s="1239"/>
      <c r="H579" s="13" t="s">
        <v>24</v>
      </c>
      <c r="I579" s="14">
        <v>133</v>
      </c>
      <c r="J579" s="13">
        <v>0</v>
      </c>
      <c r="K579" s="15">
        <v>133</v>
      </c>
      <c r="L579" s="14">
        <v>133</v>
      </c>
      <c r="M579" s="16">
        <v>133</v>
      </c>
      <c r="N579" s="24"/>
    </row>
    <row r="580" spans="2:14" ht="44.25" thickTop="1" thickBot="1">
      <c r="B580" s="1229"/>
      <c r="C580" s="1231"/>
      <c r="D580" s="1233"/>
      <c r="E580" s="1235"/>
      <c r="F580" s="1238"/>
      <c r="G580" s="1239"/>
      <c r="H580" s="17" t="s">
        <v>25</v>
      </c>
      <c r="I580" s="102">
        <v>0.38</v>
      </c>
      <c r="J580" s="103">
        <v>0</v>
      </c>
      <c r="K580" s="104">
        <v>7.0000000000000007E-2</v>
      </c>
      <c r="L580" s="102">
        <v>0.03</v>
      </c>
      <c r="M580" s="47">
        <v>0.86</v>
      </c>
      <c r="N580" s="25" t="s">
        <v>555</v>
      </c>
    </row>
    <row r="581" spans="2:14" ht="15.75" thickTop="1" thickBot="1">
      <c r="B581" s="1228" t="s">
        <v>438</v>
      </c>
      <c r="C581" s="1230" t="s">
        <v>508</v>
      </c>
      <c r="D581" s="1232" t="s">
        <v>509</v>
      </c>
      <c r="E581" s="1234" t="s">
        <v>76</v>
      </c>
      <c r="F581" s="1237" t="s">
        <v>556</v>
      </c>
      <c r="G581" s="1232" t="s">
        <v>557</v>
      </c>
      <c r="H581" s="8" t="s">
        <v>22</v>
      </c>
      <c r="I581" s="9">
        <v>85</v>
      </c>
      <c r="J581" s="8">
        <v>0</v>
      </c>
      <c r="K581" s="10">
        <v>0</v>
      </c>
      <c r="L581" s="9">
        <v>31</v>
      </c>
      <c r="M581" s="11">
        <f>SUM(I581:L581)</f>
        <v>116</v>
      </c>
      <c r="N581" s="23"/>
    </row>
    <row r="582" spans="2:14" ht="15.75" thickTop="1" thickBot="1">
      <c r="B582" s="1229"/>
      <c r="C582" s="1231"/>
      <c r="D582" s="1233"/>
      <c r="E582" s="1235"/>
      <c r="F582" s="1238"/>
      <c r="G582" s="1239"/>
      <c r="H582" s="13" t="s">
        <v>24</v>
      </c>
      <c r="I582" s="14">
        <v>246</v>
      </c>
      <c r="J582" s="13">
        <v>0</v>
      </c>
      <c r="K582" s="15">
        <v>0</v>
      </c>
      <c r="L582" s="14">
        <v>151</v>
      </c>
      <c r="M582" s="16">
        <v>151</v>
      </c>
      <c r="N582" s="24"/>
    </row>
    <row r="583" spans="2:14" ht="15.75" thickTop="1" thickBot="1">
      <c r="B583" s="1229"/>
      <c r="C583" s="1231"/>
      <c r="D583" s="1233"/>
      <c r="E583" s="1235"/>
      <c r="F583" s="1238"/>
      <c r="G583" s="1239"/>
      <c r="H583" s="17" t="s">
        <v>25</v>
      </c>
      <c r="I583" s="102">
        <v>0.35</v>
      </c>
      <c r="J583" s="103">
        <v>0</v>
      </c>
      <c r="K583" s="104">
        <v>0</v>
      </c>
      <c r="L583" s="102">
        <v>0.21</v>
      </c>
      <c r="M583" s="47">
        <v>0.77</v>
      </c>
      <c r="N583" s="25"/>
    </row>
    <row r="584" spans="2:14" ht="20.25" customHeight="1" thickTop="1" thickBot="1">
      <c r="B584" s="1228" t="s">
        <v>438</v>
      </c>
      <c r="C584" s="1230" t="s">
        <v>558</v>
      </c>
      <c r="D584" s="1232" t="s">
        <v>559</v>
      </c>
      <c r="E584" s="1234" t="s">
        <v>19</v>
      </c>
      <c r="F584" s="1237" t="s">
        <v>560</v>
      </c>
      <c r="G584" s="1232" t="s">
        <v>561</v>
      </c>
      <c r="H584" s="8" t="s">
        <v>22</v>
      </c>
      <c r="I584" s="9">
        <v>217325</v>
      </c>
      <c r="J584" s="8">
        <v>207433</v>
      </c>
      <c r="K584" s="10">
        <v>201415</v>
      </c>
      <c r="L584" s="9">
        <v>198968</v>
      </c>
      <c r="M584" s="11">
        <f>SUM(I584:L584)</f>
        <v>825141</v>
      </c>
      <c r="N584" s="23"/>
    </row>
    <row r="585" spans="2:14" ht="20.25" customHeight="1" thickTop="1" thickBot="1">
      <c r="B585" s="1229"/>
      <c r="C585" s="1231"/>
      <c r="D585" s="1233"/>
      <c r="E585" s="1235"/>
      <c r="F585" s="1238"/>
      <c r="G585" s="1239"/>
      <c r="H585" s="13" t="s">
        <v>24</v>
      </c>
      <c r="I585" s="14">
        <v>679</v>
      </c>
      <c r="J585" s="13">
        <v>679</v>
      </c>
      <c r="K585" s="15">
        <v>612</v>
      </c>
      <c r="L585" s="14">
        <v>612</v>
      </c>
      <c r="M585" s="16">
        <v>612</v>
      </c>
      <c r="N585" s="24"/>
    </row>
    <row r="586" spans="2:14" ht="20.25" customHeight="1" thickTop="1" thickBot="1">
      <c r="B586" s="1229"/>
      <c r="C586" s="1231"/>
      <c r="D586" s="1233"/>
      <c r="E586" s="1235"/>
      <c r="F586" s="1238"/>
      <c r="G586" s="1239"/>
      <c r="H586" s="17" t="s">
        <v>25</v>
      </c>
      <c r="I586" s="102">
        <v>0.23</v>
      </c>
      <c r="J586" s="103">
        <v>0.22</v>
      </c>
      <c r="K586" s="104">
        <v>0.22</v>
      </c>
      <c r="L586" s="102">
        <v>0.22</v>
      </c>
      <c r="M586" s="47">
        <v>0.91</v>
      </c>
      <c r="N586" s="25" t="s">
        <v>562</v>
      </c>
    </row>
    <row r="587" spans="2:14" ht="26.25" customHeight="1" thickTop="1" thickBot="1">
      <c r="B587" s="1228" t="s">
        <v>438</v>
      </c>
      <c r="C587" s="1230" t="s">
        <v>558</v>
      </c>
      <c r="D587" s="1232" t="s">
        <v>559</v>
      </c>
      <c r="E587" s="1234" t="s">
        <v>26</v>
      </c>
      <c r="F587" s="1237" t="s">
        <v>563</v>
      </c>
      <c r="G587" s="1232" t="s">
        <v>564</v>
      </c>
      <c r="H587" s="8" t="s">
        <v>22</v>
      </c>
      <c r="I587" s="9">
        <v>0</v>
      </c>
      <c r="J587" s="8">
        <v>0</v>
      </c>
      <c r="K587" s="10">
        <v>2</v>
      </c>
      <c r="L587" s="9">
        <v>0</v>
      </c>
      <c r="M587" s="11">
        <v>2</v>
      </c>
      <c r="N587" s="23"/>
    </row>
    <row r="588" spans="2:14" ht="26.25" customHeight="1" thickTop="1" thickBot="1">
      <c r="B588" s="1229"/>
      <c r="C588" s="1231"/>
      <c r="D588" s="1233"/>
      <c r="E588" s="1235"/>
      <c r="F588" s="1238"/>
      <c r="G588" s="1239"/>
      <c r="H588" s="13" t="s">
        <v>24</v>
      </c>
      <c r="I588" s="14">
        <v>0</v>
      </c>
      <c r="J588" s="13">
        <v>0</v>
      </c>
      <c r="K588" s="15">
        <v>2</v>
      </c>
      <c r="L588" s="14">
        <v>0</v>
      </c>
      <c r="M588" s="16">
        <v>2</v>
      </c>
      <c r="N588" s="24"/>
    </row>
    <row r="589" spans="2:14" ht="26.25" customHeight="1" thickTop="1" thickBot="1">
      <c r="B589" s="1229"/>
      <c r="C589" s="1231"/>
      <c r="D589" s="1233"/>
      <c r="E589" s="1235"/>
      <c r="F589" s="1238"/>
      <c r="G589" s="1239"/>
      <c r="H589" s="17" t="s">
        <v>25</v>
      </c>
      <c r="I589" s="102">
        <v>0</v>
      </c>
      <c r="J589" s="103">
        <v>0</v>
      </c>
      <c r="K589" s="104">
        <v>1</v>
      </c>
      <c r="L589" s="26">
        <v>0</v>
      </c>
      <c r="M589" s="47">
        <v>1</v>
      </c>
      <c r="N589" s="25"/>
    </row>
    <row r="590" spans="2:14" ht="26.25" customHeight="1" thickTop="1" thickBot="1">
      <c r="B590" s="1228" t="s">
        <v>438</v>
      </c>
      <c r="C590" s="1230" t="s">
        <v>558</v>
      </c>
      <c r="D590" s="1232" t="s">
        <v>559</v>
      </c>
      <c r="E590" s="1234" t="s">
        <v>55</v>
      </c>
      <c r="F590" s="1237" t="s">
        <v>565</v>
      </c>
      <c r="G590" s="1232" t="s">
        <v>566</v>
      </c>
      <c r="H590" s="8" t="s">
        <v>22</v>
      </c>
      <c r="I590" s="9">
        <v>0</v>
      </c>
      <c r="J590" s="8">
        <v>0</v>
      </c>
      <c r="K590" s="10">
        <v>4.2300000000000004</v>
      </c>
      <c r="L590" s="9">
        <v>0</v>
      </c>
      <c r="M590" s="11">
        <v>4.2300000000000004</v>
      </c>
      <c r="N590" s="23"/>
    </row>
    <row r="591" spans="2:14" ht="26.25" customHeight="1" thickTop="1" thickBot="1">
      <c r="B591" s="1229"/>
      <c r="C591" s="1231"/>
      <c r="D591" s="1233"/>
      <c r="E591" s="1235"/>
      <c r="F591" s="1238"/>
      <c r="G591" s="1239"/>
      <c r="H591" s="13" t="s">
        <v>24</v>
      </c>
      <c r="I591" s="14">
        <v>0</v>
      </c>
      <c r="J591" s="13">
        <v>0</v>
      </c>
      <c r="K591" s="15">
        <v>5</v>
      </c>
      <c r="L591" s="14">
        <v>0</v>
      </c>
      <c r="M591" s="16">
        <v>5</v>
      </c>
      <c r="N591" s="24"/>
    </row>
    <row r="592" spans="2:14" ht="26.25" customHeight="1" thickTop="1" thickBot="1">
      <c r="B592" s="1229"/>
      <c r="C592" s="1231"/>
      <c r="D592" s="1233"/>
      <c r="E592" s="1235"/>
      <c r="F592" s="1238"/>
      <c r="G592" s="1239"/>
      <c r="H592" s="17" t="s">
        <v>25</v>
      </c>
      <c r="I592" s="102">
        <v>0</v>
      </c>
      <c r="J592" s="103">
        <v>0</v>
      </c>
      <c r="K592" s="104">
        <v>0.85</v>
      </c>
      <c r="L592" s="26">
        <v>0</v>
      </c>
      <c r="M592" s="47">
        <v>0.85</v>
      </c>
      <c r="N592" s="25"/>
    </row>
    <row r="593" spans="2:14" ht="26.25" customHeight="1" thickTop="1" thickBot="1">
      <c r="B593" s="1228" t="s">
        <v>438</v>
      </c>
      <c r="C593" s="1230" t="s">
        <v>558</v>
      </c>
      <c r="D593" s="1232" t="s">
        <v>559</v>
      </c>
      <c r="E593" s="1234" t="s">
        <v>59</v>
      </c>
      <c r="F593" s="1237" t="s">
        <v>567</v>
      </c>
      <c r="G593" s="1232" t="s">
        <v>568</v>
      </c>
      <c r="H593" s="8" t="s">
        <v>22</v>
      </c>
      <c r="I593" s="9">
        <v>0</v>
      </c>
      <c r="J593" s="8">
        <v>0</v>
      </c>
      <c r="K593" s="10">
        <v>2</v>
      </c>
      <c r="L593" s="9">
        <v>0</v>
      </c>
      <c r="M593" s="11">
        <v>2</v>
      </c>
      <c r="N593" s="23"/>
    </row>
    <row r="594" spans="2:14" ht="26.25" customHeight="1" thickTop="1" thickBot="1">
      <c r="B594" s="1229"/>
      <c r="C594" s="1231"/>
      <c r="D594" s="1233"/>
      <c r="E594" s="1235"/>
      <c r="F594" s="1238"/>
      <c r="G594" s="1239"/>
      <c r="H594" s="13" t="s">
        <v>24</v>
      </c>
      <c r="I594" s="14">
        <v>0</v>
      </c>
      <c r="J594" s="13">
        <v>0</v>
      </c>
      <c r="K594" s="15">
        <v>2</v>
      </c>
      <c r="L594" s="14">
        <v>0</v>
      </c>
      <c r="M594" s="16">
        <v>2</v>
      </c>
      <c r="N594" s="24"/>
    </row>
    <row r="595" spans="2:14" ht="26.25" customHeight="1" thickTop="1" thickBot="1">
      <c r="B595" s="1229"/>
      <c r="C595" s="1231"/>
      <c r="D595" s="1233"/>
      <c r="E595" s="1235"/>
      <c r="F595" s="1238"/>
      <c r="G595" s="1239"/>
      <c r="H595" s="17" t="s">
        <v>25</v>
      </c>
      <c r="I595" s="102">
        <v>0</v>
      </c>
      <c r="J595" s="103">
        <v>0</v>
      </c>
      <c r="K595" s="104">
        <v>1</v>
      </c>
      <c r="L595" s="26">
        <v>0</v>
      </c>
      <c r="M595" s="47">
        <v>1</v>
      </c>
      <c r="N595" s="25"/>
    </row>
    <row r="596" spans="2:14" ht="26.25" customHeight="1" thickTop="1" thickBot="1">
      <c r="B596" s="1228" t="s">
        <v>438</v>
      </c>
      <c r="C596" s="1230" t="s">
        <v>558</v>
      </c>
      <c r="D596" s="1232" t="s">
        <v>559</v>
      </c>
      <c r="E596" s="1234" t="s">
        <v>91</v>
      </c>
      <c r="F596" s="1237" t="s">
        <v>569</v>
      </c>
      <c r="G596" s="1232" t="s">
        <v>570</v>
      </c>
      <c r="H596" s="8" t="s">
        <v>22</v>
      </c>
      <c r="I596" s="9">
        <v>0</v>
      </c>
      <c r="J596" s="8">
        <v>0</v>
      </c>
      <c r="K596" s="10">
        <v>4.18</v>
      </c>
      <c r="L596" s="9">
        <v>0</v>
      </c>
      <c r="M596" s="11">
        <v>4.18</v>
      </c>
      <c r="N596" s="23"/>
    </row>
    <row r="597" spans="2:14" ht="26.25" customHeight="1" thickTop="1" thickBot="1">
      <c r="B597" s="1229"/>
      <c r="C597" s="1231"/>
      <c r="D597" s="1233"/>
      <c r="E597" s="1235"/>
      <c r="F597" s="1238"/>
      <c r="G597" s="1239"/>
      <c r="H597" s="13" t="s">
        <v>24</v>
      </c>
      <c r="I597" s="14">
        <v>0</v>
      </c>
      <c r="J597" s="13">
        <v>0</v>
      </c>
      <c r="K597" s="15">
        <v>5</v>
      </c>
      <c r="L597" s="14">
        <v>0</v>
      </c>
      <c r="M597" s="16">
        <v>5</v>
      </c>
      <c r="N597" s="24"/>
    </row>
    <row r="598" spans="2:14" ht="26.25" customHeight="1" thickTop="1" thickBot="1">
      <c r="B598" s="1229"/>
      <c r="C598" s="1231"/>
      <c r="D598" s="1233"/>
      <c r="E598" s="1235"/>
      <c r="F598" s="1238"/>
      <c r="G598" s="1239"/>
      <c r="H598" s="17" t="s">
        <v>25</v>
      </c>
      <c r="I598" s="102">
        <v>0</v>
      </c>
      <c r="J598" s="103">
        <v>0</v>
      </c>
      <c r="K598" s="104">
        <v>0.84</v>
      </c>
      <c r="L598" s="26">
        <v>0</v>
      </c>
      <c r="M598" s="47">
        <v>0.84</v>
      </c>
      <c r="N598" s="25"/>
    </row>
    <row r="599" spans="2:14" ht="26.25" customHeight="1" thickTop="1" thickBot="1">
      <c r="B599" s="1228" t="s">
        <v>438</v>
      </c>
      <c r="C599" s="1230" t="s">
        <v>558</v>
      </c>
      <c r="D599" s="1232" t="s">
        <v>559</v>
      </c>
      <c r="E599" s="1234" t="s">
        <v>94</v>
      </c>
      <c r="F599" s="1237" t="s">
        <v>571</v>
      </c>
      <c r="G599" s="1232" t="s">
        <v>572</v>
      </c>
      <c r="H599" s="8" t="s">
        <v>22</v>
      </c>
      <c r="I599" s="9">
        <v>0</v>
      </c>
      <c r="J599" s="8">
        <v>0</v>
      </c>
      <c r="K599" s="10">
        <v>4.29</v>
      </c>
      <c r="L599" s="9">
        <v>0</v>
      </c>
      <c r="M599" s="11">
        <v>4.29</v>
      </c>
      <c r="N599" s="23"/>
    </row>
    <row r="600" spans="2:14" ht="26.25" customHeight="1" thickTop="1" thickBot="1">
      <c r="B600" s="1229"/>
      <c r="C600" s="1231"/>
      <c r="D600" s="1233"/>
      <c r="E600" s="1235"/>
      <c r="F600" s="1238"/>
      <c r="G600" s="1239"/>
      <c r="H600" s="13" t="s">
        <v>24</v>
      </c>
      <c r="I600" s="14">
        <v>0</v>
      </c>
      <c r="J600" s="13">
        <v>0</v>
      </c>
      <c r="K600" s="15">
        <v>5</v>
      </c>
      <c r="L600" s="14">
        <v>0</v>
      </c>
      <c r="M600" s="16">
        <v>5</v>
      </c>
      <c r="N600" s="24"/>
    </row>
    <row r="601" spans="2:14" ht="26.25" customHeight="1" thickTop="1" thickBot="1">
      <c r="B601" s="1229"/>
      <c r="C601" s="1231"/>
      <c r="D601" s="1233"/>
      <c r="E601" s="1235"/>
      <c r="F601" s="1238"/>
      <c r="G601" s="1239"/>
      <c r="H601" s="17" t="s">
        <v>25</v>
      </c>
      <c r="I601" s="26">
        <v>0</v>
      </c>
      <c r="J601" s="103">
        <v>0</v>
      </c>
      <c r="K601" s="104">
        <v>0.86</v>
      </c>
      <c r="L601" s="102">
        <v>0</v>
      </c>
      <c r="M601" s="47">
        <f>SUM(I601:L601)</f>
        <v>0.86</v>
      </c>
      <c r="N601" s="25"/>
    </row>
    <row r="602" spans="2:14" ht="26.25" customHeight="1" thickTop="1" thickBot="1">
      <c r="B602" s="1228" t="s">
        <v>438</v>
      </c>
      <c r="C602" s="1230" t="s">
        <v>558</v>
      </c>
      <c r="D602" s="1232" t="s">
        <v>559</v>
      </c>
      <c r="E602" s="1234" t="s">
        <v>97</v>
      </c>
      <c r="F602" s="1237" t="s">
        <v>573</v>
      </c>
      <c r="G602" s="1232" t="s">
        <v>574</v>
      </c>
      <c r="H602" s="8" t="s">
        <v>22</v>
      </c>
      <c r="I602" s="9">
        <v>0</v>
      </c>
      <c r="J602" s="8">
        <v>0</v>
      </c>
      <c r="K602" s="10">
        <v>4.45</v>
      </c>
      <c r="L602" s="9">
        <v>0</v>
      </c>
      <c r="M602" s="11">
        <v>4.45</v>
      </c>
      <c r="N602" s="23"/>
    </row>
    <row r="603" spans="2:14" ht="26.25" customHeight="1" thickTop="1" thickBot="1">
      <c r="B603" s="1229"/>
      <c r="C603" s="1231"/>
      <c r="D603" s="1233"/>
      <c r="E603" s="1235"/>
      <c r="F603" s="1238"/>
      <c r="G603" s="1239"/>
      <c r="H603" s="13" t="s">
        <v>24</v>
      </c>
      <c r="I603" s="14">
        <v>0</v>
      </c>
      <c r="J603" s="13">
        <v>0</v>
      </c>
      <c r="K603" s="15">
        <v>5</v>
      </c>
      <c r="L603" s="14">
        <v>0</v>
      </c>
      <c r="M603" s="16">
        <v>5</v>
      </c>
      <c r="N603" s="24"/>
    </row>
    <row r="604" spans="2:14" ht="26.25" customHeight="1" thickTop="1" thickBot="1">
      <c r="B604" s="1229"/>
      <c r="C604" s="1231"/>
      <c r="D604" s="1233"/>
      <c r="E604" s="1235"/>
      <c r="F604" s="1238"/>
      <c r="G604" s="1239"/>
      <c r="H604" s="17" t="s">
        <v>25</v>
      </c>
      <c r="I604" s="26">
        <v>0</v>
      </c>
      <c r="J604" s="103">
        <v>0</v>
      </c>
      <c r="K604" s="104">
        <v>0.89</v>
      </c>
      <c r="L604" s="26">
        <v>0</v>
      </c>
      <c r="M604" s="47">
        <v>0.89</v>
      </c>
      <c r="N604" s="25"/>
    </row>
    <row r="605" spans="2:14" ht="15.75" thickTop="1" thickBot="1">
      <c r="B605" s="1228" t="s">
        <v>438</v>
      </c>
      <c r="C605" s="1230" t="s">
        <v>558</v>
      </c>
      <c r="D605" s="1232" t="s">
        <v>559</v>
      </c>
      <c r="E605" s="1234" t="s">
        <v>261</v>
      </c>
      <c r="F605" s="1237" t="s">
        <v>575</v>
      </c>
      <c r="G605" s="1232" t="s">
        <v>576</v>
      </c>
      <c r="H605" s="8" t="s">
        <v>22</v>
      </c>
      <c r="I605" s="9">
        <v>0</v>
      </c>
      <c r="J605" s="8">
        <v>0</v>
      </c>
      <c r="K605" s="10">
        <v>0</v>
      </c>
      <c r="L605" s="9">
        <v>0</v>
      </c>
      <c r="M605" s="11">
        <v>0</v>
      </c>
      <c r="N605" s="23"/>
    </row>
    <row r="606" spans="2:14" ht="15.75" thickTop="1" thickBot="1">
      <c r="B606" s="1229"/>
      <c r="C606" s="1231"/>
      <c r="D606" s="1233"/>
      <c r="E606" s="1235"/>
      <c r="F606" s="1238"/>
      <c r="G606" s="1239"/>
      <c r="H606" s="13" t="s">
        <v>24</v>
      </c>
      <c r="I606" s="14">
        <v>0</v>
      </c>
      <c r="J606" s="13">
        <v>0</v>
      </c>
      <c r="K606" s="15">
        <v>0</v>
      </c>
      <c r="L606" s="14">
        <v>0</v>
      </c>
      <c r="M606" s="16">
        <v>0</v>
      </c>
      <c r="N606" s="24"/>
    </row>
    <row r="607" spans="2:14" ht="30" thickTop="1" thickBot="1">
      <c r="B607" s="1229"/>
      <c r="C607" s="1231"/>
      <c r="D607" s="1233"/>
      <c r="E607" s="1235"/>
      <c r="F607" s="1238"/>
      <c r="G607" s="1239"/>
      <c r="H607" s="17" t="s">
        <v>25</v>
      </c>
      <c r="I607" s="26">
        <v>0</v>
      </c>
      <c r="J607" s="103">
        <v>0</v>
      </c>
      <c r="K607" s="104">
        <v>0</v>
      </c>
      <c r="L607" s="102">
        <v>0</v>
      </c>
      <c r="M607" s="47">
        <v>0</v>
      </c>
      <c r="N607" s="25" t="s">
        <v>577</v>
      </c>
    </row>
    <row r="608" spans="2:14" ht="15.75" thickTop="1" thickBot="1">
      <c r="B608" s="1228" t="s">
        <v>438</v>
      </c>
      <c r="C608" s="1230" t="s">
        <v>558</v>
      </c>
      <c r="D608" s="1232" t="s">
        <v>559</v>
      </c>
      <c r="E608" s="1234" t="s">
        <v>264</v>
      </c>
      <c r="F608" s="1237" t="s">
        <v>578</v>
      </c>
      <c r="G608" s="1232" t="s">
        <v>579</v>
      </c>
      <c r="H608" s="8" t="s">
        <v>22</v>
      </c>
      <c r="I608" s="9">
        <v>0</v>
      </c>
      <c r="J608" s="8">
        <v>0</v>
      </c>
      <c r="K608" s="10">
        <v>4.6500000000000004</v>
      </c>
      <c r="L608" s="9">
        <v>0</v>
      </c>
      <c r="M608" s="11">
        <v>4.6500000000000004</v>
      </c>
      <c r="N608" s="23"/>
    </row>
    <row r="609" spans="2:14" ht="15.75" thickTop="1" thickBot="1">
      <c r="B609" s="1229"/>
      <c r="C609" s="1231"/>
      <c r="D609" s="1233"/>
      <c r="E609" s="1235"/>
      <c r="F609" s="1238"/>
      <c r="G609" s="1239"/>
      <c r="H609" s="13" t="s">
        <v>24</v>
      </c>
      <c r="I609" s="14">
        <v>0</v>
      </c>
      <c r="J609" s="13">
        <v>0</v>
      </c>
      <c r="K609" s="15">
        <v>5</v>
      </c>
      <c r="L609" s="14">
        <v>0</v>
      </c>
      <c r="M609" s="16">
        <v>5</v>
      </c>
      <c r="N609" s="24"/>
    </row>
    <row r="610" spans="2:14" ht="15.75" thickTop="1" thickBot="1">
      <c r="B610" s="1229"/>
      <c r="C610" s="1231"/>
      <c r="D610" s="1233"/>
      <c r="E610" s="1235"/>
      <c r="F610" s="1238"/>
      <c r="G610" s="1239"/>
      <c r="H610" s="17" t="s">
        <v>25</v>
      </c>
      <c r="I610" s="26">
        <v>0</v>
      </c>
      <c r="J610" s="103">
        <v>0</v>
      </c>
      <c r="K610" s="104">
        <v>0.93</v>
      </c>
      <c r="L610" s="26">
        <v>0</v>
      </c>
      <c r="M610" s="47">
        <v>0.93</v>
      </c>
      <c r="N610" s="25"/>
    </row>
    <row r="611" spans="2:14" ht="21" customHeight="1" thickTop="1" thickBot="1">
      <c r="B611" s="1228" t="s">
        <v>438</v>
      </c>
      <c r="C611" s="1230" t="s">
        <v>558</v>
      </c>
      <c r="D611" s="1232" t="s">
        <v>559</v>
      </c>
      <c r="E611" s="1234" t="s">
        <v>30</v>
      </c>
      <c r="F611" s="1237" t="s">
        <v>580</v>
      </c>
      <c r="G611" s="1232" t="s">
        <v>581</v>
      </c>
      <c r="H611" s="8" t="s">
        <v>22</v>
      </c>
      <c r="I611" s="9">
        <v>153</v>
      </c>
      <c r="J611" s="8">
        <v>137</v>
      </c>
      <c r="K611" s="10">
        <v>144</v>
      </c>
      <c r="L611" s="9">
        <v>123</v>
      </c>
      <c r="M611" s="11">
        <v>144</v>
      </c>
      <c r="N611" s="23"/>
    </row>
    <row r="612" spans="2:14" ht="21" customHeight="1" thickTop="1" thickBot="1">
      <c r="B612" s="1229"/>
      <c r="C612" s="1231"/>
      <c r="D612" s="1233"/>
      <c r="E612" s="1235"/>
      <c r="F612" s="1238"/>
      <c r="G612" s="1239"/>
      <c r="H612" s="13" t="s">
        <v>24</v>
      </c>
      <c r="I612" s="14">
        <v>232</v>
      </c>
      <c r="J612" s="13">
        <v>232</v>
      </c>
      <c r="K612" s="15">
        <v>180</v>
      </c>
      <c r="L612" s="14">
        <v>180</v>
      </c>
      <c r="M612" s="16">
        <v>180</v>
      </c>
      <c r="N612" s="24"/>
    </row>
    <row r="613" spans="2:14" ht="21" customHeight="1" thickTop="1" thickBot="1">
      <c r="B613" s="1229"/>
      <c r="C613" s="1231"/>
      <c r="D613" s="1233"/>
      <c r="E613" s="1235"/>
      <c r="F613" s="1238"/>
      <c r="G613" s="1239"/>
      <c r="H613" s="17" t="s">
        <v>25</v>
      </c>
      <c r="I613" s="102">
        <v>0.66</v>
      </c>
      <c r="J613" s="103">
        <v>0.59</v>
      </c>
      <c r="K613" s="104">
        <v>0.8</v>
      </c>
      <c r="L613" s="102">
        <v>0.68</v>
      </c>
      <c r="M613" s="47">
        <f>K613</f>
        <v>0.8</v>
      </c>
      <c r="N613" s="25" t="s">
        <v>537</v>
      </c>
    </row>
    <row r="614" spans="2:14" ht="21" customHeight="1" thickTop="1" thickBot="1">
      <c r="B614" s="1228" t="s">
        <v>438</v>
      </c>
      <c r="C614" s="1230" t="s">
        <v>558</v>
      </c>
      <c r="D614" s="1232" t="s">
        <v>559</v>
      </c>
      <c r="E614" s="1234" t="s">
        <v>33</v>
      </c>
      <c r="F614" s="1237" t="s">
        <v>582</v>
      </c>
      <c r="G614" s="1232" t="s">
        <v>583</v>
      </c>
      <c r="H614" s="8" t="s">
        <v>22</v>
      </c>
      <c r="I614" s="9">
        <v>18</v>
      </c>
      <c r="J614" s="8">
        <v>2</v>
      </c>
      <c r="K614" s="10">
        <v>10</v>
      </c>
      <c r="L614" s="9">
        <v>11</v>
      </c>
      <c r="M614" s="11">
        <v>18</v>
      </c>
      <c r="N614" s="23"/>
    </row>
    <row r="615" spans="2:14" ht="21" customHeight="1" thickTop="1" thickBot="1">
      <c r="B615" s="1229"/>
      <c r="C615" s="1231"/>
      <c r="D615" s="1233"/>
      <c r="E615" s="1235"/>
      <c r="F615" s="1238"/>
      <c r="G615" s="1239"/>
      <c r="H615" s="13" t="s">
        <v>24</v>
      </c>
      <c r="I615" s="14">
        <v>21</v>
      </c>
      <c r="J615" s="13">
        <v>21</v>
      </c>
      <c r="K615" s="15">
        <v>21</v>
      </c>
      <c r="L615" s="14">
        <v>21</v>
      </c>
      <c r="M615" s="16">
        <v>21</v>
      </c>
      <c r="N615" s="24"/>
    </row>
    <row r="616" spans="2:14" ht="21" customHeight="1" thickTop="1" thickBot="1">
      <c r="B616" s="1229"/>
      <c r="C616" s="1231"/>
      <c r="D616" s="1233"/>
      <c r="E616" s="1235"/>
      <c r="F616" s="1238"/>
      <c r="G616" s="1239"/>
      <c r="H616" s="17" t="s">
        <v>25</v>
      </c>
      <c r="I616" s="102">
        <v>0.86</v>
      </c>
      <c r="J616" s="103">
        <v>0.1</v>
      </c>
      <c r="K616" s="104">
        <v>0.48</v>
      </c>
      <c r="L616" s="102">
        <v>0.52</v>
      </c>
      <c r="M616" s="47">
        <v>0.86</v>
      </c>
      <c r="N616" s="25" t="s">
        <v>537</v>
      </c>
    </row>
    <row r="617" spans="2:14" ht="15.75" thickTop="1" thickBot="1">
      <c r="B617" s="1228" t="s">
        <v>438</v>
      </c>
      <c r="C617" s="1230" t="s">
        <v>558</v>
      </c>
      <c r="D617" s="1232" t="s">
        <v>559</v>
      </c>
      <c r="E617" s="1234" t="s">
        <v>36</v>
      </c>
      <c r="F617" s="1237" t="s">
        <v>584</v>
      </c>
      <c r="G617" s="1232" t="s">
        <v>585</v>
      </c>
      <c r="H617" s="8" t="s">
        <v>22</v>
      </c>
      <c r="I617" s="9" t="s">
        <v>586</v>
      </c>
      <c r="J617" s="8" t="s">
        <v>587</v>
      </c>
      <c r="K617" s="10">
        <v>100467</v>
      </c>
      <c r="L617" s="9">
        <v>98217</v>
      </c>
      <c r="M617" s="11">
        <f>SUM(I617:L617)</f>
        <v>198684</v>
      </c>
      <c r="N617" s="23"/>
    </row>
    <row r="618" spans="2:14" ht="44.25" thickTop="1" thickBot="1">
      <c r="B618" s="1229"/>
      <c r="C618" s="1231"/>
      <c r="D618" s="1233"/>
      <c r="E618" s="1235"/>
      <c r="F618" s="1238"/>
      <c r="G618" s="1239"/>
      <c r="H618" s="13" t="s">
        <v>24</v>
      </c>
      <c r="I618" s="14" t="s">
        <v>588</v>
      </c>
      <c r="J618" s="13" t="s">
        <v>588</v>
      </c>
      <c r="K618" s="15">
        <v>490000</v>
      </c>
      <c r="L618" s="14">
        <v>490000</v>
      </c>
      <c r="M618" s="16">
        <v>490000</v>
      </c>
      <c r="N618" s="24" t="s">
        <v>589</v>
      </c>
    </row>
    <row r="619" spans="2:14" ht="15.75" thickTop="1" thickBot="1">
      <c r="B619" s="1229"/>
      <c r="C619" s="1231"/>
      <c r="D619" s="1233"/>
      <c r="E619" s="1235"/>
      <c r="F619" s="1238"/>
      <c r="G619" s="1239"/>
      <c r="H619" s="17" t="s">
        <v>25</v>
      </c>
      <c r="I619" s="102">
        <v>0.21</v>
      </c>
      <c r="J619" s="103">
        <v>0.2</v>
      </c>
      <c r="K619" s="104">
        <v>0.21</v>
      </c>
      <c r="L619" s="102">
        <v>0.2</v>
      </c>
      <c r="M619" s="47">
        <v>0.41</v>
      </c>
      <c r="N619" s="25"/>
    </row>
    <row r="620" spans="2:14" ht="18" customHeight="1" thickTop="1" thickBot="1">
      <c r="B620" s="1228" t="s">
        <v>438</v>
      </c>
      <c r="C620" s="1230" t="s">
        <v>558</v>
      </c>
      <c r="D620" s="1232" t="s">
        <v>559</v>
      </c>
      <c r="E620" s="1234" t="s">
        <v>39</v>
      </c>
      <c r="F620" s="1237" t="s">
        <v>590</v>
      </c>
      <c r="G620" s="1232" t="s">
        <v>591</v>
      </c>
      <c r="H620" s="8" t="s">
        <v>22</v>
      </c>
      <c r="I620" s="9">
        <v>257</v>
      </c>
      <c r="J620" s="8">
        <v>395</v>
      </c>
      <c r="K620" s="10">
        <v>87</v>
      </c>
      <c r="L620" s="9">
        <v>38</v>
      </c>
      <c r="M620" s="11">
        <f>SUM(I620:L620)</f>
        <v>777</v>
      </c>
      <c r="N620" s="23"/>
    </row>
    <row r="621" spans="2:14" ht="18" customHeight="1" thickTop="1" thickBot="1">
      <c r="B621" s="1229"/>
      <c r="C621" s="1231"/>
      <c r="D621" s="1233"/>
      <c r="E621" s="1235"/>
      <c r="F621" s="1238"/>
      <c r="G621" s="1239"/>
      <c r="H621" s="13" t="s">
        <v>24</v>
      </c>
      <c r="I621" s="14">
        <v>48</v>
      </c>
      <c r="J621" s="13">
        <v>48</v>
      </c>
      <c r="K621" s="15">
        <v>48</v>
      </c>
      <c r="L621" s="14">
        <v>48</v>
      </c>
      <c r="M621" s="16">
        <v>48</v>
      </c>
      <c r="N621" s="24"/>
    </row>
    <row r="622" spans="2:14" ht="18" customHeight="1" thickTop="1" thickBot="1">
      <c r="B622" s="1229"/>
      <c r="C622" s="1231"/>
      <c r="D622" s="1233"/>
      <c r="E622" s="1235"/>
      <c r="F622" s="1238"/>
      <c r="G622" s="1239"/>
      <c r="H622" s="17" t="s">
        <v>25</v>
      </c>
      <c r="I622" s="102">
        <v>0.28999999999999998</v>
      </c>
      <c r="J622" s="103">
        <v>0.45</v>
      </c>
      <c r="K622" s="104">
        <v>0.1</v>
      </c>
      <c r="L622" s="102">
        <v>0.04</v>
      </c>
      <c r="M622" s="47">
        <v>0.89</v>
      </c>
      <c r="N622" s="25" t="s">
        <v>592</v>
      </c>
    </row>
    <row r="623" spans="2:14" ht="18" customHeight="1" thickTop="1" thickBot="1">
      <c r="B623" s="1228" t="s">
        <v>438</v>
      </c>
      <c r="C623" s="1230" t="s">
        <v>558</v>
      </c>
      <c r="D623" s="1232" t="s">
        <v>559</v>
      </c>
      <c r="E623" s="1234" t="s">
        <v>42</v>
      </c>
      <c r="F623" s="1237" t="s">
        <v>593</v>
      </c>
      <c r="G623" s="1232" t="s">
        <v>594</v>
      </c>
      <c r="H623" s="8" t="s">
        <v>22</v>
      </c>
      <c r="I623" s="9">
        <v>3380</v>
      </c>
      <c r="J623" s="8">
        <v>2790</v>
      </c>
      <c r="K623" s="10">
        <v>2079</v>
      </c>
      <c r="L623" s="9">
        <v>2733</v>
      </c>
      <c r="M623" s="11">
        <f>SUM(I623:L623)</f>
        <v>10982</v>
      </c>
      <c r="N623" s="23"/>
    </row>
    <row r="624" spans="2:14" ht="18" customHeight="1" thickTop="1" thickBot="1">
      <c r="B624" s="1229"/>
      <c r="C624" s="1231"/>
      <c r="D624" s="1233"/>
      <c r="E624" s="1235"/>
      <c r="F624" s="1238"/>
      <c r="G624" s="1239"/>
      <c r="H624" s="13" t="s">
        <v>24</v>
      </c>
      <c r="I624" s="14">
        <v>48</v>
      </c>
      <c r="J624" s="13">
        <v>48</v>
      </c>
      <c r="K624" s="15">
        <v>48</v>
      </c>
      <c r="L624" s="14">
        <v>48</v>
      </c>
      <c r="M624" s="16">
        <v>48</v>
      </c>
      <c r="N624" s="24"/>
    </row>
    <row r="625" spans="2:14" ht="18" customHeight="1" thickTop="1" thickBot="1">
      <c r="B625" s="1229"/>
      <c r="C625" s="1231"/>
      <c r="D625" s="1233"/>
      <c r="E625" s="1235"/>
      <c r="F625" s="1238"/>
      <c r="G625" s="1239"/>
      <c r="H625" s="17" t="s">
        <v>25</v>
      </c>
      <c r="I625" s="102">
        <v>0.22</v>
      </c>
      <c r="J625" s="103">
        <v>0.18</v>
      </c>
      <c r="K625" s="104">
        <v>0.16</v>
      </c>
      <c r="L625" s="102">
        <v>0.21</v>
      </c>
      <c r="M625" s="47">
        <v>0.84</v>
      </c>
      <c r="N625" s="25" t="s">
        <v>595</v>
      </c>
    </row>
    <row r="626" spans="2:14" ht="18" customHeight="1" thickTop="1" thickBot="1">
      <c r="B626" s="1228" t="s">
        <v>438</v>
      </c>
      <c r="C626" s="1230" t="s">
        <v>558</v>
      </c>
      <c r="D626" s="1232" t="s">
        <v>559</v>
      </c>
      <c r="E626" s="1234" t="s">
        <v>402</v>
      </c>
      <c r="F626" s="1237" t="s">
        <v>596</v>
      </c>
      <c r="G626" s="1232" t="s">
        <v>597</v>
      </c>
      <c r="H626" s="8" t="s">
        <v>22</v>
      </c>
      <c r="I626" s="9">
        <v>25</v>
      </c>
      <c r="J626" s="8">
        <v>13</v>
      </c>
      <c r="K626" s="10">
        <v>31</v>
      </c>
      <c r="L626" s="9">
        <v>16</v>
      </c>
      <c r="M626" s="11">
        <f>SUM(I626:L626)</f>
        <v>85</v>
      </c>
      <c r="N626" s="23"/>
    </row>
    <row r="627" spans="2:14" ht="18" customHeight="1" thickTop="1" thickBot="1">
      <c r="B627" s="1229"/>
      <c r="C627" s="1231"/>
      <c r="D627" s="1233"/>
      <c r="E627" s="1235"/>
      <c r="F627" s="1238"/>
      <c r="G627" s="1239"/>
      <c r="H627" s="13" t="s">
        <v>24</v>
      </c>
      <c r="I627" s="14">
        <v>48</v>
      </c>
      <c r="J627" s="13">
        <v>48</v>
      </c>
      <c r="K627" s="15">
        <v>48</v>
      </c>
      <c r="L627" s="14">
        <v>48</v>
      </c>
      <c r="M627" s="16">
        <v>48</v>
      </c>
      <c r="N627" s="24"/>
    </row>
    <row r="628" spans="2:14" ht="15.75" thickTop="1" thickBot="1">
      <c r="B628" s="1229"/>
      <c r="C628" s="1231"/>
      <c r="D628" s="1233"/>
      <c r="E628" s="1235"/>
      <c r="F628" s="1238"/>
      <c r="G628" s="1239"/>
      <c r="H628" s="17" t="s">
        <v>25</v>
      </c>
      <c r="I628" s="102">
        <v>0.27</v>
      </c>
      <c r="J628" s="103">
        <v>0.14000000000000001</v>
      </c>
      <c r="K628" s="104">
        <v>0.34</v>
      </c>
      <c r="L628" s="102">
        <v>0.18</v>
      </c>
      <c r="M628" s="47">
        <v>0.88</v>
      </c>
      <c r="N628" s="25" t="s">
        <v>598</v>
      </c>
    </row>
    <row r="629" spans="2:14" ht="15.75" thickTop="1" thickBot="1">
      <c r="B629" s="1228" t="s">
        <v>438</v>
      </c>
      <c r="C629" s="1230" t="s">
        <v>558</v>
      </c>
      <c r="D629" s="1232" t="s">
        <v>559</v>
      </c>
      <c r="E629" s="1234" t="s">
        <v>406</v>
      </c>
      <c r="F629" s="1237" t="s">
        <v>599</v>
      </c>
      <c r="G629" s="1232" t="s">
        <v>600</v>
      </c>
      <c r="H629" s="8" t="s">
        <v>22</v>
      </c>
      <c r="I629" s="9">
        <v>781</v>
      </c>
      <c r="J629" s="8">
        <v>908</v>
      </c>
      <c r="K629" s="10">
        <v>800</v>
      </c>
      <c r="L629" s="9">
        <v>521</v>
      </c>
      <c r="M629" s="11">
        <f>SUM(I629:L629)</f>
        <v>3010</v>
      </c>
      <c r="N629" s="23"/>
    </row>
    <row r="630" spans="2:14" ht="15.75" thickTop="1" thickBot="1">
      <c r="B630" s="1229"/>
      <c r="C630" s="1231"/>
      <c r="D630" s="1233"/>
      <c r="E630" s="1235"/>
      <c r="F630" s="1238"/>
      <c r="G630" s="1239"/>
      <c r="H630" s="13" t="s">
        <v>24</v>
      </c>
      <c r="I630" s="14">
        <v>160</v>
      </c>
      <c r="J630" s="13">
        <v>160</v>
      </c>
      <c r="K630" s="15">
        <v>160</v>
      </c>
      <c r="L630" s="14">
        <v>160</v>
      </c>
      <c r="M630" s="16">
        <v>160</v>
      </c>
      <c r="N630" s="24"/>
    </row>
    <row r="631" spans="2:14" ht="58.5" thickTop="1" thickBot="1">
      <c r="B631" s="1229"/>
      <c r="C631" s="1231"/>
      <c r="D631" s="1233"/>
      <c r="E631" s="1235"/>
      <c r="F631" s="1238"/>
      <c r="G631" s="1239"/>
      <c r="H631" s="17" t="s">
        <v>25</v>
      </c>
      <c r="I631" s="102">
        <v>0.23</v>
      </c>
      <c r="J631" s="103">
        <v>0.27</v>
      </c>
      <c r="K631" s="104">
        <v>0.21</v>
      </c>
      <c r="L631" s="102">
        <v>0.14000000000000001</v>
      </c>
      <c r="M631" s="47">
        <v>0.78380000000000005</v>
      </c>
      <c r="N631" s="25" t="s">
        <v>601</v>
      </c>
    </row>
    <row r="632" spans="2:14" ht="15.75" thickTop="1" thickBot="1">
      <c r="B632" s="1228" t="s">
        <v>438</v>
      </c>
      <c r="C632" s="1230" t="s">
        <v>558</v>
      </c>
      <c r="D632" s="1232" t="s">
        <v>559</v>
      </c>
      <c r="E632" s="1234" t="s">
        <v>406</v>
      </c>
      <c r="F632" s="1237" t="s">
        <v>602</v>
      </c>
      <c r="G632" s="1232" t="s">
        <v>603</v>
      </c>
      <c r="H632" s="8" t="s">
        <v>22</v>
      </c>
      <c r="I632" s="9">
        <v>65167</v>
      </c>
      <c r="J632" s="8" t="s">
        <v>604</v>
      </c>
      <c r="K632" s="10">
        <v>62202</v>
      </c>
      <c r="L632" s="9">
        <v>59057</v>
      </c>
      <c r="M632" s="11">
        <f>SUM(I632:L632)</f>
        <v>186426</v>
      </c>
      <c r="N632" s="23"/>
    </row>
    <row r="633" spans="2:14" ht="15.75" thickTop="1" thickBot="1">
      <c r="B633" s="1229"/>
      <c r="C633" s="1231"/>
      <c r="D633" s="1233"/>
      <c r="E633" s="1235"/>
      <c r="F633" s="1238"/>
      <c r="G633" s="1239"/>
      <c r="H633" s="13" t="s">
        <v>24</v>
      </c>
      <c r="I633" s="14">
        <v>160</v>
      </c>
      <c r="J633" s="13">
        <v>160</v>
      </c>
      <c r="K633" s="15">
        <v>160</v>
      </c>
      <c r="L633" s="14">
        <v>160</v>
      </c>
      <c r="M633" s="16">
        <v>160</v>
      </c>
      <c r="N633" s="24"/>
    </row>
    <row r="634" spans="2:14" ht="58.5" thickTop="1" thickBot="1">
      <c r="B634" s="1229"/>
      <c r="C634" s="1231"/>
      <c r="D634" s="1233"/>
      <c r="E634" s="1235"/>
      <c r="F634" s="1238"/>
      <c r="G634" s="1239"/>
      <c r="H634" s="17" t="s">
        <v>25</v>
      </c>
      <c r="I634" s="102">
        <v>0.2</v>
      </c>
      <c r="J634" s="103">
        <v>0.19</v>
      </c>
      <c r="K634" s="104">
        <v>0.18</v>
      </c>
      <c r="L634" s="102">
        <v>0.17</v>
      </c>
      <c r="M634" s="47">
        <v>0.53</v>
      </c>
      <c r="N634" s="25" t="s">
        <v>605</v>
      </c>
    </row>
    <row r="635" spans="2:14" ht="19.5" customHeight="1" thickTop="1" thickBot="1">
      <c r="B635" s="1228" t="s">
        <v>438</v>
      </c>
      <c r="C635" s="1230" t="s">
        <v>558</v>
      </c>
      <c r="D635" s="1232" t="s">
        <v>559</v>
      </c>
      <c r="E635" s="1234" t="s">
        <v>409</v>
      </c>
      <c r="F635" s="1237" t="s">
        <v>606</v>
      </c>
      <c r="G635" s="1232" t="s">
        <v>607</v>
      </c>
      <c r="H635" s="8" t="s">
        <v>22</v>
      </c>
      <c r="I635" s="9">
        <v>0</v>
      </c>
      <c r="J635" s="8">
        <v>0</v>
      </c>
      <c r="K635" s="10">
        <v>4.05</v>
      </c>
      <c r="L635" s="9">
        <v>0</v>
      </c>
      <c r="M635" s="11">
        <v>4.05</v>
      </c>
      <c r="N635" s="23"/>
    </row>
    <row r="636" spans="2:14" ht="19.5" customHeight="1" thickTop="1" thickBot="1">
      <c r="B636" s="1229"/>
      <c r="C636" s="1231"/>
      <c r="D636" s="1233"/>
      <c r="E636" s="1235"/>
      <c r="F636" s="1238"/>
      <c r="G636" s="1239"/>
      <c r="H636" s="13" t="s">
        <v>24</v>
      </c>
      <c r="I636" s="14">
        <v>0</v>
      </c>
      <c r="J636" s="13">
        <v>0</v>
      </c>
      <c r="K636" s="15">
        <v>5</v>
      </c>
      <c r="L636" s="14">
        <v>0</v>
      </c>
      <c r="M636" s="16">
        <v>5</v>
      </c>
      <c r="N636" s="24"/>
    </row>
    <row r="637" spans="2:14" ht="19.5" customHeight="1" thickTop="1" thickBot="1">
      <c r="B637" s="1229"/>
      <c r="C637" s="1231"/>
      <c r="D637" s="1233"/>
      <c r="E637" s="1235"/>
      <c r="F637" s="1238"/>
      <c r="G637" s="1239"/>
      <c r="H637" s="17" t="s">
        <v>25</v>
      </c>
      <c r="I637" s="26">
        <v>0</v>
      </c>
      <c r="J637" s="103">
        <v>0</v>
      </c>
      <c r="K637" s="104">
        <v>0.81</v>
      </c>
      <c r="L637" s="26">
        <v>0</v>
      </c>
      <c r="M637" s="47">
        <v>0.81</v>
      </c>
      <c r="N637" s="25"/>
    </row>
    <row r="638" spans="2:14" ht="15.75" thickTop="1" thickBot="1">
      <c r="B638" s="1228" t="s">
        <v>438</v>
      </c>
      <c r="C638" s="1230" t="s">
        <v>558</v>
      </c>
      <c r="D638" s="1232" t="s">
        <v>559</v>
      </c>
      <c r="E638" s="1234" t="s">
        <v>412</v>
      </c>
      <c r="F638" s="1237" t="s">
        <v>608</v>
      </c>
      <c r="G638" s="1232" t="s">
        <v>609</v>
      </c>
      <c r="H638" s="8" t="s">
        <v>22</v>
      </c>
      <c r="I638" s="9">
        <v>70</v>
      </c>
      <c r="J638" s="8">
        <v>70</v>
      </c>
      <c r="K638" s="10">
        <v>70</v>
      </c>
      <c r="L638" s="9">
        <v>62</v>
      </c>
      <c r="M638" s="11">
        <v>70</v>
      </c>
      <c r="N638" s="23"/>
    </row>
    <row r="639" spans="2:14" ht="58.5" thickTop="1" thickBot="1">
      <c r="B639" s="1229"/>
      <c r="C639" s="1231"/>
      <c r="D639" s="1233"/>
      <c r="E639" s="1235"/>
      <c r="F639" s="1238"/>
      <c r="G639" s="1239"/>
      <c r="H639" s="13" t="s">
        <v>24</v>
      </c>
      <c r="I639" s="14">
        <v>80</v>
      </c>
      <c r="J639" s="13">
        <v>80</v>
      </c>
      <c r="K639" s="15">
        <v>65</v>
      </c>
      <c r="L639" s="14">
        <v>65</v>
      </c>
      <c r="M639" s="16">
        <v>65</v>
      </c>
      <c r="N639" s="24" t="s">
        <v>610</v>
      </c>
    </row>
    <row r="640" spans="2:14" ht="15.75" thickTop="1" thickBot="1">
      <c r="B640" s="1229"/>
      <c r="C640" s="1231"/>
      <c r="D640" s="1233"/>
      <c r="E640" s="1235"/>
      <c r="F640" s="1238"/>
      <c r="G640" s="1239"/>
      <c r="H640" s="17" t="s">
        <v>25</v>
      </c>
      <c r="I640" s="102">
        <v>0.88</v>
      </c>
      <c r="J640" s="103">
        <v>0.88</v>
      </c>
      <c r="K640" s="104">
        <v>1.08</v>
      </c>
      <c r="L640" s="102">
        <v>0.95</v>
      </c>
      <c r="M640" s="47">
        <v>1.08</v>
      </c>
      <c r="N640" s="25" t="s">
        <v>611</v>
      </c>
    </row>
    <row r="641" spans="2:14" ht="15.75" thickTop="1" thickBot="1">
      <c r="B641" s="1228" t="s">
        <v>438</v>
      </c>
      <c r="C641" s="1230" t="s">
        <v>558</v>
      </c>
      <c r="D641" s="1232" t="s">
        <v>559</v>
      </c>
      <c r="E641" s="1234" t="s">
        <v>415</v>
      </c>
      <c r="F641" s="1237" t="s">
        <v>612</v>
      </c>
      <c r="G641" s="1232" t="s">
        <v>613</v>
      </c>
      <c r="H641" s="8" t="s">
        <v>22</v>
      </c>
      <c r="I641" s="9">
        <v>6300</v>
      </c>
      <c r="J641" s="8">
        <v>6370</v>
      </c>
      <c r="K641" s="10">
        <v>6074</v>
      </c>
      <c r="L641" s="9">
        <v>5582</v>
      </c>
      <c r="M641" s="11">
        <f>SUM(I641:L641)</f>
        <v>24326</v>
      </c>
      <c r="N641" s="23"/>
    </row>
    <row r="642" spans="2:14" ht="58.5" thickTop="1" thickBot="1">
      <c r="B642" s="1229"/>
      <c r="C642" s="1231"/>
      <c r="D642" s="1233"/>
      <c r="E642" s="1235"/>
      <c r="F642" s="1238"/>
      <c r="G642" s="1239"/>
      <c r="H642" s="13" t="s">
        <v>24</v>
      </c>
      <c r="I642" s="14">
        <v>29280</v>
      </c>
      <c r="J642" s="13">
        <v>29280</v>
      </c>
      <c r="K642" s="15">
        <v>22615</v>
      </c>
      <c r="L642" s="14">
        <v>22615</v>
      </c>
      <c r="M642" s="16">
        <v>22615</v>
      </c>
      <c r="N642" s="24" t="s">
        <v>610</v>
      </c>
    </row>
    <row r="643" spans="2:14" ht="15.75" thickTop="1" thickBot="1">
      <c r="B643" s="1229"/>
      <c r="C643" s="1231"/>
      <c r="D643" s="1233"/>
      <c r="E643" s="1235"/>
      <c r="F643" s="1238"/>
      <c r="G643" s="1239"/>
      <c r="H643" s="17" t="s">
        <v>25</v>
      </c>
      <c r="I643" s="102">
        <v>0.22</v>
      </c>
      <c r="J643" s="103">
        <v>0.22</v>
      </c>
      <c r="K643" s="104">
        <v>0.27</v>
      </c>
      <c r="L643" s="102">
        <v>0.25</v>
      </c>
      <c r="M643" s="47">
        <v>1.07</v>
      </c>
      <c r="N643" s="25"/>
    </row>
    <row r="644" spans="2:14" ht="24.75" customHeight="1" thickTop="1" thickBot="1">
      <c r="B644" s="1228" t="s">
        <v>438</v>
      </c>
      <c r="C644" s="1230" t="s">
        <v>558</v>
      </c>
      <c r="D644" s="1232" t="s">
        <v>559</v>
      </c>
      <c r="E644" s="1234" t="s">
        <v>418</v>
      </c>
      <c r="F644" s="1237" t="s">
        <v>614</v>
      </c>
      <c r="G644" s="1232" t="s">
        <v>615</v>
      </c>
      <c r="H644" s="8" t="s">
        <v>22</v>
      </c>
      <c r="I644" s="9">
        <v>161</v>
      </c>
      <c r="J644" s="8">
        <v>126</v>
      </c>
      <c r="K644" s="10">
        <v>113</v>
      </c>
      <c r="L644" s="9">
        <v>122</v>
      </c>
      <c r="M644" s="11">
        <v>161</v>
      </c>
      <c r="N644" s="23"/>
    </row>
    <row r="645" spans="2:14" ht="24.75" customHeight="1" thickTop="1" thickBot="1">
      <c r="B645" s="1229"/>
      <c r="C645" s="1231"/>
      <c r="D645" s="1233"/>
      <c r="E645" s="1235"/>
      <c r="F645" s="1238"/>
      <c r="G645" s="1239"/>
      <c r="H645" s="13" t="s">
        <v>24</v>
      </c>
      <c r="I645" s="14">
        <v>257</v>
      </c>
      <c r="J645" s="13">
        <v>257</v>
      </c>
      <c r="K645" s="15">
        <v>257</v>
      </c>
      <c r="L645" s="14">
        <v>257</v>
      </c>
      <c r="M645" s="16">
        <v>257</v>
      </c>
      <c r="N645" s="24"/>
    </row>
    <row r="646" spans="2:14" ht="24.75" customHeight="1" thickTop="1" thickBot="1">
      <c r="B646" s="1229"/>
      <c r="C646" s="1231"/>
      <c r="D646" s="1233"/>
      <c r="E646" s="1235"/>
      <c r="F646" s="1238"/>
      <c r="G646" s="1239"/>
      <c r="H646" s="17" t="s">
        <v>25</v>
      </c>
      <c r="I646" s="102">
        <v>0.63</v>
      </c>
      <c r="J646" s="103">
        <v>0.49</v>
      </c>
      <c r="K646" s="104">
        <v>0.44</v>
      </c>
      <c r="L646" s="102">
        <v>0.47</v>
      </c>
      <c r="M646" s="47">
        <v>0.63</v>
      </c>
      <c r="N646" s="25" t="s">
        <v>616</v>
      </c>
    </row>
    <row r="647" spans="2:14" ht="24.75" customHeight="1" thickTop="1" thickBot="1">
      <c r="B647" s="1228" t="s">
        <v>438</v>
      </c>
      <c r="C647" s="1230" t="s">
        <v>558</v>
      </c>
      <c r="D647" s="1232" t="s">
        <v>559</v>
      </c>
      <c r="E647" s="1234" t="s">
        <v>421</v>
      </c>
      <c r="F647" s="1237" t="s">
        <v>617</v>
      </c>
      <c r="G647" s="1232" t="s">
        <v>618</v>
      </c>
      <c r="H647" s="8" t="s">
        <v>22</v>
      </c>
      <c r="I647" s="9">
        <v>22734</v>
      </c>
      <c r="J647" s="8">
        <v>22491</v>
      </c>
      <c r="K647" s="10">
        <v>20055</v>
      </c>
      <c r="L647" s="9">
        <v>19227</v>
      </c>
      <c r="M647" s="11">
        <f>SUM(I647:L647)</f>
        <v>84507</v>
      </c>
      <c r="N647" s="23"/>
    </row>
    <row r="648" spans="2:14" ht="24.75" customHeight="1" thickTop="1" thickBot="1">
      <c r="B648" s="1229"/>
      <c r="C648" s="1231"/>
      <c r="D648" s="1233"/>
      <c r="E648" s="1235"/>
      <c r="F648" s="1238"/>
      <c r="G648" s="1239"/>
      <c r="H648" s="13" t="s">
        <v>24</v>
      </c>
      <c r="I648" s="14" t="s">
        <v>619</v>
      </c>
      <c r="J648" s="13">
        <v>92460</v>
      </c>
      <c r="K648" s="15">
        <v>92460</v>
      </c>
      <c r="L648" s="14">
        <v>92460</v>
      </c>
      <c r="M648" s="16">
        <v>92460</v>
      </c>
      <c r="N648" s="24"/>
    </row>
    <row r="649" spans="2:14" ht="24.75" customHeight="1" thickTop="1" thickBot="1">
      <c r="B649" s="1229"/>
      <c r="C649" s="1231"/>
      <c r="D649" s="1233"/>
      <c r="E649" s="1235"/>
      <c r="F649" s="1238"/>
      <c r="G649" s="1239"/>
      <c r="H649" s="17" t="s">
        <v>25</v>
      </c>
      <c r="I649" s="102">
        <v>0.25</v>
      </c>
      <c r="J649" s="103">
        <v>0.24</v>
      </c>
      <c r="K649" s="104">
        <v>0.22</v>
      </c>
      <c r="L649" s="102">
        <v>0.21</v>
      </c>
      <c r="M649" s="47">
        <v>0.92</v>
      </c>
      <c r="N649" s="25"/>
    </row>
    <row r="650" spans="2:14" ht="15.75" thickTop="1" thickBot="1">
      <c r="B650" s="1228" t="s">
        <v>438</v>
      </c>
      <c r="C650" s="1230" t="s">
        <v>558</v>
      </c>
      <c r="D650" s="1232" t="s">
        <v>559</v>
      </c>
      <c r="E650" s="1234" t="s">
        <v>424</v>
      </c>
      <c r="F650" s="1237" t="s">
        <v>620</v>
      </c>
      <c r="G650" s="1232" t="s">
        <v>621</v>
      </c>
      <c r="H650" s="8" t="s">
        <v>22</v>
      </c>
      <c r="I650" s="9">
        <v>70</v>
      </c>
      <c r="J650" s="8">
        <v>70</v>
      </c>
      <c r="K650" s="10">
        <v>59</v>
      </c>
      <c r="L650" s="9">
        <v>55</v>
      </c>
      <c r="M650" s="11">
        <v>70</v>
      </c>
      <c r="N650" s="23"/>
    </row>
    <row r="651" spans="2:14" ht="15.75" thickTop="1" thickBot="1">
      <c r="B651" s="1229"/>
      <c r="C651" s="1231"/>
      <c r="D651" s="1233"/>
      <c r="E651" s="1235"/>
      <c r="F651" s="1238"/>
      <c r="G651" s="1239"/>
      <c r="H651" s="13" t="s">
        <v>24</v>
      </c>
      <c r="I651" s="14">
        <v>86</v>
      </c>
      <c r="J651" s="13">
        <v>86</v>
      </c>
      <c r="K651" s="15">
        <v>86</v>
      </c>
      <c r="L651" s="14">
        <v>86</v>
      </c>
      <c r="M651" s="16">
        <v>86</v>
      </c>
      <c r="N651" s="24"/>
    </row>
    <row r="652" spans="2:14" ht="30" thickTop="1" thickBot="1">
      <c r="B652" s="1229"/>
      <c r="C652" s="1231"/>
      <c r="D652" s="1233"/>
      <c r="E652" s="1235"/>
      <c r="F652" s="1238"/>
      <c r="G652" s="1239"/>
      <c r="H652" s="17" t="s">
        <v>25</v>
      </c>
      <c r="I652" s="102">
        <v>1</v>
      </c>
      <c r="J652" s="103">
        <v>1</v>
      </c>
      <c r="K652" s="104">
        <v>0.84</v>
      </c>
      <c r="L652" s="102">
        <v>0.79</v>
      </c>
      <c r="M652" s="47">
        <v>1</v>
      </c>
      <c r="N652" s="25" t="s">
        <v>622</v>
      </c>
    </row>
    <row r="653" spans="2:14" ht="15.75" thickTop="1" thickBot="1">
      <c r="B653" s="1228" t="s">
        <v>438</v>
      </c>
      <c r="C653" s="1230" t="s">
        <v>558</v>
      </c>
      <c r="D653" s="1232" t="s">
        <v>559</v>
      </c>
      <c r="E653" s="1234" t="s">
        <v>427</v>
      </c>
      <c r="F653" s="1237" t="s">
        <v>623</v>
      </c>
      <c r="G653" s="1232" t="s">
        <v>624</v>
      </c>
      <c r="H653" s="8" t="s">
        <v>22</v>
      </c>
      <c r="I653" s="9">
        <v>696</v>
      </c>
      <c r="J653" s="8">
        <v>1212</v>
      </c>
      <c r="K653" s="10">
        <v>1567</v>
      </c>
      <c r="L653" s="9">
        <v>1360</v>
      </c>
      <c r="M653" s="11">
        <f>SUM(I653:L653)</f>
        <v>4835</v>
      </c>
      <c r="N653" s="23"/>
    </row>
    <row r="654" spans="2:14" ht="15.75" thickTop="1" thickBot="1">
      <c r="B654" s="1229"/>
      <c r="C654" s="1231"/>
      <c r="D654" s="1233"/>
      <c r="E654" s="1235"/>
      <c r="F654" s="1238"/>
      <c r="G654" s="1239"/>
      <c r="H654" s="13" t="s">
        <v>24</v>
      </c>
      <c r="I654" s="14">
        <v>52</v>
      </c>
      <c r="J654" s="13">
        <v>52</v>
      </c>
      <c r="K654" s="15">
        <v>52</v>
      </c>
      <c r="L654" s="14">
        <v>52</v>
      </c>
      <c r="M654" s="16">
        <v>52</v>
      </c>
      <c r="N654" s="24"/>
    </row>
    <row r="655" spans="2:14" ht="58.5" thickTop="1" thickBot="1">
      <c r="B655" s="1229"/>
      <c r="C655" s="1231"/>
      <c r="D655" s="1233"/>
      <c r="E655" s="1235"/>
      <c r="F655" s="1238"/>
      <c r="G655" s="1239"/>
      <c r="H655" s="17" t="s">
        <v>25</v>
      </c>
      <c r="I655" s="102">
        <v>0.28999999999999998</v>
      </c>
      <c r="J655" s="103">
        <v>0.51</v>
      </c>
      <c r="K655" s="104">
        <v>0.65</v>
      </c>
      <c r="L655" s="102">
        <v>0.56999999999999995</v>
      </c>
      <c r="M655" s="47">
        <v>2.02</v>
      </c>
      <c r="N655" s="25" t="s">
        <v>625</v>
      </c>
    </row>
    <row r="656" spans="2:14" ht="20.25" customHeight="1" thickTop="1" thickBot="1">
      <c r="B656" s="1228" t="s">
        <v>438</v>
      </c>
      <c r="C656" s="1230" t="s">
        <v>558</v>
      </c>
      <c r="D656" s="1232" t="s">
        <v>559</v>
      </c>
      <c r="E656" s="1234" t="s">
        <v>430</v>
      </c>
      <c r="F656" s="1237" t="s">
        <v>626</v>
      </c>
      <c r="G656" s="1232" t="s">
        <v>627</v>
      </c>
      <c r="H656" s="8" t="s">
        <v>22</v>
      </c>
      <c r="I656" s="9">
        <v>353</v>
      </c>
      <c r="J656" s="8">
        <v>190</v>
      </c>
      <c r="K656" s="10">
        <v>177</v>
      </c>
      <c r="L656" s="9">
        <v>187</v>
      </c>
      <c r="M656" s="11">
        <f>SUM(I656:L656)</f>
        <v>907</v>
      </c>
      <c r="N656" s="23"/>
    </row>
    <row r="657" spans="2:14" ht="20.25" customHeight="1" thickTop="1" thickBot="1">
      <c r="B657" s="1229"/>
      <c r="C657" s="1231"/>
      <c r="D657" s="1233"/>
      <c r="E657" s="1235"/>
      <c r="F657" s="1238"/>
      <c r="G657" s="1239"/>
      <c r="H657" s="13" t="s">
        <v>24</v>
      </c>
      <c r="I657" s="14">
        <v>86</v>
      </c>
      <c r="J657" s="13">
        <v>86</v>
      </c>
      <c r="K657" s="15">
        <v>86</v>
      </c>
      <c r="L657" s="14">
        <v>86</v>
      </c>
      <c r="M657" s="16">
        <v>86</v>
      </c>
      <c r="N657" s="24"/>
    </row>
    <row r="658" spans="2:14" ht="20.25" customHeight="1" thickTop="1" thickBot="1">
      <c r="B658" s="1229"/>
      <c r="C658" s="1231"/>
      <c r="D658" s="1233"/>
      <c r="E658" s="1235"/>
      <c r="F658" s="1238"/>
      <c r="G658" s="1239"/>
      <c r="H658" s="17" t="s">
        <v>25</v>
      </c>
      <c r="I658" s="102">
        <v>0.22</v>
      </c>
      <c r="J658" s="103">
        <v>0.12</v>
      </c>
      <c r="K658" s="104">
        <v>0.11</v>
      </c>
      <c r="L658" s="102">
        <v>0.12</v>
      </c>
      <c r="M658" s="47">
        <v>0.55000000000000004</v>
      </c>
      <c r="N658" s="25" t="s">
        <v>628</v>
      </c>
    </row>
    <row r="659" spans="2:14" ht="20.25" customHeight="1" thickTop="1" thickBot="1">
      <c r="B659" s="1228" t="s">
        <v>438</v>
      </c>
      <c r="C659" s="1230" t="s">
        <v>558</v>
      </c>
      <c r="D659" s="1232" t="s">
        <v>559</v>
      </c>
      <c r="E659" s="1234" t="s">
        <v>629</v>
      </c>
      <c r="F659" s="1237" t="s">
        <v>630</v>
      </c>
      <c r="G659" s="1232" t="s">
        <v>631</v>
      </c>
      <c r="H659" s="8" t="s">
        <v>22</v>
      </c>
      <c r="I659" s="9">
        <v>109</v>
      </c>
      <c r="J659" s="8">
        <v>109</v>
      </c>
      <c r="K659" s="10">
        <v>109</v>
      </c>
      <c r="L659" s="9">
        <v>113</v>
      </c>
      <c r="M659" s="11">
        <v>113</v>
      </c>
      <c r="N659" s="23"/>
    </row>
    <row r="660" spans="2:14" ht="20.25" customHeight="1" thickTop="1" thickBot="1">
      <c r="B660" s="1229"/>
      <c r="C660" s="1231"/>
      <c r="D660" s="1233"/>
      <c r="E660" s="1235"/>
      <c r="F660" s="1238"/>
      <c r="G660" s="1239"/>
      <c r="H660" s="13" t="s">
        <v>24</v>
      </c>
      <c r="I660" s="14">
        <v>110</v>
      </c>
      <c r="J660" s="13">
        <v>110</v>
      </c>
      <c r="K660" s="15">
        <v>110</v>
      </c>
      <c r="L660" s="14">
        <v>110</v>
      </c>
      <c r="M660" s="16">
        <v>110</v>
      </c>
      <c r="N660" s="24"/>
    </row>
    <row r="661" spans="2:14" ht="20.25" customHeight="1" thickTop="1" thickBot="1">
      <c r="B661" s="1229"/>
      <c r="C661" s="1231"/>
      <c r="D661" s="1233"/>
      <c r="E661" s="1235"/>
      <c r="F661" s="1238"/>
      <c r="G661" s="1239"/>
      <c r="H661" s="17" t="s">
        <v>25</v>
      </c>
      <c r="I661" s="102">
        <v>0.99</v>
      </c>
      <c r="J661" s="103">
        <v>0.99</v>
      </c>
      <c r="K661" s="104">
        <v>0.99</v>
      </c>
      <c r="L661" s="102">
        <v>1.03</v>
      </c>
      <c r="M661" s="47">
        <v>1.03</v>
      </c>
      <c r="N661" s="25" t="s">
        <v>537</v>
      </c>
    </row>
    <row r="662" spans="2:14" ht="20.25" customHeight="1" thickTop="1" thickBot="1">
      <c r="B662" s="1228" t="s">
        <v>438</v>
      </c>
      <c r="C662" s="1230" t="s">
        <v>558</v>
      </c>
      <c r="D662" s="1232" t="s">
        <v>559</v>
      </c>
      <c r="E662" s="1234" t="s">
        <v>632</v>
      </c>
      <c r="F662" s="1237" t="s">
        <v>633</v>
      </c>
      <c r="G662" s="1232" t="s">
        <v>634</v>
      </c>
      <c r="H662" s="8" t="s">
        <v>22</v>
      </c>
      <c r="I662" s="9">
        <v>61991</v>
      </c>
      <c r="J662" s="8">
        <v>63791</v>
      </c>
      <c r="K662" s="10">
        <v>64492</v>
      </c>
      <c r="L662" s="9">
        <v>66142</v>
      </c>
      <c r="M662" s="11">
        <f>SUM(I662:L662)</f>
        <v>256416</v>
      </c>
      <c r="N662" s="23"/>
    </row>
    <row r="663" spans="2:14" ht="20.25" customHeight="1" thickTop="1" thickBot="1">
      <c r="B663" s="1229"/>
      <c r="C663" s="1231"/>
      <c r="D663" s="1233"/>
      <c r="E663" s="1235"/>
      <c r="F663" s="1238"/>
      <c r="G663" s="1239"/>
      <c r="H663" s="13" t="s">
        <v>24</v>
      </c>
      <c r="I663" s="14" t="s">
        <v>635</v>
      </c>
      <c r="J663" s="13" t="s">
        <v>636</v>
      </c>
      <c r="K663" s="15">
        <v>250200</v>
      </c>
      <c r="L663" s="14">
        <v>250200</v>
      </c>
      <c r="M663" s="16">
        <v>250200</v>
      </c>
      <c r="N663" s="24"/>
    </row>
    <row r="664" spans="2:14" ht="20.25" customHeight="1" thickTop="1" thickBot="1">
      <c r="B664" s="1229"/>
      <c r="C664" s="1231"/>
      <c r="D664" s="1233"/>
      <c r="E664" s="1235"/>
      <c r="F664" s="1238"/>
      <c r="G664" s="1239"/>
      <c r="H664" s="17" t="s">
        <v>25</v>
      </c>
      <c r="I664" s="102">
        <v>0.25</v>
      </c>
      <c r="J664" s="103">
        <v>0.25</v>
      </c>
      <c r="K664" s="104">
        <v>0.26</v>
      </c>
      <c r="L664" s="102">
        <v>0.26</v>
      </c>
      <c r="M664" s="47">
        <f>SUM(I664:L664)</f>
        <v>1.02</v>
      </c>
      <c r="N664" s="25"/>
    </row>
    <row r="665" spans="2:14" ht="20.25" customHeight="1" thickTop="1" thickBot="1">
      <c r="B665" s="1228" t="s">
        <v>438</v>
      </c>
      <c r="C665" s="1230" t="s">
        <v>558</v>
      </c>
      <c r="D665" s="1232" t="s">
        <v>559</v>
      </c>
      <c r="E665" s="1234" t="s">
        <v>637</v>
      </c>
      <c r="F665" s="1237" t="s">
        <v>638</v>
      </c>
      <c r="G665" s="1232" t="s">
        <v>639</v>
      </c>
      <c r="H665" s="8" t="s">
        <v>22</v>
      </c>
      <c r="I665" s="9">
        <v>64</v>
      </c>
      <c r="J665" s="8">
        <v>64</v>
      </c>
      <c r="K665" s="10">
        <v>64</v>
      </c>
      <c r="L665" s="9">
        <v>64</v>
      </c>
      <c r="M665" s="11">
        <v>64</v>
      </c>
      <c r="N665" s="23"/>
    </row>
    <row r="666" spans="2:14" ht="20.25" customHeight="1" thickTop="1" thickBot="1">
      <c r="B666" s="1229"/>
      <c r="C666" s="1231"/>
      <c r="D666" s="1233"/>
      <c r="E666" s="1235"/>
      <c r="F666" s="1238"/>
      <c r="G666" s="1239"/>
      <c r="H666" s="13" t="s">
        <v>24</v>
      </c>
      <c r="I666" s="14">
        <v>64</v>
      </c>
      <c r="J666" s="13">
        <v>64</v>
      </c>
      <c r="K666" s="15">
        <v>64</v>
      </c>
      <c r="L666" s="14">
        <v>64</v>
      </c>
      <c r="M666" s="16">
        <v>64</v>
      </c>
      <c r="N666" s="24"/>
    </row>
    <row r="667" spans="2:14" ht="20.25" customHeight="1" thickTop="1" thickBot="1">
      <c r="B667" s="1229"/>
      <c r="C667" s="1231"/>
      <c r="D667" s="1233"/>
      <c r="E667" s="1235"/>
      <c r="F667" s="1238"/>
      <c r="G667" s="1239"/>
      <c r="H667" s="17" t="s">
        <v>25</v>
      </c>
      <c r="I667" s="102">
        <v>1</v>
      </c>
      <c r="J667" s="103">
        <v>1</v>
      </c>
      <c r="K667" s="104">
        <v>1</v>
      </c>
      <c r="L667" s="102">
        <v>1</v>
      </c>
      <c r="M667" s="47">
        <v>1</v>
      </c>
      <c r="N667" s="25" t="s">
        <v>537</v>
      </c>
    </row>
    <row r="668" spans="2:14" ht="20.25" customHeight="1" thickTop="1" thickBot="1">
      <c r="B668" s="1228" t="s">
        <v>438</v>
      </c>
      <c r="C668" s="1230" t="s">
        <v>558</v>
      </c>
      <c r="D668" s="1232" t="s">
        <v>559</v>
      </c>
      <c r="E668" s="1234" t="s">
        <v>640</v>
      </c>
      <c r="F668" s="1237" t="s">
        <v>641</v>
      </c>
      <c r="G668" s="1232" t="s">
        <v>642</v>
      </c>
      <c r="H668" s="8" t="s">
        <v>22</v>
      </c>
      <c r="I668" s="9">
        <v>123</v>
      </c>
      <c r="J668" s="8">
        <v>131</v>
      </c>
      <c r="K668" s="10">
        <v>117</v>
      </c>
      <c r="L668" s="9">
        <v>135</v>
      </c>
      <c r="M668" s="11">
        <f>SUM(I668:L668)</f>
        <v>506</v>
      </c>
      <c r="N668" s="23"/>
    </row>
    <row r="669" spans="2:14" ht="20.25" customHeight="1" thickTop="1" thickBot="1">
      <c r="B669" s="1229"/>
      <c r="C669" s="1231"/>
      <c r="D669" s="1233"/>
      <c r="E669" s="1235"/>
      <c r="F669" s="1238"/>
      <c r="G669" s="1239"/>
      <c r="H669" s="13" t="s">
        <v>24</v>
      </c>
      <c r="I669" s="14">
        <v>52</v>
      </c>
      <c r="J669" s="13">
        <v>52</v>
      </c>
      <c r="K669" s="15">
        <v>52</v>
      </c>
      <c r="L669" s="14">
        <v>52</v>
      </c>
      <c r="M669" s="16">
        <v>52</v>
      </c>
      <c r="N669" s="24"/>
    </row>
    <row r="670" spans="2:14" ht="20.25" customHeight="1" thickTop="1" thickBot="1">
      <c r="B670" s="1229"/>
      <c r="C670" s="1231"/>
      <c r="D670" s="1233"/>
      <c r="E670" s="1235"/>
      <c r="F670" s="1238"/>
      <c r="G670" s="1239"/>
      <c r="H670" s="17" t="s">
        <v>25</v>
      </c>
      <c r="I670" s="102">
        <v>0.35</v>
      </c>
      <c r="J670" s="103">
        <v>0.37</v>
      </c>
      <c r="K670" s="104">
        <v>0.33</v>
      </c>
      <c r="L670" s="102">
        <v>0.39</v>
      </c>
      <c r="M670" s="47">
        <v>1.39</v>
      </c>
      <c r="N670" s="25"/>
    </row>
    <row r="671" spans="2:14" ht="20.25" customHeight="1" thickTop="1" thickBot="1">
      <c r="B671" s="1228" t="s">
        <v>438</v>
      </c>
      <c r="C671" s="1230" t="s">
        <v>558</v>
      </c>
      <c r="D671" s="1232" t="s">
        <v>559</v>
      </c>
      <c r="E671" s="1234" t="s">
        <v>643</v>
      </c>
      <c r="F671" s="1237" t="s">
        <v>644</v>
      </c>
      <c r="G671" s="1232" t="s">
        <v>645</v>
      </c>
      <c r="H671" s="8" t="s">
        <v>22</v>
      </c>
      <c r="I671" s="9">
        <v>122137</v>
      </c>
      <c r="J671" s="8">
        <v>122931</v>
      </c>
      <c r="K671" s="10">
        <v>123664</v>
      </c>
      <c r="L671" s="9">
        <v>129892</v>
      </c>
      <c r="M671" s="11">
        <f>SUM(I671:L671)</f>
        <v>498624</v>
      </c>
      <c r="N671" s="23"/>
    </row>
    <row r="672" spans="2:14" ht="20.25" customHeight="1" thickTop="1" thickBot="1">
      <c r="B672" s="1229"/>
      <c r="C672" s="1231"/>
      <c r="D672" s="1233"/>
      <c r="E672" s="1235"/>
      <c r="F672" s="1238"/>
      <c r="G672" s="1239"/>
      <c r="H672" s="13" t="s">
        <v>24</v>
      </c>
      <c r="I672" s="14" t="s">
        <v>646</v>
      </c>
      <c r="J672" s="13" t="s">
        <v>646</v>
      </c>
      <c r="K672" s="15">
        <v>438360</v>
      </c>
      <c r="L672" s="14">
        <v>438360</v>
      </c>
      <c r="M672" s="16">
        <v>438360</v>
      </c>
      <c r="N672" s="24"/>
    </row>
    <row r="673" spans="2:14" ht="20.25" customHeight="1" thickTop="1" thickBot="1">
      <c r="B673" s="1229"/>
      <c r="C673" s="1231"/>
      <c r="D673" s="1233"/>
      <c r="E673" s="1235"/>
      <c r="F673" s="1238"/>
      <c r="G673" s="1239"/>
      <c r="H673" s="17" t="s">
        <v>25</v>
      </c>
      <c r="I673" s="102">
        <v>0.28000000000000003</v>
      </c>
      <c r="J673" s="103">
        <v>0.28000000000000003</v>
      </c>
      <c r="K673" s="104">
        <v>0.28000000000000003</v>
      </c>
      <c r="L673" s="102">
        <v>0.3</v>
      </c>
      <c r="M673" s="47">
        <f>SUM(I673:L673)</f>
        <v>1.1400000000000001</v>
      </c>
      <c r="N673" s="25"/>
    </row>
    <row r="674" spans="2:14" ht="20.25" customHeight="1" thickTop="1" thickBot="1">
      <c r="B674" s="1228" t="s">
        <v>438</v>
      </c>
      <c r="C674" s="1230" t="s">
        <v>558</v>
      </c>
      <c r="D674" s="1232" t="s">
        <v>559</v>
      </c>
      <c r="E674" s="1234" t="s">
        <v>643</v>
      </c>
      <c r="F674" s="1237" t="s">
        <v>647</v>
      </c>
      <c r="G674" s="1232" t="s">
        <v>648</v>
      </c>
      <c r="H674" s="8" t="s">
        <v>22</v>
      </c>
      <c r="I674" s="9">
        <v>5442</v>
      </c>
      <c r="J674" s="8">
        <v>4580</v>
      </c>
      <c r="K674" s="10">
        <v>4669</v>
      </c>
      <c r="L674" s="9">
        <v>4369</v>
      </c>
      <c r="M674" s="11">
        <f>SUM(I674:L674)</f>
        <v>19060</v>
      </c>
      <c r="N674" s="23"/>
    </row>
    <row r="675" spans="2:14" ht="20.25" customHeight="1" thickTop="1" thickBot="1">
      <c r="B675" s="1229"/>
      <c r="C675" s="1231"/>
      <c r="D675" s="1233"/>
      <c r="E675" s="1235"/>
      <c r="F675" s="1238"/>
      <c r="G675" s="1239"/>
      <c r="H675" s="13" t="s">
        <v>24</v>
      </c>
      <c r="I675" s="14">
        <v>110</v>
      </c>
      <c r="J675" s="13">
        <v>110</v>
      </c>
      <c r="K675" s="15">
        <v>110</v>
      </c>
      <c r="L675" s="14">
        <v>110</v>
      </c>
      <c r="M675" s="16">
        <v>110</v>
      </c>
      <c r="N675" s="24"/>
    </row>
    <row r="676" spans="2:14" ht="20.25" customHeight="1" thickTop="1" thickBot="1">
      <c r="B676" s="1229"/>
      <c r="C676" s="1231"/>
      <c r="D676" s="1233"/>
      <c r="E676" s="1235"/>
      <c r="F676" s="1238"/>
      <c r="G676" s="1239"/>
      <c r="H676" s="17" t="s">
        <v>25</v>
      </c>
      <c r="I676" s="102">
        <v>0.3</v>
      </c>
      <c r="J676" s="103">
        <v>0.25</v>
      </c>
      <c r="K676" s="104">
        <v>0.26</v>
      </c>
      <c r="L676" s="102">
        <v>0.24</v>
      </c>
      <c r="M676" s="47">
        <f>SUM(I676:L676)</f>
        <v>1.05</v>
      </c>
      <c r="N676" s="25"/>
    </row>
    <row r="677" spans="2:14" ht="15.75" thickTop="1" thickBot="1">
      <c r="B677" s="1228" t="s">
        <v>438</v>
      </c>
      <c r="C677" s="1230" t="s">
        <v>558</v>
      </c>
      <c r="D677" s="1232" t="s">
        <v>559</v>
      </c>
      <c r="E677" s="1234" t="s">
        <v>649</v>
      </c>
      <c r="F677" s="1237" t="s">
        <v>650</v>
      </c>
      <c r="G677" s="1232" t="s">
        <v>651</v>
      </c>
      <c r="H677" s="8" t="s">
        <v>22</v>
      </c>
      <c r="I677" s="9">
        <v>0</v>
      </c>
      <c r="J677" s="8">
        <v>0</v>
      </c>
      <c r="K677" s="10">
        <v>0</v>
      </c>
      <c r="L677" s="9">
        <v>0</v>
      </c>
      <c r="M677" s="11">
        <v>0</v>
      </c>
      <c r="N677" s="23"/>
    </row>
    <row r="678" spans="2:14" ht="15.75" thickTop="1" thickBot="1">
      <c r="B678" s="1229"/>
      <c r="C678" s="1231"/>
      <c r="D678" s="1233"/>
      <c r="E678" s="1235"/>
      <c r="F678" s="1238"/>
      <c r="G678" s="1239"/>
      <c r="H678" s="13" t="s">
        <v>24</v>
      </c>
      <c r="I678" s="14">
        <v>0</v>
      </c>
      <c r="J678" s="13">
        <v>0</v>
      </c>
      <c r="K678" s="15">
        <v>0</v>
      </c>
      <c r="L678" s="14">
        <v>0</v>
      </c>
      <c r="M678" s="16">
        <v>0</v>
      </c>
      <c r="N678" s="24"/>
    </row>
    <row r="679" spans="2:14" ht="30" thickTop="1" thickBot="1">
      <c r="B679" s="1229"/>
      <c r="C679" s="1231"/>
      <c r="D679" s="1233"/>
      <c r="E679" s="1235"/>
      <c r="F679" s="1238"/>
      <c r="G679" s="1239"/>
      <c r="H679" s="17" t="s">
        <v>25</v>
      </c>
      <c r="I679" s="102">
        <v>0</v>
      </c>
      <c r="J679" s="103">
        <v>0</v>
      </c>
      <c r="K679" s="104">
        <v>0</v>
      </c>
      <c r="L679" s="102">
        <v>0</v>
      </c>
      <c r="M679" s="47">
        <v>0</v>
      </c>
      <c r="N679" s="25" t="s">
        <v>652</v>
      </c>
    </row>
    <row r="680" spans="2:14" ht="15.75" thickTop="1" thickBot="1">
      <c r="B680" s="1228" t="s">
        <v>438</v>
      </c>
      <c r="C680" s="1230" t="s">
        <v>558</v>
      </c>
      <c r="D680" s="1232" t="s">
        <v>559</v>
      </c>
      <c r="E680" s="1234" t="s">
        <v>653</v>
      </c>
      <c r="F680" s="1237" t="s">
        <v>654</v>
      </c>
      <c r="G680" s="1232" t="s">
        <v>655</v>
      </c>
      <c r="H680" s="8" t="s">
        <v>22</v>
      </c>
      <c r="I680" s="9">
        <v>18</v>
      </c>
      <c r="J680" s="8">
        <v>0</v>
      </c>
      <c r="K680" s="10">
        <v>441</v>
      </c>
      <c r="L680" s="9">
        <v>441</v>
      </c>
      <c r="M680" s="11">
        <f>SUM(I680:L680)</f>
        <v>900</v>
      </c>
      <c r="N680" s="23"/>
    </row>
    <row r="681" spans="2:14" ht="30" thickTop="1" thickBot="1">
      <c r="B681" s="1229"/>
      <c r="C681" s="1231"/>
      <c r="D681" s="1233"/>
      <c r="E681" s="1235"/>
      <c r="F681" s="1238"/>
      <c r="G681" s="1239"/>
      <c r="H681" s="13" t="s">
        <v>24</v>
      </c>
      <c r="I681" s="14">
        <v>1200</v>
      </c>
      <c r="J681" s="13">
        <v>0</v>
      </c>
      <c r="K681" s="15">
        <v>964</v>
      </c>
      <c r="L681" s="14">
        <v>964</v>
      </c>
      <c r="M681" s="16">
        <v>964</v>
      </c>
      <c r="N681" s="24" t="s">
        <v>656</v>
      </c>
    </row>
    <row r="682" spans="2:14" ht="15.75" thickTop="1" thickBot="1">
      <c r="B682" s="1229"/>
      <c r="C682" s="1231"/>
      <c r="D682" s="1233"/>
      <c r="E682" s="1235"/>
      <c r="F682" s="1238"/>
      <c r="G682" s="1239"/>
      <c r="H682" s="17" t="s">
        <v>25</v>
      </c>
      <c r="I682" s="105">
        <v>1.4999999999999999E-2</v>
      </c>
      <c r="J682" s="103">
        <v>0</v>
      </c>
      <c r="K682" s="104">
        <v>0.46</v>
      </c>
      <c r="L682" s="102">
        <v>0.46</v>
      </c>
      <c r="M682" s="57">
        <f>SUM(I682:L682)</f>
        <v>0.93500000000000005</v>
      </c>
      <c r="N682" s="25"/>
    </row>
    <row r="683" spans="2:14" ht="15.75" thickTop="1" thickBot="1">
      <c r="B683" s="1228" t="s">
        <v>438</v>
      </c>
      <c r="C683" s="1230" t="s">
        <v>558</v>
      </c>
      <c r="D683" s="1232" t="s">
        <v>559</v>
      </c>
      <c r="E683" s="1234" t="s">
        <v>657</v>
      </c>
      <c r="F683" s="1237" t="s">
        <v>658</v>
      </c>
      <c r="G683" s="1232" t="s">
        <v>659</v>
      </c>
      <c r="H683" s="8" t="s">
        <v>22</v>
      </c>
      <c r="I683" s="9">
        <v>268</v>
      </c>
      <c r="J683" s="8">
        <v>40</v>
      </c>
      <c r="K683" s="10">
        <v>133</v>
      </c>
      <c r="L683" s="9">
        <v>105</v>
      </c>
      <c r="M683" s="11">
        <f>SUM(I683:L683)</f>
        <v>546</v>
      </c>
      <c r="N683" s="23"/>
    </row>
    <row r="684" spans="2:14" ht="15.75" thickTop="1" thickBot="1">
      <c r="B684" s="1229"/>
      <c r="C684" s="1231"/>
      <c r="D684" s="1233"/>
      <c r="E684" s="1235"/>
      <c r="F684" s="1238"/>
      <c r="G684" s="1239"/>
      <c r="H684" s="13" t="s">
        <v>24</v>
      </c>
      <c r="I684" s="14">
        <v>1700</v>
      </c>
      <c r="J684" s="13">
        <v>1700</v>
      </c>
      <c r="K684" s="15">
        <v>700</v>
      </c>
      <c r="L684" s="14">
        <v>700</v>
      </c>
      <c r="M684" s="16">
        <v>700</v>
      </c>
      <c r="N684" s="24"/>
    </row>
    <row r="685" spans="2:14" ht="30" thickTop="1" thickBot="1">
      <c r="B685" s="1229"/>
      <c r="C685" s="1231"/>
      <c r="D685" s="1233"/>
      <c r="E685" s="1235"/>
      <c r="F685" s="1238"/>
      <c r="G685" s="1239"/>
      <c r="H685" s="17" t="s">
        <v>25</v>
      </c>
      <c r="I685" s="102">
        <v>0.16</v>
      </c>
      <c r="J685" s="103">
        <v>0.02</v>
      </c>
      <c r="K685" s="104">
        <v>0.19</v>
      </c>
      <c r="L685" s="102">
        <v>0.15</v>
      </c>
      <c r="M685" s="47">
        <v>0.78</v>
      </c>
      <c r="N685" s="25" t="s">
        <v>660</v>
      </c>
    </row>
    <row r="686" spans="2:14" ht="15.75" thickTop="1" thickBot="1">
      <c r="B686" s="1228" t="s">
        <v>438</v>
      </c>
      <c r="C686" s="1230" t="s">
        <v>558</v>
      </c>
      <c r="D686" s="1232" t="s">
        <v>559</v>
      </c>
      <c r="E686" s="1234" t="s">
        <v>661</v>
      </c>
      <c r="F686" s="1237" t="s">
        <v>662</v>
      </c>
      <c r="G686" s="1232" t="s">
        <v>663</v>
      </c>
      <c r="H686" s="8" t="s">
        <v>22</v>
      </c>
      <c r="I686" s="9">
        <v>50</v>
      </c>
      <c r="J686" s="8">
        <v>11</v>
      </c>
      <c r="K686" s="10">
        <v>11</v>
      </c>
      <c r="L686" s="9">
        <v>6</v>
      </c>
      <c r="M686" s="11">
        <f>SUM(I686:L686)</f>
        <v>78</v>
      </c>
      <c r="N686" s="23"/>
    </row>
    <row r="687" spans="2:14" ht="30" thickTop="1" thickBot="1">
      <c r="B687" s="1229"/>
      <c r="C687" s="1231"/>
      <c r="D687" s="1233"/>
      <c r="E687" s="1235"/>
      <c r="F687" s="1238"/>
      <c r="G687" s="1239"/>
      <c r="H687" s="13" t="s">
        <v>24</v>
      </c>
      <c r="I687" s="14">
        <v>120</v>
      </c>
      <c r="J687" s="13">
        <v>120</v>
      </c>
      <c r="K687" s="15">
        <v>90</v>
      </c>
      <c r="L687" s="14">
        <v>90</v>
      </c>
      <c r="M687" s="16">
        <v>90</v>
      </c>
      <c r="N687" s="24" t="s">
        <v>664</v>
      </c>
    </row>
    <row r="688" spans="2:14" ht="15.75" thickTop="1" thickBot="1">
      <c r="B688" s="1229"/>
      <c r="C688" s="1231"/>
      <c r="D688" s="1233"/>
      <c r="E688" s="1235"/>
      <c r="F688" s="1238"/>
      <c r="G688" s="1239"/>
      <c r="H688" s="17" t="s">
        <v>25</v>
      </c>
      <c r="I688" s="102">
        <v>0.42</v>
      </c>
      <c r="J688" s="103">
        <v>0.09</v>
      </c>
      <c r="K688" s="104">
        <v>0.12</v>
      </c>
      <c r="L688" s="102">
        <v>7.0000000000000007E-2</v>
      </c>
      <c r="M688" s="47">
        <v>0.87</v>
      </c>
      <c r="N688" s="108"/>
    </row>
    <row r="689" spans="2:14" ht="15.75" thickTop="1" thickBot="1">
      <c r="B689" s="1228" t="s">
        <v>438</v>
      </c>
      <c r="C689" s="1230" t="s">
        <v>558</v>
      </c>
      <c r="D689" s="1232" t="s">
        <v>559</v>
      </c>
      <c r="E689" s="1234" t="s">
        <v>665</v>
      </c>
      <c r="F689" s="1237" t="s">
        <v>666</v>
      </c>
      <c r="G689" s="1232" t="s">
        <v>667</v>
      </c>
      <c r="H689" s="8" t="s">
        <v>22</v>
      </c>
      <c r="I689" s="9">
        <v>126</v>
      </c>
      <c r="J689" s="8">
        <v>5</v>
      </c>
      <c r="K689" s="10">
        <v>0</v>
      </c>
      <c r="L689" s="9">
        <v>0</v>
      </c>
      <c r="M689" s="11">
        <f>SUM(I689:L689)</f>
        <v>131</v>
      </c>
      <c r="N689" s="23"/>
    </row>
    <row r="690" spans="2:14" ht="15.75" thickTop="1" thickBot="1">
      <c r="B690" s="1229"/>
      <c r="C690" s="1231"/>
      <c r="D690" s="1233"/>
      <c r="E690" s="1235"/>
      <c r="F690" s="1238"/>
      <c r="G690" s="1239"/>
      <c r="H690" s="13" t="s">
        <v>24</v>
      </c>
      <c r="I690" s="14">
        <v>651</v>
      </c>
      <c r="J690" s="13">
        <v>651</v>
      </c>
      <c r="K690" s="15">
        <v>0</v>
      </c>
      <c r="L690" s="14">
        <v>0</v>
      </c>
      <c r="M690" s="16">
        <v>651</v>
      </c>
      <c r="N690" s="24"/>
    </row>
    <row r="691" spans="2:14" ht="30" thickTop="1" thickBot="1">
      <c r="B691" s="1229"/>
      <c r="C691" s="1231"/>
      <c r="D691" s="1233"/>
      <c r="E691" s="1235"/>
      <c r="F691" s="1238"/>
      <c r="G691" s="1239"/>
      <c r="H691" s="17" t="s">
        <v>25</v>
      </c>
      <c r="I691" s="102">
        <v>0.19</v>
      </c>
      <c r="J691" s="106">
        <v>7.7000000000000002E-3</v>
      </c>
      <c r="K691" s="104">
        <v>0</v>
      </c>
      <c r="L691" s="102">
        <v>0</v>
      </c>
      <c r="M691" s="47">
        <v>0.2</v>
      </c>
      <c r="N691" s="25" t="s">
        <v>668</v>
      </c>
    </row>
    <row r="692" spans="2:14" ht="19.5" customHeight="1" thickTop="1" thickBot="1">
      <c r="B692" s="1228" t="s">
        <v>438</v>
      </c>
      <c r="C692" s="1230" t="s">
        <v>558</v>
      </c>
      <c r="D692" s="1232" t="s">
        <v>559</v>
      </c>
      <c r="E692" s="1234" t="s">
        <v>669</v>
      </c>
      <c r="F692" s="1237" t="s">
        <v>670</v>
      </c>
      <c r="G692" s="1232" t="s">
        <v>671</v>
      </c>
      <c r="H692" s="8" t="s">
        <v>22</v>
      </c>
      <c r="I692" s="9">
        <v>25</v>
      </c>
      <c r="J692" s="8">
        <v>66</v>
      </c>
      <c r="K692" s="10">
        <v>138</v>
      </c>
      <c r="L692" s="9">
        <v>139</v>
      </c>
      <c r="M692" s="11">
        <f>SUM(I692:L692)</f>
        <v>368</v>
      </c>
      <c r="N692" s="23"/>
    </row>
    <row r="693" spans="2:14" ht="19.5" customHeight="1" thickTop="1" thickBot="1">
      <c r="B693" s="1229"/>
      <c r="C693" s="1231"/>
      <c r="D693" s="1233"/>
      <c r="E693" s="1235"/>
      <c r="F693" s="1238"/>
      <c r="G693" s="1239"/>
      <c r="H693" s="13" t="s">
        <v>24</v>
      </c>
      <c r="I693" s="14">
        <v>651</v>
      </c>
      <c r="J693" s="13">
        <v>651</v>
      </c>
      <c r="K693" s="15">
        <v>650</v>
      </c>
      <c r="L693" s="14">
        <v>650</v>
      </c>
      <c r="M693" s="16">
        <v>650</v>
      </c>
      <c r="N693" s="24"/>
    </row>
    <row r="694" spans="2:14" ht="19.5" customHeight="1" thickTop="1" thickBot="1">
      <c r="B694" s="1229"/>
      <c r="C694" s="1231"/>
      <c r="D694" s="1233"/>
      <c r="E694" s="1235"/>
      <c r="F694" s="1238"/>
      <c r="G694" s="1239"/>
      <c r="H694" s="17" t="s">
        <v>25</v>
      </c>
      <c r="I694" s="102">
        <v>0.04</v>
      </c>
      <c r="J694" s="103">
        <v>0.1</v>
      </c>
      <c r="K694" s="104">
        <v>0.21</v>
      </c>
      <c r="L694" s="102">
        <v>0.21</v>
      </c>
      <c r="M694" s="47">
        <v>0.56000000000000005</v>
      </c>
      <c r="N694" s="25"/>
    </row>
    <row r="695" spans="2:14" ht="15.75" thickTop="1" thickBot="1">
      <c r="B695" s="1228" t="s">
        <v>438</v>
      </c>
      <c r="C695" s="1230" t="s">
        <v>558</v>
      </c>
      <c r="D695" s="1232" t="s">
        <v>559</v>
      </c>
      <c r="E695" s="1234" t="s">
        <v>672</v>
      </c>
      <c r="F695" s="1237" t="s">
        <v>673</v>
      </c>
      <c r="G695" s="1232" t="s">
        <v>674</v>
      </c>
      <c r="H695" s="8" t="s">
        <v>22</v>
      </c>
      <c r="I695" s="9">
        <v>7</v>
      </c>
      <c r="J695" s="8">
        <v>49</v>
      </c>
      <c r="K695" s="10">
        <v>83</v>
      </c>
      <c r="L695" s="9">
        <v>48</v>
      </c>
      <c r="M695" s="11">
        <f>SUM(I695:L695)</f>
        <v>187</v>
      </c>
      <c r="N695" s="23"/>
    </row>
    <row r="696" spans="2:14" ht="30" thickTop="1" thickBot="1">
      <c r="B696" s="1229"/>
      <c r="C696" s="1231"/>
      <c r="D696" s="1233"/>
      <c r="E696" s="1235"/>
      <c r="F696" s="1238"/>
      <c r="G696" s="1239"/>
      <c r="H696" s="13" t="s">
        <v>24</v>
      </c>
      <c r="I696" s="14">
        <v>45</v>
      </c>
      <c r="J696" s="13">
        <v>45</v>
      </c>
      <c r="K696" s="15">
        <v>650</v>
      </c>
      <c r="L696" s="14">
        <v>650</v>
      </c>
      <c r="M696" s="16">
        <v>650</v>
      </c>
      <c r="N696" s="24" t="s">
        <v>675</v>
      </c>
    </row>
    <row r="697" spans="2:14" ht="15.75" thickTop="1" thickBot="1">
      <c r="B697" s="1229"/>
      <c r="C697" s="1231"/>
      <c r="D697" s="1233"/>
      <c r="E697" s="1235"/>
      <c r="F697" s="1238"/>
      <c r="G697" s="1239"/>
      <c r="H697" s="17" t="s">
        <v>25</v>
      </c>
      <c r="I697" s="102">
        <v>0.16</v>
      </c>
      <c r="J697" s="103">
        <v>1.0900000000000001</v>
      </c>
      <c r="K697" s="104">
        <v>0.13</v>
      </c>
      <c r="L697" s="102">
        <v>7.0000000000000007E-2</v>
      </c>
      <c r="M697" s="47">
        <v>0.28999999999999998</v>
      </c>
      <c r="N697" s="108"/>
    </row>
    <row r="698" spans="2:14" ht="15.75" thickTop="1" thickBot="1">
      <c r="B698" s="1228" t="s">
        <v>438</v>
      </c>
      <c r="C698" s="1230" t="s">
        <v>558</v>
      </c>
      <c r="D698" s="1232" t="s">
        <v>559</v>
      </c>
      <c r="E698" s="1234" t="s">
        <v>676</v>
      </c>
      <c r="F698" s="1237" t="s">
        <v>677</v>
      </c>
      <c r="G698" s="1232" t="s">
        <v>678</v>
      </c>
      <c r="H698" s="8" t="s">
        <v>22</v>
      </c>
      <c r="I698" s="9">
        <v>0</v>
      </c>
      <c r="J698" s="8">
        <v>0</v>
      </c>
      <c r="K698" s="10">
        <v>65</v>
      </c>
      <c r="L698" s="9">
        <v>35</v>
      </c>
      <c r="M698" s="11">
        <f>SUM(I698:L698)</f>
        <v>100</v>
      </c>
      <c r="N698" s="23"/>
    </row>
    <row r="699" spans="2:14" ht="15.75" thickTop="1" thickBot="1">
      <c r="B699" s="1229"/>
      <c r="C699" s="1231"/>
      <c r="D699" s="1233"/>
      <c r="E699" s="1235"/>
      <c r="F699" s="1238"/>
      <c r="G699" s="1239"/>
      <c r="H699" s="13" t="s">
        <v>24</v>
      </c>
      <c r="I699" s="14">
        <v>0</v>
      </c>
      <c r="J699" s="13">
        <v>0</v>
      </c>
      <c r="K699" s="15">
        <v>200</v>
      </c>
      <c r="L699" s="14">
        <v>200</v>
      </c>
      <c r="M699" s="16">
        <v>200</v>
      </c>
      <c r="N699" s="24"/>
    </row>
    <row r="700" spans="2:14" ht="44.25" thickTop="1" thickBot="1">
      <c r="B700" s="1229"/>
      <c r="C700" s="1231"/>
      <c r="D700" s="1233"/>
      <c r="E700" s="1235"/>
      <c r="F700" s="1238"/>
      <c r="G700" s="1239"/>
      <c r="H700" s="17" t="s">
        <v>25</v>
      </c>
      <c r="I700" s="26">
        <v>0</v>
      </c>
      <c r="J700" s="103">
        <v>0</v>
      </c>
      <c r="K700" s="104">
        <v>0.33</v>
      </c>
      <c r="L700" s="102">
        <v>0.18</v>
      </c>
      <c r="M700" s="47">
        <v>0.51</v>
      </c>
      <c r="N700" s="25" t="s">
        <v>679</v>
      </c>
    </row>
    <row r="701" spans="2:14" ht="15.75" thickTop="1" thickBot="1">
      <c r="B701" s="1228" t="s">
        <v>438</v>
      </c>
      <c r="C701" s="1230" t="s">
        <v>558</v>
      </c>
      <c r="D701" s="1232" t="s">
        <v>559</v>
      </c>
      <c r="E701" s="1234" t="s">
        <v>680</v>
      </c>
      <c r="F701" s="1237" t="s">
        <v>681</v>
      </c>
      <c r="G701" s="1232" t="s">
        <v>682</v>
      </c>
      <c r="H701" s="8" t="s">
        <v>22</v>
      </c>
      <c r="I701" s="9">
        <v>41</v>
      </c>
      <c r="J701" s="8">
        <v>0</v>
      </c>
      <c r="K701" s="10">
        <v>6</v>
      </c>
      <c r="L701" s="9">
        <v>24</v>
      </c>
      <c r="M701" s="11">
        <f>SUM(I701:L701)</f>
        <v>71</v>
      </c>
      <c r="N701" s="23"/>
    </row>
    <row r="702" spans="2:14" ht="15.75" thickTop="1" thickBot="1">
      <c r="B702" s="1229"/>
      <c r="C702" s="1231"/>
      <c r="D702" s="1233"/>
      <c r="E702" s="1235"/>
      <c r="F702" s="1238"/>
      <c r="G702" s="1239"/>
      <c r="H702" s="13" t="s">
        <v>24</v>
      </c>
      <c r="I702" s="14">
        <v>135</v>
      </c>
      <c r="J702" s="13">
        <v>0</v>
      </c>
      <c r="K702" s="15">
        <v>135</v>
      </c>
      <c r="L702" s="14">
        <v>135</v>
      </c>
      <c r="M702" s="16">
        <v>135</v>
      </c>
      <c r="N702" s="24"/>
    </row>
    <row r="703" spans="2:14" ht="44.25" thickTop="1" thickBot="1">
      <c r="B703" s="1229"/>
      <c r="C703" s="1231"/>
      <c r="D703" s="1233"/>
      <c r="E703" s="1235"/>
      <c r="F703" s="1238"/>
      <c r="G703" s="1239"/>
      <c r="H703" s="17" t="s">
        <v>25</v>
      </c>
      <c r="I703" s="102">
        <v>0.1</v>
      </c>
      <c r="J703" s="103">
        <v>0</v>
      </c>
      <c r="K703" s="104">
        <v>0.04</v>
      </c>
      <c r="L703" s="102">
        <v>0.16</v>
      </c>
      <c r="M703" s="47">
        <v>0.52590000000000003</v>
      </c>
      <c r="N703" s="25" t="s">
        <v>683</v>
      </c>
    </row>
    <row r="704" spans="2:14" ht="15.75" thickTop="1" thickBot="1">
      <c r="B704" s="1228" t="s">
        <v>438</v>
      </c>
      <c r="C704" s="1230" t="s">
        <v>558</v>
      </c>
      <c r="D704" s="1232" t="s">
        <v>559</v>
      </c>
      <c r="E704" s="1234" t="s">
        <v>684</v>
      </c>
      <c r="F704" s="1237" t="s">
        <v>685</v>
      </c>
      <c r="G704" s="1232" t="s">
        <v>686</v>
      </c>
      <c r="H704" s="8" t="s">
        <v>22</v>
      </c>
      <c r="I704" s="9">
        <v>4</v>
      </c>
      <c r="J704" s="8">
        <v>0</v>
      </c>
      <c r="K704" s="10">
        <v>1</v>
      </c>
      <c r="L704" s="9">
        <v>2</v>
      </c>
      <c r="M704" s="11">
        <f>SUM(I704:L704)</f>
        <v>7</v>
      </c>
      <c r="N704" s="23"/>
    </row>
    <row r="705" spans="2:14" ht="44.25" thickTop="1" thickBot="1">
      <c r="B705" s="1229"/>
      <c r="C705" s="1231"/>
      <c r="D705" s="1233"/>
      <c r="E705" s="1235"/>
      <c r="F705" s="1238"/>
      <c r="G705" s="1239"/>
      <c r="H705" s="13" t="s">
        <v>24</v>
      </c>
      <c r="I705" s="14">
        <v>50</v>
      </c>
      <c r="J705" s="13">
        <v>0</v>
      </c>
      <c r="K705" s="15">
        <v>15</v>
      </c>
      <c r="L705" s="14">
        <v>15</v>
      </c>
      <c r="M705" s="16">
        <v>15</v>
      </c>
      <c r="N705" s="24" t="s">
        <v>687</v>
      </c>
    </row>
    <row r="706" spans="2:14" ht="44.25" thickTop="1" thickBot="1">
      <c r="B706" s="1229"/>
      <c r="C706" s="1231"/>
      <c r="D706" s="1233"/>
      <c r="E706" s="1235"/>
      <c r="F706" s="1238"/>
      <c r="G706" s="1239"/>
      <c r="H706" s="17" t="s">
        <v>25</v>
      </c>
      <c r="I706" s="102">
        <v>0.08</v>
      </c>
      <c r="J706" s="103">
        <v>0</v>
      </c>
      <c r="K706" s="104">
        <v>7.0000000000000007E-2</v>
      </c>
      <c r="L706" s="102">
        <v>0.11</v>
      </c>
      <c r="M706" s="47">
        <v>0.47</v>
      </c>
      <c r="N706" s="25" t="s">
        <v>688</v>
      </c>
    </row>
    <row r="707" spans="2:14" ht="15.75" thickTop="1" thickBot="1">
      <c r="B707" s="1228" t="s">
        <v>438</v>
      </c>
      <c r="C707" s="1230" t="s">
        <v>558</v>
      </c>
      <c r="D707" s="1232" t="s">
        <v>559</v>
      </c>
      <c r="E707" s="1234" t="s">
        <v>689</v>
      </c>
      <c r="F707" s="1237" t="s">
        <v>690</v>
      </c>
      <c r="G707" s="1232" t="s">
        <v>691</v>
      </c>
      <c r="H707" s="8" t="s">
        <v>22</v>
      </c>
      <c r="I707" s="9">
        <v>1</v>
      </c>
      <c r="J707" s="8">
        <v>4</v>
      </c>
      <c r="K707" s="10">
        <v>10</v>
      </c>
      <c r="L707" s="9">
        <v>54</v>
      </c>
      <c r="M707" s="11">
        <f>SUM(I707:L707)</f>
        <v>69</v>
      </c>
      <c r="N707" s="23"/>
    </row>
    <row r="708" spans="2:14" ht="15.75" thickTop="1" thickBot="1">
      <c r="B708" s="1229"/>
      <c r="C708" s="1231"/>
      <c r="D708" s="1233"/>
      <c r="E708" s="1235"/>
      <c r="F708" s="1238"/>
      <c r="G708" s="1239"/>
      <c r="H708" s="13" t="s">
        <v>24</v>
      </c>
      <c r="I708" s="14">
        <v>10</v>
      </c>
      <c r="J708" s="13">
        <v>10</v>
      </c>
      <c r="K708" s="15">
        <v>30</v>
      </c>
      <c r="L708" s="14">
        <v>30</v>
      </c>
      <c r="M708" s="16">
        <v>30</v>
      </c>
      <c r="N708" s="24"/>
    </row>
    <row r="709" spans="2:14" ht="44.25" thickTop="1" thickBot="1">
      <c r="B709" s="1229"/>
      <c r="C709" s="1231"/>
      <c r="D709" s="1233"/>
      <c r="E709" s="1235"/>
      <c r="F709" s="1238"/>
      <c r="G709" s="1239"/>
      <c r="H709" s="17" t="s">
        <v>25</v>
      </c>
      <c r="I709" s="102">
        <v>0.1</v>
      </c>
      <c r="J709" s="103">
        <v>0.4</v>
      </c>
      <c r="K709" s="104">
        <v>0.33</v>
      </c>
      <c r="L709" s="102">
        <v>1.8</v>
      </c>
      <c r="M709" s="47">
        <v>2.2999999999999998</v>
      </c>
      <c r="N709" s="25" t="s">
        <v>692</v>
      </c>
    </row>
    <row r="710" spans="2:14" ht="15.75" thickTop="1" thickBot="1">
      <c r="B710" s="1228" t="s">
        <v>438</v>
      </c>
      <c r="C710" s="1230" t="s">
        <v>558</v>
      </c>
      <c r="D710" s="1232" t="s">
        <v>559</v>
      </c>
      <c r="E710" s="1234" t="s">
        <v>693</v>
      </c>
      <c r="F710" s="1237" t="s">
        <v>694</v>
      </c>
      <c r="G710" s="1232" t="s">
        <v>695</v>
      </c>
      <c r="H710" s="8" t="s">
        <v>22</v>
      </c>
      <c r="I710" s="9">
        <v>118</v>
      </c>
      <c r="J710" s="8">
        <v>0</v>
      </c>
      <c r="K710" s="10">
        <v>0</v>
      </c>
      <c r="L710" s="9">
        <v>0</v>
      </c>
      <c r="M710" s="11">
        <f>SUM(I710:L710)</f>
        <v>118</v>
      </c>
      <c r="N710" s="23"/>
    </row>
    <row r="711" spans="2:14" ht="15.75" thickTop="1" thickBot="1">
      <c r="B711" s="1229"/>
      <c r="C711" s="1231"/>
      <c r="D711" s="1233"/>
      <c r="E711" s="1235"/>
      <c r="F711" s="1238"/>
      <c r="G711" s="1239"/>
      <c r="H711" s="13" t="s">
        <v>24</v>
      </c>
      <c r="I711" s="14">
        <v>2000</v>
      </c>
      <c r="J711" s="13">
        <v>0</v>
      </c>
      <c r="K711" s="15">
        <v>0</v>
      </c>
      <c r="L711" s="14">
        <v>0</v>
      </c>
      <c r="M711" s="16">
        <v>2000</v>
      </c>
      <c r="N711" s="24"/>
    </row>
    <row r="712" spans="2:14" ht="30" thickTop="1" thickBot="1">
      <c r="B712" s="1229"/>
      <c r="C712" s="1231"/>
      <c r="D712" s="1233"/>
      <c r="E712" s="1235"/>
      <c r="F712" s="1238"/>
      <c r="G712" s="1239"/>
      <c r="H712" s="17" t="s">
        <v>25</v>
      </c>
      <c r="I712" s="102">
        <v>0.06</v>
      </c>
      <c r="J712" s="103">
        <v>0</v>
      </c>
      <c r="K712" s="104">
        <v>0</v>
      </c>
      <c r="L712" s="102">
        <v>0</v>
      </c>
      <c r="M712" s="47">
        <v>0.06</v>
      </c>
      <c r="N712" s="25" t="s">
        <v>696</v>
      </c>
    </row>
    <row r="713" spans="2:14" ht="15.75" thickTop="1" thickBot="1">
      <c r="B713" s="1228" t="s">
        <v>438</v>
      </c>
      <c r="C713" s="1230" t="s">
        <v>558</v>
      </c>
      <c r="D713" s="1232" t="s">
        <v>559</v>
      </c>
      <c r="E713" s="1234" t="s">
        <v>697</v>
      </c>
      <c r="F713" s="1237" t="s">
        <v>698</v>
      </c>
      <c r="G713" s="1232" t="s">
        <v>699</v>
      </c>
      <c r="H713" s="8" t="s">
        <v>22</v>
      </c>
      <c r="I713" s="9">
        <v>807</v>
      </c>
      <c r="J713" s="8">
        <v>0</v>
      </c>
      <c r="K713" s="10">
        <v>0</v>
      </c>
      <c r="L713" s="9">
        <v>0</v>
      </c>
      <c r="M713" s="11">
        <v>807</v>
      </c>
      <c r="N713" s="23"/>
    </row>
    <row r="714" spans="2:14" ht="15.75" thickTop="1" thickBot="1">
      <c r="B714" s="1229"/>
      <c r="C714" s="1231"/>
      <c r="D714" s="1233"/>
      <c r="E714" s="1235"/>
      <c r="F714" s="1238"/>
      <c r="G714" s="1239"/>
      <c r="H714" s="13" t="s">
        <v>24</v>
      </c>
      <c r="I714" s="14">
        <v>10000</v>
      </c>
      <c r="J714" s="13">
        <v>0</v>
      </c>
      <c r="K714" s="15">
        <v>0</v>
      </c>
      <c r="L714" s="14">
        <v>0</v>
      </c>
      <c r="M714" s="16">
        <v>10000</v>
      </c>
      <c r="N714" s="24"/>
    </row>
    <row r="715" spans="2:14" ht="30" thickTop="1" thickBot="1">
      <c r="B715" s="1229"/>
      <c r="C715" s="1231"/>
      <c r="D715" s="1233"/>
      <c r="E715" s="1235"/>
      <c r="F715" s="1238"/>
      <c r="G715" s="1239"/>
      <c r="H715" s="17" t="s">
        <v>25</v>
      </c>
      <c r="I715" s="102">
        <v>0.08</v>
      </c>
      <c r="J715" s="103">
        <v>0</v>
      </c>
      <c r="K715" s="104">
        <v>0</v>
      </c>
      <c r="L715" s="102">
        <v>0</v>
      </c>
      <c r="M715" s="47">
        <v>0.08</v>
      </c>
      <c r="N715" s="25" t="s">
        <v>696</v>
      </c>
    </row>
    <row r="716" spans="2:14" ht="15.75" thickTop="1" thickBot="1">
      <c r="B716" s="1228" t="s">
        <v>438</v>
      </c>
      <c r="C716" s="1230" t="s">
        <v>558</v>
      </c>
      <c r="D716" s="1232" t="s">
        <v>559</v>
      </c>
      <c r="E716" s="1234" t="s">
        <v>700</v>
      </c>
      <c r="F716" s="1237" t="s">
        <v>701</v>
      </c>
      <c r="G716" s="1232" t="s">
        <v>702</v>
      </c>
      <c r="H716" s="8" t="s">
        <v>22</v>
      </c>
      <c r="I716" s="9">
        <v>376</v>
      </c>
      <c r="J716" s="8">
        <v>0</v>
      </c>
      <c r="K716" s="10">
        <v>0</v>
      </c>
      <c r="L716" s="9">
        <v>0</v>
      </c>
      <c r="M716" s="11">
        <v>376</v>
      </c>
      <c r="N716" s="23"/>
    </row>
    <row r="717" spans="2:14" ht="15.75" thickTop="1" thickBot="1">
      <c r="B717" s="1229"/>
      <c r="C717" s="1231"/>
      <c r="D717" s="1233"/>
      <c r="E717" s="1235"/>
      <c r="F717" s="1238"/>
      <c r="G717" s="1239"/>
      <c r="H717" s="13" t="s">
        <v>24</v>
      </c>
      <c r="I717" s="14">
        <v>540</v>
      </c>
      <c r="J717" s="13">
        <v>0</v>
      </c>
      <c r="K717" s="15">
        <v>0</v>
      </c>
      <c r="L717" s="14">
        <v>0</v>
      </c>
      <c r="M717" s="16">
        <v>540</v>
      </c>
      <c r="N717" s="24"/>
    </row>
    <row r="718" spans="2:14" ht="30" thickTop="1" thickBot="1">
      <c r="B718" s="1229"/>
      <c r="C718" s="1231"/>
      <c r="D718" s="1233"/>
      <c r="E718" s="1235"/>
      <c r="F718" s="1238"/>
      <c r="G718" s="1239"/>
      <c r="H718" s="17" t="s">
        <v>25</v>
      </c>
      <c r="I718" s="102">
        <v>0.31</v>
      </c>
      <c r="J718" s="103">
        <v>0</v>
      </c>
      <c r="K718" s="104">
        <v>0</v>
      </c>
      <c r="L718" s="102">
        <v>0</v>
      </c>
      <c r="M718" s="47">
        <v>0.35</v>
      </c>
      <c r="N718" s="25" t="s">
        <v>696</v>
      </c>
    </row>
    <row r="719" spans="2:14" ht="15.75" thickTop="1" thickBot="1">
      <c r="B719" s="1228" t="s">
        <v>438</v>
      </c>
      <c r="C719" s="1230" t="s">
        <v>558</v>
      </c>
      <c r="D719" s="1232" t="s">
        <v>559</v>
      </c>
      <c r="E719" s="1234" t="s">
        <v>703</v>
      </c>
      <c r="F719" s="1237" t="s">
        <v>704</v>
      </c>
      <c r="G719" s="1232" t="s">
        <v>705</v>
      </c>
      <c r="H719" s="8" t="s">
        <v>22</v>
      </c>
      <c r="I719" s="9">
        <v>40</v>
      </c>
      <c r="J719" s="8">
        <v>0</v>
      </c>
      <c r="K719" s="10">
        <v>0</v>
      </c>
      <c r="L719" s="9">
        <v>0</v>
      </c>
      <c r="M719" s="11">
        <v>40</v>
      </c>
      <c r="N719" s="23"/>
    </row>
    <row r="720" spans="2:14" ht="15.75" thickTop="1" thickBot="1">
      <c r="B720" s="1229"/>
      <c r="C720" s="1231"/>
      <c r="D720" s="1233"/>
      <c r="E720" s="1235"/>
      <c r="F720" s="1238"/>
      <c r="G720" s="1239"/>
      <c r="H720" s="13" t="s">
        <v>24</v>
      </c>
      <c r="I720" s="14">
        <v>890</v>
      </c>
      <c r="J720" s="13">
        <v>0</v>
      </c>
      <c r="K720" s="15">
        <v>0</v>
      </c>
      <c r="L720" s="14">
        <v>0</v>
      </c>
      <c r="M720" s="16">
        <v>890</v>
      </c>
      <c r="N720" s="24"/>
    </row>
    <row r="721" spans="2:14" ht="30" thickTop="1" thickBot="1">
      <c r="B721" s="1229"/>
      <c r="C721" s="1231"/>
      <c r="D721" s="1233"/>
      <c r="E721" s="1235"/>
      <c r="F721" s="1238"/>
      <c r="G721" s="1239"/>
      <c r="H721" s="17" t="s">
        <v>25</v>
      </c>
      <c r="I721" s="102">
        <v>0.04</v>
      </c>
      <c r="J721" s="103">
        <v>0</v>
      </c>
      <c r="K721" s="104">
        <v>0</v>
      </c>
      <c r="L721" s="102">
        <v>0</v>
      </c>
      <c r="M721" s="47">
        <v>0.04</v>
      </c>
      <c r="N721" s="25" t="s">
        <v>696</v>
      </c>
    </row>
    <row r="722" spans="2:14" ht="15.75" thickTop="1" thickBot="1">
      <c r="B722" s="1228" t="s">
        <v>438</v>
      </c>
      <c r="C722" s="1230" t="s">
        <v>558</v>
      </c>
      <c r="D722" s="1232" t="s">
        <v>559</v>
      </c>
      <c r="E722" s="1234" t="s">
        <v>703</v>
      </c>
      <c r="F722" s="1237" t="s">
        <v>704</v>
      </c>
      <c r="G722" s="1232" t="s">
        <v>706</v>
      </c>
      <c r="H722" s="8" t="s">
        <v>22</v>
      </c>
      <c r="I722" s="9">
        <v>16</v>
      </c>
      <c r="J722" s="8">
        <v>0</v>
      </c>
      <c r="K722" s="10">
        <v>0</v>
      </c>
      <c r="L722" s="9">
        <v>0</v>
      </c>
      <c r="M722" s="11">
        <v>16</v>
      </c>
      <c r="N722" s="23"/>
    </row>
    <row r="723" spans="2:14" ht="15.75" thickTop="1" thickBot="1">
      <c r="B723" s="1229"/>
      <c r="C723" s="1231"/>
      <c r="D723" s="1233"/>
      <c r="E723" s="1235"/>
      <c r="F723" s="1238"/>
      <c r="G723" s="1239"/>
      <c r="H723" s="13" t="s">
        <v>24</v>
      </c>
      <c r="I723" s="14">
        <v>20</v>
      </c>
      <c r="J723" s="13">
        <v>0</v>
      </c>
      <c r="K723" s="15">
        <v>0</v>
      </c>
      <c r="L723" s="14">
        <v>0</v>
      </c>
      <c r="M723" s="16">
        <v>20</v>
      </c>
      <c r="N723" s="24"/>
    </row>
    <row r="724" spans="2:14" ht="44.25" thickTop="1" thickBot="1">
      <c r="B724" s="1229"/>
      <c r="C724" s="1231"/>
      <c r="D724" s="1233"/>
      <c r="E724" s="1235"/>
      <c r="F724" s="1238"/>
      <c r="G724" s="1239"/>
      <c r="H724" s="17" t="s">
        <v>25</v>
      </c>
      <c r="I724" s="102">
        <v>0.32</v>
      </c>
      <c r="J724" s="103">
        <v>0</v>
      </c>
      <c r="K724" s="104">
        <v>0</v>
      </c>
      <c r="L724" s="102">
        <v>0</v>
      </c>
      <c r="M724" s="47">
        <f>SUM(I724:L724)</f>
        <v>0.32</v>
      </c>
      <c r="N724" s="25" t="s">
        <v>707</v>
      </c>
    </row>
    <row r="725" spans="2:14" ht="15.75" thickTop="1" thickBot="1">
      <c r="B725" s="1228" t="s">
        <v>438</v>
      </c>
      <c r="C725" s="1230" t="s">
        <v>558</v>
      </c>
      <c r="D725" s="1232" t="s">
        <v>559</v>
      </c>
      <c r="E725" s="1234" t="s">
        <v>708</v>
      </c>
      <c r="F725" s="1237" t="s">
        <v>709</v>
      </c>
      <c r="G725" s="1232" t="s">
        <v>710</v>
      </c>
      <c r="H725" s="8" t="s">
        <v>22</v>
      </c>
      <c r="I725" s="9">
        <v>116</v>
      </c>
      <c r="J725" s="8">
        <v>0</v>
      </c>
      <c r="K725" s="10">
        <v>0</v>
      </c>
      <c r="L725" s="9">
        <v>0</v>
      </c>
      <c r="M725" s="11">
        <v>116</v>
      </c>
      <c r="N725" s="23"/>
    </row>
    <row r="726" spans="2:14" ht="15.75" thickTop="1" thickBot="1">
      <c r="B726" s="1229"/>
      <c r="C726" s="1231"/>
      <c r="D726" s="1233"/>
      <c r="E726" s="1235"/>
      <c r="F726" s="1238"/>
      <c r="G726" s="1239"/>
      <c r="H726" s="13" t="s">
        <v>24</v>
      </c>
      <c r="I726" s="14">
        <v>2000</v>
      </c>
      <c r="J726" s="13">
        <v>0</v>
      </c>
      <c r="K726" s="15">
        <v>0</v>
      </c>
      <c r="L726" s="14">
        <v>0</v>
      </c>
      <c r="M726" s="16">
        <v>2000</v>
      </c>
      <c r="N726" s="24"/>
    </row>
    <row r="727" spans="2:14" ht="30" thickTop="1" thickBot="1">
      <c r="B727" s="1229"/>
      <c r="C727" s="1231"/>
      <c r="D727" s="1233"/>
      <c r="E727" s="1235"/>
      <c r="F727" s="1238"/>
      <c r="G727" s="1239"/>
      <c r="H727" s="17" t="s">
        <v>25</v>
      </c>
      <c r="I727" s="102">
        <v>0.23</v>
      </c>
      <c r="J727" s="103">
        <v>0</v>
      </c>
      <c r="K727" s="104">
        <v>0</v>
      </c>
      <c r="L727" s="102">
        <v>0</v>
      </c>
      <c r="M727" s="47">
        <v>0.23</v>
      </c>
      <c r="N727" s="25" t="s">
        <v>696</v>
      </c>
    </row>
    <row r="728" spans="2:14" ht="19.5" customHeight="1" thickTop="1" thickBot="1">
      <c r="B728" s="1228" t="s">
        <v>438</v>
      </c>
      <c r="C728" s="1230" t="s">
        <v>558</v>
      </c>
      <c r="D728" s="1232" t="s">
        <v>559</v>
      </c>
      <c r="E728" s="1234" t="s">
        <v>711</v>
      </c>
      <c r="F728" s="1237" t="s">
        <v>712</v>
      </c>
      <c r="G728" s="1232" t="s">
        <v>713</v>
      </c>
      <c r="H728" s="8" t="s">
        <v>22</v>
      </c>
      <c r="I728" s="9">
        <v>6099</v>
      </c>
      <c r="J728" s="8">
        <v>3049</v>
      </c>
      <c r="K728" s="10">
        <v>6099</v>
      </c>
      <c r="L728" s="9">
        <v>6099</v>
      </c>
      <c r="M728" s="11">
        <f>SUM(I728:L728)</f>
        <v>21346</v>
      </c>
      <c r="N728" s="23"/>
    </row>
    <row r="729" spans="2:14" ht="19.5" customHeight="1" thickTop="1" thickBot="1">
      <c r="B729" s="1229"/>
      <c r="C729" s="1231"/>
      <c r="D729" s="1233"/>
      <c r="E729" s="1235"/>
      <c r="F729" s="1238"/>
      <c r="G729" s="1239"/>
      <c r="H729" s="13" t="s">
        <v>24</v>
      </c>
      <c r="I729" s="14">
        <v>24396</v>
      </c>
      <c r="J729" s="13">
        <v>24396</v>
      </c>
      <c r="K729" s="15">
        <v>24396</v>
      </c>
      <c r="L729" s="14">
        <v>24396</v>
      </c>
      <c r="M729" s="16">
        <v>24396</v>
      </c>
      <c r="N729" s="24"/>
    </row>
    <row r="730" spans="2:14" ht="19.5" customHeight="1" thickTop="1" thickBot="1">
      <c r="B730" s="1229"/>
      <c r="C730" s="1231"/>
      <c r="D730" s="1233"/>
      <c r="E730" s="1235"/>
      <c r="F730" s="1238"/>
      <c r="G730" s="1239"/>
      <c r="H730" s="17" t="s">
        <v>25</v>
      </c>
      <c r="I730" s="102">
        <v>0.25</v>
      </c>
      <c r="J730" s="103">
        <v>0.12</v>
      </c>
      <c r="K730" s="104">
        <v>0.25</v>
      </c>
      <c r="L730" s="102">
        <v>0.25</v>
      </c>
      <c r="M730" s="47">
        <f>SUM(I730:L730)</f>
        <v>0.87</v>
      </c>
      <c r="N730" s="25"/>
    </row>
    <row r="731" spans="2:14" ht="19.5" customHeight="1" thickTop="1" thickBot="1">
      <c r="B731" s="1228" t="s">
        <v>438</v>
      </c>
      <c r="C731" s="1230" t="s">
        <v>558</v>
      </c>
      <c r="D731" s="1232" t="s">
        <v>559</v>
      </c>
      <c r="E731" s="1234" t="s">
        <v>714</v>
      </c>
      <c r="F731" s="1237" t="s">
        <v>715</v>
      </c>
      <c r="G731" s="1232" t="s">
        <v>716</v>
      </c>
      <c r="H731" s="8" t="s">
        <v>22</v>
      </c>
      <c r="I731" s="9">
        <v>3456</v>
      </c>
      <c r="J731" s="8">
        <v>60</v>
      </c>
      <c r="K731" s="10">
        <v>1728</v>
      </c>
      <c r="L731" s="9">
        <v>1668</v>
      </c>
      <c r="M731" s="11">
        <f>SUM(I731:L731)</f>
        <v>6912</v>
      </c>
      <c r="N731" s="23"/>
    </row>
    <row r="732" spans="2:14" ht="19.5" customHeight="1" thickTop="1" thickBot="1">
      <c r="B732" s="1229"/>
      <c r="C732" s="1231"/>
      <c r="D732" s="1233"/>
      <c r="E732" s="1235"/>
      <c r="F732" s="1238"/>
      <c r="G732" s="1239"/>
      <c r="H732" s="13" t="s">
        <v>24</v>
      </c>
      <c r="I732" s="14">
        <v>5184</v>
      </c>
      <c r="J732" s="13">
        <v>5184</v>
      </c>
      <c r="K732" s="15">
        <v>5184</v>
      </c>
      <c r="L732" s="14">
        <v>5184</v>
      </c>
      <c r="M732" s="16">
        <v>5184</v>
      </c>
      <c r="N732" s="24"/>
    </row>
    <row r="733" spans="2:14" ht="19.5" customHeight="1" thickTop="1" thickBot="1">
      <c r="B733" s="1229"/>
      <c r="C733" s="1231"/>
      <c r="D733" s="1233"/>
      <c r="E733" s="1235"/>
      <c r="F733" s="1238"/>
      <c r="G733" s="1239"/>
      <c r="H733" s="17" t="s">
        <v>25</v>
      </c>
      <c r="I733" s="102">
        <v>0.67</v>
      </c>
      <c r="J733" s="103">
        <v>0.01</v>
      </c>
      <c r="K733" s="104">
        <v>0.33</v>
      </c>
      <c r="L733" s="102">
        <v>0.32</v>
      </c>
      <c r="M733" s="47">
        <f>SUM(I733:L733)</f>
        <v>1.33</v>
      </c>
      <c r="N733" s="25"/>
    </row>
    <row r="734" spans="2:14" ht="15.75" thickTop="1" thickBot="1">
      <c r="B734" s="1228" t="s">
        <v>438</v>
      </c>
      <c r="C734" s="1230" t="s">
        <v>558</v>
      </c>
      <c r="D734" s="1232" t="s">
        <v>559</v>
      </c>
      <c r="E734" s="1234" t="s">
        <v>717</v>
      </c>
      <c r="F734" s="1237" t="s">
        <v>718</v>
      </c>
      <c r="G734" s="1232" t="s">
        <v>719</v>
      </c>
      <c r="H734" s="8" t="s">
        <v>22</v>
      </c>
      <c r="I734" s="9">
        <v>1</v>
      </c>
      <c r="J734" s="8">
        <v>0</v>
      </c>
      <c r="K734" s="10">
        <v>0</v>
      </c>
      <c r="L734" s="9">
        <v>0</v>
      </c>
      <c r="M734" s="11">
        <v>0</v>
      </c>
      <c r="N734" s="23"/>
    </row>
    <row r="735" spans="2:14" ht="15.75" thickTop="1" thickBot="1">
      <c r="B735" s="1229"/>
      <c r="C735" s="1231"/>
      <c r="D735" s="1233"/>
      <c r="E735" s="1235"/>
      <c r="F735" s="1238"/>
      <c r="G735" s="1239"/>
      <c r="H735" s="13" t="s">
        <v>24</v>
      </c>
      <c r="I735" s="14">
        <v>24</v>
      </c>
      <c r="J735" s="13">
        <v>0</v>
      </c>
      <c r="K735" s="15">
        <v>0</v>
      </c>
      <c r="L735" s="14">
        <v>0</v>
      </c>
      <c r="M735" s="16">
        <v>0</v>
      </c>
      <c r="N735" s="24"/>
    </row>
    <row r="736" spans="2:14" ht="44.25" thickTop="1" thickBot="1">
      <c r="B736" s="1229"/>
      <c r="C736" s="1231"/>
      <c r="D736" s="1233"/>
      <c r="E736" s="1235"/>
      <c r="F736" s="1238"/>
      <c r="G736" s="1239"/>
      <c r="H736" s="17" t="s">
        <v>25</v>
      </c>
      <c r="I736" s="102">
        <v>0.04</v>
      </c>
      <c r="J736" s="103">
        <v>0</v>
      </c>
      <c r="K736" s="104">
        <v>0</v>
      </c>
      <c r="L736" s="102">
        <v>0</v>
      </c>
      <c r="M736" s="47">
        <v>0.04</v>
      </c>
      <c r="N736" s="25" t="s">
        <v>720</v>
      </c>
    </row>
    <row r="737" spans="2:14" ht="45.75" customHeight="1" thickTop="1" thickBot="1">
      <c r="B737" s="1228" t="s">
        <v>438</v>
      </c>
      <c r="C737" s="1230" t="s">
        <v>721</v>
      </c>
      <c r="D737" s="1232" t="s">
        <v>722</v>
      </c>
      <c r="E737" s="1234" t="s">
        <v>19</v>
      </c>
      <c r="F737" s="1237" t="s">
        <v>723</v>
      </c>
      <c r="G737" s="1232" t="s">
        <v>724</v>
      </c>
      <c r="H737" s="8" t="s">
        <v>22</v>
      </c>
      <c r="I737" s="109" t="s">
        <v>201</v>
      </c>
      <c r="J737" s="110" t="s">
        <v>201</v>
      </c>
      <c r="K737" s="111" t="s">
        <v>201</v>
      </c>
      <c r="L737" s="109" t="s">
        <v>201</v>
      </c>
      <c r="M737" s="60" t="s">
        <v>201</v>
      </c>
      <c r="N737" s="1193" t="s">
        <v>725</v>
      </c>
    </row>
    <row r="738" spans="2:14" ht="45.75" customHeight="1" thickTop="1" thickBot="1">
      <c r="B738" s="1229"/>
      <c r="C738" s="1231"/>
      <c r="D738" s="1233"/>
      <c r="E738" s="1235"/>
      <c r="F738" s="1238"/>
      <c r="G738" s="1239"/>
      <c r="H738" s="13" t="s">
        <v>24</v>
      </c>
      <c r="I738" s="112" t="s">
        <v>201</v>
      </c>
      <c r="J738" s="113" t="s">
        <v>201</v>
      </c>
      <c r="K738" s="114" t="s">
        <v>201</v>
      </c>
      <c r="L738" s="112" t="s">
        <v>201</v>
      </c>
      <c r="M738" s="61" t="s">
        <v>201</v>
      </c>
      <c r="N738" s="1194"/>
    </row>
    <row r="739" spans="2:14" ht="45.75" customHeight="1" thickTop="1" thickBot="1">
      <c r="B739" s="1229"/>
      <c r="C739" s="1231"/>
      <c r="D739" s="1233"/>
      <c r="E739" s="1235"/>
      <c r="F739" s="1238"/>
      <c r="G739" s="1239"/>
      <c r="H739" s="17" t="s">
        <v>25</v>
      </c>
      <c r="I739" s="105">
        <v>6.7000000000000002E-3</v>
      </c>
      <c r="J739" s="103">
        <v>0.06</v>
      </c>
      <c r="K739" s="104">
        <v>0.73</v>
      </c>
      <c r="L739" s="102">
        <v>0.73</v>
      </c>
      <c r="M739" s="47">
        <v>1.52</v>
      </c>
      <c r="N739" s="1195"/>
    </row>
    <row r="740" spans="2:14" ht="15.75" thickTop="1" thickBot="1">
      <c r="B740" s="1228" t="s">
        <v>438</v>
      </c>
      <c r="C740" s="1230" t="s">
        <v>721</v>
      </c>
      <c r="D740" s="1232" t="s">
        <v>722</v>
      </c>
      <c r="E740" s="1234" t="s">
        <v>26</v>
      </c>
      <c r="F740" s="1237" t="s">
        <v>726</v>
      </c>
      <c r="G740" s="1232" t="s">
        <v>727</v>
      </c>
      <c r="H740" s="8" t="s">
        <v>22</v>
      </c>
      <c r="I740" s="9">
        <v>980</v>
      </c>
      <c r="J740" s="8">
        <v>0</v>
      </c>
      <c r="K740" s="10">
        <v>591</v>
      </c>
      <c r="L740" s="9">
        <v>582</v>
      </c>
      <c r="M740" s="11">
        <f>SUM(I740:L740)</f>
        <v>2153</v>
      </c>
      <c r="N740" s="23"/>
    </row>
    <row r="741" spans="2:14" ht="15.75" thickTop="1" thickBot="1">
      <c r="B741" s="1229"/>
      <c r="C741" s="1231"/>
      <c r="D741" s="1233"/>
      <c r="E741" s="1235"/>
      <c r="F741" s="1238"/>
      <c r="G741" s="1239"/>
      <c r="H741" s="13" t="s">
        <v>24</v>
      </c>
      <c r="I741" s="14">
        <v>1300</v>
      </c>
      <c r="J741" s="13">
        <v>0</v>
      </c>
      <c r="K741" s="15">
        <v>1300</v>
      </c>
      <c r="L741" s="14">
        <v>1300</v>
      </c>
      <c r="M741" s="16">
        <v>1300</v>
      </c>
      <c r="N741" s="24"/>
    </row>
    <row r="742" spans="2:14" ht="15.75" thickTop="1" thickBot="1">
      <c r="B742" s="1229"/>
      <c r="C742" s="1231"/>
      <c r="D742" s="1233"/>
      <c r="E742" s="1235"/>
      <c r="F742" s="1238"/>
      <c r="G742" s="1239"/>
      <c r="H742" s="17" t="s">
        <v>25</v>
      </c>
      <c r="I742" s="102">
        <v>0.98</v>
      </c>
      <c r="J742" s="103">
        <v>0</v>
      </c>
      <c r="K742" s="104">
        <v>0.59</v>
      </c>
      <c r="L742" s="102">
        <v>0.57999999999999996</v>
      </c>
      <c r="M742" s="47">
        <f>SUM(I742:L742)</f>
        <v>2.15</v>
      </c>
      <c r="N742" s="25" t="s">
        <v>728</v>
      </c>
    </row>
    <row r="743" spans="2:14" ht="35.25" customHeight="1" thickTop="1" thickBot="1">
      <c r="B743" s="1228" t="s">
        <v>438</v>
      </c>
      <c r="C743" s="1230" t="s">
        <v>721</v>
      </c>
      <c r="D743" s="1232" t="s">
        <v>722</v>
      </c>
      <c r="E743" s="1234" t="s">
        <v>55</v>
      </c>
      <c r="F743" s="1237" t="s">
        <v>729</v>
      </c>
      <c r="G743" s="1232" t="s">
        <v>730</v>
      </c>
      <c r="H743" s="8" t="s">
        <v>22</v>
      </c>
      <c r="I743" s="9">
        <v>969</v>
      </c>
      <c r="J743" s="8">
        <v>0</v>
      </c>
      <c r="K743" s="10">
        <v>1026</v>
      </c>
      <c r="L743" s="9">
        <v>1071</v>
      </c>
      <c r="M743" s="11">
        <v>1071</v>
      </c>
      <c r="N743" s="23"/>
    </row>
    <row r="744" spans="2:14" ht="35.25" customHeight="1" thickTop="1" thickBot="1">
      <c r="B744" s="1229"/>
      <c r="C744" s="1231"/>
      <c r="D744" s="1233"/>
      <c r="E744" s="1235"/>
      <c r="F744" s="1238"/>
      <c r="G744" s="1239"/>
      <c r="H744" s="13" t="s">
        <v>24</v>
      </c>
      <c r="I744" s="14">
        <v>1930</v>
      </c>
      <c r="J744" s="13">
        <v>0</v>
      </c>
      <c r="K744" s="15">
        <v>1930</v>
      </c>
      <c r="L744" s="14">
        <v>1930</v>
      </c>
      <c r="M744" s="16">
        <v>1930</v>
      </c>
      <c r="N744" s="24"/>
    </row>
    <row r="745" spans="2:14" ht="35.25" customHeight="1" thickTop="1" thickBot="1">
      <c r="B745" s="1229"/>
      <c r="C745" s="1231"/>
      <c r="D745" s="1233"/>
      <c r="E745" s="1235"/>
      <c r="F745" s="1238"/>
      <c r="G745" s="1239"/>
      <c r="H745" s="17" t="s">
        <v>25</v>
      </c>
      <c r="I745" s="102">
        <v>0.97</v>
      </c>
      <c r="J745" s="103">
        <v>0</v>
      </c>
      <c r="K745" s="104">
        <v>1.03</v>
      </c>
      <c r="L745" s="102">
        <v>1.07</v>
      </c>
      <c r="M745" s="47">
        <v>1.07</v>
      </c>
      <c r="N745" s="25" t="s">
        <v>731</v>
      </c>
    </row>
    <row r="746" spans="2:14" ht="15.75" thickTop="1" thickBot="1">
      <c r="B746" s="1228" t="s">
        <v>438</v>
      </c>
      <c r="C746" s="1230" t="s">
        <v>721</v>
      </c>
      <c r="D746" s="1232" t="s">
        <v>722</v>
      </c>
      <c r="E746" s="1234" t="s">
        <v>59</v>
      </c>
      <c r="F746" s="1237" t="s">
        <v>732</v>
      </c>
      <c r="G746" s="1232" t="s">
        <v>733</v>
      </c>
      <c r="H746" s="8" t="s">
        <v>22</v>
      </c>
      <c r="I746" s="9">
        <v>5873</v>
      </c>
      <c r="J746" s="8">
        <v>0</v>
      </c>
      <c r="K746" s="10">
        <v>5596</v>
      </c>
      <c r="L746" s="9">
        <v>5606</v>
      </c>
      <c r="M746" s="11">
        <v>5873</v>
      </c>
      <c r="N746" s="23"/>
    </row>
    <row r="747" spans="2:14" ht="15.75" thickTop="1" thickBot="1">
      <c r="B747" s="1229"/>
      <c r="C747" s="1231"/>
      <c r="D747" s="1233"/>
      <c r="E747" s="1235"/>
      <c r="F747" s="1238"/>
      <c r="G747" s="1239"/>
      <c r="H747" s="13" t="s">
        <v>24</v>
      </c>
      <c r="I747" s="14">
        <v>8972</v>
      </c>
      <c r="J747" s="13">
        <v>0</v>
      </c>
      <c r="K747" s="15">
        <v>8972</v>
      </c>
      <c r="L747" s="14">
        <v>8972</v>
      </c>
      <c r="M747" s="16">
        <v>8972</v>
      </c>
      <c r="N747" s="24"/>
    </row>
    <row r="748" spans="2:14" ht="15.75" thickTop="1" thickBot="1">
      <c r="B748" s="1229"/>
      <c r="C748" s="1231"/>
      <c r="D748" s="1233"/>
      <c r="E748" s="1235"/>
      <c r="F748" s="1238"/>
      <c r="G748" s="1239"/>
      <c r="H748" s="17" t="s">
        <v>25</v>
      </c>
      <c r="I748" s="102">
        <v>0.95</v>
      </c>
      <c r="J748" s="103">
        <v>0</v>
      </c>
      <c r="K748" s="104">
        <v>0.9</v>
      </c>
      <c r="L748" s="102">
        <v>0.9</v>
      </c>
      <c r="M748" s="47">
        <v>0.95</v>
      </c>
      <c r="N748" s="25" t="s">
        <v>734</v>
      </c>
    </row>
    <row r="749" spans="2:14" ht="15.75" thickTop="1" thickBot="1">
      <c r="B749" s="1228" t="s">
        <v>438</v>
      </c>
      <c r="C749" s="1230" t="s">
        <v>721</v>
      </c>
      <c r="D749" s="1232" t="s">
        <v>722</v>
      </c>
      <c r="E749" s="1234" t="s">
        <v>91</v>
      </c>
      <c r="F749" s="1237" t="s">
        <v>735</v>
      </c>
      <c r="G749" s="1232" t="s">
        <v>736</v>
      </c>
      <c r="H749" s="8" t="s">
        <v>22</v>
      </c>
      <c r="I749" s="9">
        <v>184</v>
      </c>
      <c r="J749" s="8">
        <v>0</v>
      </c>
      <c r="K749" s="10">
        <v>180</v>
      </c>
      <c r="L749" s="9">
        <v>155</v>
      </c>
      <c r="M749" s="11">
        <v>184</v>
      </c>
      <c r="N749" s="23"/>
    </row>
    <row r="750" spans="2:14" ht="15.75" thickTop="1" thickBot="1">
      <c r="B750" s="1229"/>
      <c r="C750" s="1231"/>
      <c r="D750" s="1233"/>
      <c r="E750" s="1235"/>
      <c r="F750" s="1238"/>
      <c r="G750" s="1239"/>
      <c r="H750" s="13" t="s">
        <v>24</v>
      </c>
      <c r="I750" s="14">
        <v>250</v>
      </c>
      <c r="J750" s="13">
        <v>0</v>
      </c>
      <c r="K750" s="15">
        <v>250</v>
      </c>
      <c r="L750" s="14">
        <v>250</v>
      </c>
      <c r="M750" s="16">
        <v>250</v>
      </c>
      <c r="N750" s="24"/>
    </row>
    <row r="751" spans="2:14" ht="15.75" thickTop="1" thickBot="1">
      <c r="B751" s="1229"/>
      <c r="C751" s="1231"/>
      <c r="D751" s="1233"/>
      <c r="E751" s="1235"/>
      <c r="F751" s="1238"/>
      <c r="G751" s="1239"/>
      <c r="H751" s="17" t="s">
        <v>25</v>
      </c>
      <c r="I751" s="102">
        <v>0.84</v>
      </c>
      <c r="J751" s="103">
        <v>0</v>
      </c>
      <c r="K751" s="104">
        <v>0.82</v>
      </c>
      <c r="L751" s="102">
        <v>0.7</v>
      </c>
      <c r="M751" s="47">
        <v>0.84</v>
      </c>
      <c r="N751" s="25" t="s">
        <v>737</v>
      </c>
    </row>
    <row r="752" spans="2:14" ht="24.75" customHeight="1" thickTop="1" thickBot="1">
      <c r="B752" s="1228" t="s">
        <v>438</v>
      </c>
      <c r="C752" s="1230" t="s">
        <v>721</v>
      </c>
      <c r="D752" s="1232" t="s">
        <v>722</v>
      </c>
      <c r="E752" s="1234" t="s">
        <v>94</v>
      </c>
      <c r="F752" s="1237" t="s">
        <v>738</v>
      </c>
      <c r="G752" s="1232" t="s">
        <v>739</v>
      </c>
      <c r="H752" s="8" t="s">
        <v>22</v>
      </c>
      <c r="I752" s="9">
        <v>1633</v>
      </c>
      <c r="J752" s="8">
        <v>573</v>
      </c>
      <c r="K752" s="10">
        <v>570</v>
      </c>
      <c r="L752" s="9">
        <v>460</v>
      </c>
      <c r="M752" s="11">
        <f>SUM(I752:L752)</f>
        <v>3236</v>
      </c>
      <c r="N752" s="23"/>
    </row>
    <row r="753" spans="2:14" ht="24.75" customHeight="1" thickTop="1" thickBot="1">
      <c r="B753" s="1229"/>
      <c r="C753" s="1231"/>
      <c r="D753" s="1233"/>
      <c r="E753" s="1235"/>
      <c r="F753" s="1238"/>
      <c r="G753" s="1239"/>
      <c r="H753" s="13" t="s">
        <v>24</v>
      </c>
      <c r="I753" s="14">
        <v>5242</v>
      </c>
      <c r="J753" s="13">
        <v>5242</v>
      </c>
      <c r="K753" s="15">
        <v>5242</v>
      </c>
      <c r="L753" s="14">
        <v>5242</v>
      </c>
      <c r="M753" s="16">
        <v>5242</v>
      </c>
      <c r="N753" s="24"/>
    </row>
    <row r="754" spans="2:14" ht="24.75" customHeight="1" thickTop="1" thickBot="1">
      <c r="B754" s="1229"/>
      <c r="C754" s="1231"/>
      <c r="D754" s="1233"/>
      <c r="E754" s="1235"/>
      <c r="F754" s="1238"/>
      <c r="G754" s="1239"/>
      <c r="H754" s="17" t="s">
        <v>25</v>
      </c>
      <c r="I754" s="102">
        <v>0.88</v>
      </c>
      <c r="J754" s="103">
        <v>0.31</v>
      </c>
      <c r="K754" s="104">
        <v>0.31</v>
      </c>
      <c r="L754" s="102">
        <v>0.25</v>
      </c>
      <c r="M754" s="47">
        <v>1.76</v>
      </c>
      <c r="N754" s="25" t="s">
        <v>740</v>
      </c>
    </row>
    <row r="755" spans="2:14" ht="24.75" customHeight="1" thickTop="1" thickBot="1">
      <c r="B755" s="1228" t="s">
        <v>438</v>
      </c>
      <c r="C755" s="1230" t="s">
        <v>721</v>
      </c>
      <c r="D755" s="1232" t="s">
        <v>722</v>
      </c>
      <c r="E755" s="1234" t="s">
        <v>97</v>
      </c>
      <c r="F755" s="1237" t="s">
        <v>741</v>
      </c>
      <c r="G755" s="1232" t="s">
        <v>742</v>
      </c>
      <c r="H755" s="8" t="s">
        <v>22</v>
      </c>
      <c r="I755" s="9">
        <v>5</v>
      </c>
      <c r="J755" s="8">
        <v>0</v>
      </c>
      <c r="K755" s="10">
        <v>965</v>
      </c>
      <c r="L755" s="9">
        <v>965</v>
      </c>
      <c r="M755" s="11">
        <v>965</v>
      </c>
      <c r="N755" s="23"/>
    </row>
    <row r="756" spans="2:14" ht="24.75" customHeight="1" thickTop="1" thickBot="1">
      <c r="B756" s="1229"/>
      <c r="C756" s="1231"/>
      <c r="D756" s="1233"/>
      <c r="E756" s="1235"/>
      <c r="F756" s="1238"/>
      <c r="G756" s="1239"/>
      <c r="H756" s="13" t="s">
        <v>24</v>
      </c>
      <c r="I756" s="14">
        <v>5</v>
      </c>
      <c r="J756" s="13">
        <v>0</v>
      </c>
      <c r="K756" s="15">
        <v>5</v>
      </c>
      <c r="L756" s="14">
        <v>5</v>
      </c>
      <c r="M756" s="16">
        <v>5</v>
      </c>
      <c r="N756" s="24"/>
    </row>
    <row r="757" spans="2:14" ht="24.75" customHeight="1" thickTop="1" thickBot="1">
      <c r="B757" s="1229"/>
      <c r="C757" s="1231"/>
      <c r="D757" s="1233"/>
      <c r="E757" s="1235"/>
      <c r="F757" s="1238"/>
      <c r="G757" s="1239"/>
      <c r="H757" s="17" t="s">
        <v>25</v>
      </c>
      <c r="I757" s="105">
        <v>3.3E-3</v>
      </c>
      <c r="J757" s="103">
        <v>0</v>
      </c>
      <c r="K757" s="104">
        <v>0.64</v>
      </c>
      <c r="L757" s="102">
        <v>0.64</v>
      </c>
      <c r="M757" s="47">
        <v>0.64</v>
      </c>
      <c r="N757" s="25" t="s">
        <v>743</v>
      </c>
    </row>
    <row r="758" spans="2:14" ht="19.5" customHeight="1" thickTop="1" thickBot="1">
      <c r="B758" s="1228" t="s">
        <v>438</v>
      </c>
      <c r="C758" s="1230" t="s">
        <v>721</v>
      </c>
      <c r="D758" s="1232" t="s">
        <v>722</v>
      </c>
      <c r="E758" s="1234" t="s">
        <v>30</v>
      </c>
      <c r="F758" s="1237" t="s">
        <v>744</v>
      </c>
      <c r="G758" s="1232" t="s">
        <v>745</v>
      </c>
      <c r="H758" s="8" t="s">
        <v>22</v>
      </c>
      <c r="I758" s="9">
        <v>20826</v>
      </c>
      <c r="J758" s="8">
        <v>0</v>
      </c>
      <c r="K758" s="10">
        <v>425</v>
      </c>
      <c r="L758" s="9">
        <v>2673</v>
      </c>
      <c r="M758" s="11">
        <f>SUM(I758:L758)</f>
        <v>23924</v>
      </c>
      <c r="N758" s="23"/>
    </row>
    <row r="759" spans="2:14" ht="19.5" customHeight="1" thickTop="1" thickBot="1">
      <c r="B759" s="1229"/>
      <c r="C759" s="1231"/>
      <c r="D759" s="1233"/>
      <c r="E759" s="1235"/>
      <c r="F759" s="1238"/>
      <c r="G759" s="1239"/>
      <c r="H759" s="13" t="s">
        <v>24</v>
      </c>
      <c r="I759" s="14">
        <v>50000</v>
      </c>
      <c r="J759" s="13">
        <v>0</v>
      </c>
      <c r="K759" s="15">
        <v>50000</v>
      </c>
      <c r="L759" s="14">
        <v>50000</v>
      </c>
      <c r="M759" s="16">
        <v>50000</v>
      </c>
      <c r="N759" s="24"/>
    </row>
    <row r="760" spans="2:14" ht="19.5" customHeight="1" thickTop="1" thickBot="1">
      <c r="B760" s="1229"/>
      <c r="C760" s="1231"/>
      <c r="D760" s="1233"/>
      <c r="E760" s="1235"/>
      <c r="F760" s="1238"/>
      <c r="G760" s="1239"/>
      <c r="H760" s="17" t="s">
        <v>25</v>
      </c>
      <c r="I760" s="102">
        <v>0.42</v>
      </c>
      <c r="J760" s="103">
        <v>0</v>
      </c>
      <c r="K760" s="107">
        <v>8.5000000000000006E-3</v>
      </c>
      <c r="L760" s="102">
        <v>0.05</v>
      </c>
      <c r="M760" s="47">
        <f>SUM(I760:L760)</f>
        <v>0.47849999999999998</v>
      </c>
      <c r="N760" s="25"/>
    </row>
    <row r="761" spans="2:14" ht="19.5" customHeight="1" thickTop="1" thickBot="1">
      <c r="B761" s="1228" t="s">
        <v>438</v>
      </c>
      <c r="C761" s="1230" t="s">
        <v>721</v>
      </c>
      <c r="D761" s="1232" t="s">
        <v>722</v>
      </c>
      <c r="E761" s="1234" t="s">
        <v>33</v>
      </c>
      <c r="F761" s="1237" t="s">
        <v>746</v>
      </c>
      <c r="G761" s="1232" t="s">
        <v>747</v>
      </c>
      <c r="H761" s="8" t="s">
        <v>22</v>
      </c>
      <c r="I761" s="9">
        <v>120</v>
      </c>
      <c r="J761" s="8">
        <v>0</v>
      </c>
      <c r="K761" s="10">
        <v>32</v>
      </c>
      <c r="L761" s="9">
        <v>31</v>
      </c>
      <c r="M761" s="11">
        <f>SUM(I761:L761)</f>
        <v>183</v>
      </c>
      <c r="N761" s="23"/>
    </row>
    <row r="762" spans="2:14" ht="19.5" customHeight="1" thickTop="1" thickBot="1">
      <c r="B762" s="1229"/>
      <c r="C762" s="1231"/>
      <c r="D762" s="1233"/>
      <c r="E762" s="1235"/>
      <c r="F762" s="1238"/>
      <c r="G762" s="1239"/>
      <c r="H762" s="13" t="s">
        <v>24</v>
      </c>
      <c r="I762" s="14">
        <v>170</v>
      </c>
      <c r="J762" s="13">
        <v>0</v>
      </c>
      <c r="K762" s="15">
        <v>170</v>
      </c>
      <c r="L762" s="14">
        <v>170</v>
      </c>
      <c r="M762" s="16">
        <v>170</v>
      </c>
      <c r="N762" s="24"/>
    </row>
    <row r="763" spans="2:14" ht="19.5" customHeight="1" thickTop="1" thickBot="1">
      <c r="B763" s="1229"/>
      <c r="C763" s="1231"/>
      <c r="D763" s="1233"/>
      <c r="E763" s="1235"/>
      <c r="F763" s="1238"/>
      <c r="G763" s="1239"/>
      <c r="H763" s="17" t="s">
        <v>25</v>
      </c>
      <c r="I763" s="102">
        <v>0.71</v>
      </c>
      <c r="J763" s="103">
        <v>0</v>
      </c>
      <c r="K763" s="104">
        <v>0.19</v>
      </c>
      <c r="L763" s="102">
        <v>0.18</v>
      </c>
      <c r="M763" s="47">
        <f>SUM(I763:L763)</f>
        <v>1.0799999999999998</v>
      </c>
      <c r="N763" s="25"/>
    </row>
    <row r="764" spans="2:14" ht="15.75" thickTop="1" thickBot="1">
      <c r="B764" s="1228" t="s">
        <v>438</v>
      </c>
      <c r="C764" s="1230" t="s">
        <v>721</v>
      </c>
      <c r="D764" s="1232" t="s">
        <v>722</v>
      </c>
      <c r="E764" s="1234" t="s">
        <v>36</v>
      </c>
      <c r="F764" s="1237" t="s">
        <v>748</v>
      </c>
      <c r="G764" s="1232" t="s">
        <v>749</v>
      </c>
      <c r="H764" s="8" t="s">
        <v>22</v>
      </c>
      <c r="I764" s="9">
        <v>6</v>
      </c>
      <c r="J764" s="8">
        <v>0</v>
      </c>
      <c r="K764" s="10">
        <v>0</v>
      </c>
      <c r="L764" s="9">
        <v>0</v>
      </c>
      <c r="M764" s="11">
        <f>SUM(I764:L764)</f>
        <v>6</v>
      </c>
      <c r="N764" s="23"/>
    </row>
    <row r="765" spans="2:14" ht="15.75" thickTop="1" thickBot="1">
      <c r="B765" s="1229"/>
      <c r="C765" s="1231"/>
      <c r="D765" s="1233"/>
      <c r="E765" s="1235"/>
      <c r="F765" s="1238"/>
      <c r="G765" s="1239"/>
      <c r="H765" s="13" t="s">
        <v>24</v>
      </c>
      <c r="I765" s="14">
        <v>15</v>
      </c>
      <c r="J765" s="13">
        <v>0</v>
      </c>
      <c r="K765" s="15">
        <v>15</v>
      </c>
      <c r="L765" s="14">
        <v>0</v>
      </c>
      <c r="M765" s="16">
        <v>15</v>
      </c>
      <c r="N765" s="24"/>
    </row>
    <row r="766" spans="2:14" ht="30" thickTop="1" thickBot="1">
      <c r="B766" s="1229"/>
      <c r="C766" s="1231"/>
      <c r="D766" s="1233"/>
      <c r="E766" s="1235"/>
      <c r="F766" s="1238"/>
      <c r="G766" s="1239"/>
      <c r="H766" s="17" t="s">
        <v>25</v>
      </c>
      <c r="I766" s="102">
        <v>0.4</v>
      </c>
      <c r="J766" s="103">
        <v>0</v>
      </c>
      <c r="K766" s="104">
        <v>0</v>
      </c>
      <c r="L766" s="102">
        <v>0</v>
      </c>
      <c r="M766" s="47">
        <f>SUM(I766:L766)</f>
        <v>0.4</v>
      </c>
      <c r="N766" s="25" t="s">
        <v>750</v>
      </c>
    </row>
    <row r="767" spans="2:14" ht="15.75" thickTop="1" thickBot="1">
      <c r="B767" s="1228" t="s">
        <v>438</v>
      </c>
      <c r="C767" s="1230" t="s">
        <v>721</v>
      </c>
      <c r="D767" s="1232" t="s">
        <v>722</v>
      </c>
      <c r="E767" s="1234" t="s">
        <v>39</v>
      </c>
      <c r="F767" s="1237" t="s">
        <v>751</v>
      </c>
      <c r="G767" s="1232" t="s">
        <v>752</v>
      </c>
      <c r="H767" s="8" t="s">
        <v>22</v>
      </c>
      <c r="I767" s="9">
        <v>70833</v>
      </c>
      <c r="J767" s="8">
        <v>0</v>
      </c>
      <c r="K767" s="10">
        <v>768</v>
      </c>
      <c r="L767" s="9">
        <v>9326</v>
      </c>
      <c r="M767" s="11">
        <f>SUM(I767:L767)</f>
        <v>80927</v>
      </c>
      <c r="N767" s="23"/>
    </row>
    <row r="768" spans="2:14" ht="15.75" thickTop="1" thickBot="1">
      <c r="B768" s="1229"/>
      <c r="C768" s="1231"/>
      <c r="D768" s="1233"/>
      <c r="E768" s="1235"/>
      <c r="F768" s="1238"/>
      <c r="G768" s="1239"/>
      <c r="H768" s="13" t="s">
        <v>24</v>
      </c>
      <c r="I768" s="14" t="s">
        <v>753</v>
      </c>
      <c r="J768" s="13">
        <v>0</v>
      </c>
      <c r="K768" s="15" t="s">
        <v>753</v>
      </c>
      <c r="L768" s="14">
        <v>500000</v>
      </c>
      <c r="M768" s="16">
        <v>50000</v>
      </c>
      <c r="N768" s="24"/>
    </row>
    <row r="769" spans="2:14" ht="30" thickTop="1" thickBot="1">
      <c r="B769" s="1229"/>
      <c r="C769" s="1231"/>
      <c r="D769" s="1233"/>
      <c r="E769" s="1235"/>
      <c r="F769" s="1238"/>
      <c r="G769" s="1239"/>
      <c r="H769" s="17" t="s">
        <v>25</v>
      </c>
      <c r="I769" s="102">
        <v>0.14000000000000001</v>
      </c>
      <c r="J769" s="103">
        <v>0</v>
      </c>
      <c r="K769" s="107">
        <v>1.5E-3</v>
      </c>
      <c r="L769" s="102">
        <v>0.02</v>
      </c>
      <c r="M769" s="47">
        <v>1.62</v>
      </c>
      <c r="N769" s="25" t="s">
        <v>754</v>
      </c>
    </row>
    <row r="770" spans="2:14" ht="15.75" thickTop="1" thickBot="1">
      <c r="B770" s="1228" t="s">
        <v>438</v>
      </c>
      <c r="C770" s="1230" t="s">
        <v>721</v>
      </c>
      <c r="D770" s="1232" t="s">
        <v>722</v>
      </c>
      <c r="E770" s="1234" t="s">
        <v>42</v>
      </c>
      <c r="F770" s="1237" t="s">
        <v>755</v>
      </c>
      <c r="G770" s="1232" t="s">
        <v>756</v>
      </c>
      <c r="H770" s="8" t="s">
        <v>22</v>
      </c>
      <c r="I770" s="9">
        <v>0</v>
      </c>
      <c r="J770" s="8">
        <v>0</v>
      </c>
      <c r="K770" s="10">
        <v>0</v>
      </c>
      <c r="L770" s="9">
        <v>0</v>
      </c>
      <c r="M770" s="11">
        <f>SUM(I770:L770)</f>
        <v>0</v>
      </c>
      <c r="N770" s="23"/>
    </row>
    <row r="771" spans="2:14" ht="15.75" thickTop="1" thickBot="1">
      <c r="B771" s="1229"/>
      <c r="C771" s="1231"/>
      <c r="D771" s="1233"/>
      <c r="E771" s="1235"/>
      <c r="F771" s="1238"/>
      <c r="G771" s="1239"/>
      <c r="H771" s="13" t="s">
        <v>24</v>
      </c>
      <c r="I771" s="14">
        <v>0</v>
      </c>
      <c r="J771" s="13">
        <v>0</v>
      </c>
      <c r="K771" s="15">
        <v>0</v>
      </c>
      <c r="L771" s="14">
        <v>0</v>
      </c>
      <c r="M771" s="16">
        <f>SUM(I771:L771)</f>
        <v>0</v>
      </c>
      <c r="N771" s="24"/>
    </row>
    <row r="772" spans="2:14" ht="30" thickTop="1" thickBot="1">
      <c r="B772" s="1229"/>
      <c r="C772" s="1231"/>
      <c r="D772" s="1233"/>
      <c r="E772" s="1235"/>
      <c r="F772" s="1238"/>
      <c r="G772" s="1239"/>
      <c r="H772" s="17" t="s">
        <v>25</v>
      </c>
      <c r="I772" s="26">
        <v>0</v>
      </c>
      <c r="J772" s="103">
        <v>0</v>
      </c>
      <c r="K772" s="104">
        <v>0</v>
      </c>
      <c r="L772" s="102">
        <v>0</v>
      </c>
      <c r="M772" s="47">
        <v>0</v>
      </c>
      <c r="N772" s="25" t="s">
        <v>757</v>
      </c>
    </row>
    <row r="773" spans="2:14" ht="18" customHeight="1" thickTop="1" thickBot="1">
      <c r="B773" s="1228" t="s">
        <v>438</v>
      </c>
      <c r="C773" s="1230" t="s">
        <v>721</v>
      </c>
      <c r="D773" s="1232" t="s">
        <v>722</v>
      </c>
      <c r="E773" s="1234" t="s">
        <v>402</v>
      </c>
      <c r="F773" s="1237" t="s">
        <v>758</v>
      </c>
      <c r="G773" s="1232" t="s">
        <v>759</v>
      </c>
      <c r="H773" s="8" t="s">
        <v>22</v>
      </c>
      <c r="I773" s="9">
        <v>452</v>
      </c>
      <c r="J773" s="8">
        <v>0</v>
      </c>
      <c r="K773" s="10">
        <v>161</v>
      </c>
      <c r="L773" s="9">
        <v>60</v>
      </c>
      <c r="M773" s="11">
        <f>SUM(I773:L773)</f>
        <v>673</v>
      </c>
      <c r="N773" s="23"/>
    </row>
    <row r="774" spans="2:14" ht="18" customHeight="1" thickTop="1" thickBot="1">
      <c r="B774" s="1229"/>
      <c r="C774" s="1231"/>
      <c r="D774" s="1233"/>
      <c r="E774" s="1235"/>
      <c r="F774" s="1238"/>
      <c r="G774" s="1239"/>
      <c r="H774" s="13" t="s">
        <v>24</v>
      </c>
      <c r="I774" s="14">
        <v>482</v>
      </c>
      <c r="J774" s="13">
        <v>0</v>
      </c>
      <c r="K774" s="15">
        <v>482</v>
      </c>
      <c r="L774" s="14">
        <v>482</v>
      </c>
      <c r="M774" s="16">
        <v>482</v>
      </c>
      <c r="N774" s="24"/>
    </row>
    <row r="775" spans="2:14" ht="18" customHeight="1" thickTop="1" thickBot="1">
      <c r="B775" s="1229"/>
      <c r="C775" s="1231"/>
      <c r="D775" s="1233"/>
      <c r="E775" s="1235"/>
      <c r="F775" s="1238"/>
      <c r="G775" s="1239"/>
      <c r="H775" s="17" t="s">
        <v>25</v>
      </c>
      <c r="I775" s="102">
        <v>0.94</v>
      </c>
      <c r="J775" s="103">
        <v>0</v>
      </c>
      <c r="K775" s="104">
        <v>0.33</v>
      </c>
      <c r="L775" s="102">
        <v>0.12</v>
      </c>
      <c r="M775" s="47">
        <f>SUM(I775:L775)</f>
        <v>1.3900000000000001</v>
      </c>
      <c r="N775" s="25"/>
    </row>
    <row r="776" spans="2:14" ht="15.75" thickTop="1" thickBot="1">
      <c r="B776" s="1228" t="s">
        <v>438</v>
      </c>
      <c r="C776" s="1230" t="s">
        <v>721</v>
      </c>
      <c r="D776" s="1232" t="s">
        <v>722</v>
      </c>
      <c r="E776" s="1234" t="s">
        <v>406</v>
      </c>
      <c r="F776" s="1237" t="s">
        <v>760</v>
      </c>
      <c r="G776" s="1232" t="s">
        <v>761</v>
      </c>
      <c r="H776" s="8" t="s">
        <v>22</v>
      </c>
      <c r="I776" s="9">
        <v>8</v>
      </c>
      <c r="J776" s="8">
        <v>0</v>
      </c>
      <c r="K776" s="10">
        <v>0</v>
      </c>
      <c r="L776" s="9">
        <v>0</v>
      </c>
      <c r="M776" s="11">
        <f>SUM(I776:L776)</f>
        <v>8</v>
      </c>
      <c r="N776" s="23"/>
    </row>
    <row r="777" spans="2:14" ht="15.75" thickTop="1" thickBot="1">
      <c r="B777" s="1229"/>
      <c r="C777" s="1231"/>
      <c r="D777" s="1233"/>
      <c r="E777" s="1235"/>
      <c r="F777" s="1238"/>
      <c r="G777" s="1239"/>
      <c r="H777" s="13" t="s">
        <v>24</v>
      </c>
      <c r="I777" s="14">
        <v>15</v>
      </c>
      <c r="J777" s="13">
        <v>0</v>
      </c>
      <c r="K777" s="15">
        <v>0</v>
      </c>
      <c r="L777" s="14">
        <v>0</v>
      </c>
      <c r="M777" s="16">
        <f>SUM(I777:L777)</f>
        <v>15</v>
      </c>
      <c r="N777" s="24"/>
    </row>
    <row r="778" spans="2:14" ht="30" thickTop="1" thickBot="1">
      <c r="B778" s="1229"/>
      <c r="C778" s="1231"/>
      <c r="D778" s="1233"/>
      <c r="E778" s="1235"/>
      <c r="F778" s="1238"/>
      <c r="G778" s="1239"/>
      <c r="H778" s="17" t="s">
        <v>25</v>
      </c>
      <c r="I778" s="102">
        <v>0.53</v>
      </c>
      <c r="J778" s="103">
        <v>0</v>
      </c>
      <c r="K778" s="104">
        <v>0</v>
      </c>
      <c r="L778" s="102">
        <v>0</v>
      </c>
      <c r="M778" s="47">
        <v>0.53</v>
      </c>
      <c r="N778" s="25" t="s">
        <v>754</v>
      </c>
    </row>
    <row r="779" spans="2:14" ht="20.25" customHeight="1" thickTop="1" thickBot="1">
      <c r="B779" s="1228" t="s">
        <v>438</v>
      </c>
      <c r="C779" s="1230" t="s">
        <v>721</v>
      </c>
      <c r="D779" s="1232" t="s">
        <v>722</v>
      </c>
      <c r="E779" s="1234" t="s">
        <v>409</v>
      </c>
      <c r="F779" s="1237" t="s">
        <v>762</v>
      </c>
      <c r="G779" s="1232" t="s">
        <v>763</v>
      </c>
      <c r="H779" s="8" t="s">
        <v>22</v>
      </c>
      <c r="I779" s="9">
        <v>5873</v>
      </c>
      <c r="J779" s="8">
        <v>0</v>
      </c>
      <c r="K779" s="10">
        <v>5596</v>
      </c>
      <c r="L779" s="9">
        <v>5606</v>
      </c>
      <c r="M779" s="11">
        <v>5873</v>
      </c>
      <c r="N779" s="23"/>
    </row>
    <row r="780" spans="2:14" ht="20.25" customHeight="1" thickTop="1" thickBot="1">
      <c r="B780" s="1229"/>
      <c r="C780" s="1231"/>
      <c r="D780" s="1233"/>
      <c r="E780" s="1235"/>
      <c r="F780" s="1238"/>
      <c r="G780" s="1239"/>
      <c r="H780" s="13" t="s">
        <v>24</v>
      </c>
      <c r="I780" s="14">
        <v>6200</v>
      </c>
      <c r="J780" s="13">
        <v>0</v>
      </c>
      <c r="K780" s="15">
        <v>6200</v>
      </c>
      <c r="L780" s="14">
        <v>8972</v>
      </c>
      <c r="M780" s="16">
        <v>8972</v>
      </c>
      <c r="N780" s="24"/>
    </row>
    <row r="781" spans="2:14" ht="20.25" customHeight="1" thickTop="1" thickBot="1">
      <c r="B781" s="1229"/>
      <c r="C781" s="1231"/>
      <c r="D781" s="1233"/>
      <c r="E781" s="1235"/>
      <c r="F781" s="1238"/>
      <c r="G781" s="1239"/>
      <c r="H781" s="17" t="s">
        <v>25</v>
      </c>
      <c r="I781" s="115" t="s">
        <v>764</v>
      </c>
      <c r="J781" s="103">
        <v>0</v>
      </c>
      <c r="K781" s="104">
        <v>0.9</v>
      </c>
      <c r="L781" s="102">
        <v>0.9</v>
      </c>
      <c r="M781" s="47">
        <v>0.65</v>
      </c>
      <c r="N781" s="25" t="s">
        <v>765</v>
      </c>
    </row>
    <row r="782" spans="2:14" ht="18" customHeight="1" thickTop="1" thickBot="1">
      <c r="B782" s="1228" t="s">
        <v>438</v>
      </c>
      <c r="C782" s="1230" t="s">
        <v>721</v>
      </c>
      <c r="D782" s="1232" t="s">
        <v>722</v>
      </c>
      <c r="E782" s="1234" t="s">
        <v>412</v>
      </c>
      <c r="F782" s="1237" t="s">
        <v>766</v>
      </c>
      <c r="G782" s="1232" t="s">
        <v>767</v>
      </c>
      <c r="H782" s="8" t="s">
        <v>22</v>
      </c>
      <c r="I782" s="9">
        <v>0</v>
      </c>
      <c r="J782" s="8">
        <v>0</v>
      </c>
      <c r="K782" s="10">
        <v>3027</v>
      </c>
      <c r="L782" s="9">
        <v>0</v>
      </c>
      <c r="M782" s="11">
        <f>SUM(I782:L782)</f>
        <v>3027</v>
      </c>
      <c r="N782" s="23"/>
    </row>
    <row r="783" spans="2:14" ht="18" customHeight="1" thickTop="1" thickBot="1">
      <c r="B783" s="1229"/>
      <c r="C783" s="1231"/>
      <c r="D783" s="1233"/>
      <c r="E783" s="1235"/>
      <c r="F783" s="1238"/>
      <c r="G783" s="1239"/>
      <c r="H783" s="13" t="s">
        <v>24</v>
      </c>
      <c r="I783" s="14">
        <v>0</v>
      </c>
      <c r="J783" s="13">
        <v>0</v>
      </c>
      <c r="K783" s="15">
        <v>2980</v>
      </c>
      <c r="L783" s="14">
        <v>0</v>
      </c>
      <c r="M783" s="16">
        <v>2980</v>
      </c>
      <c r="N783" s="24"/>
    </row>
    <row r="784" spans="2:14" ht="18" customHeight="1" thickTop="1" thickBot="1">
      <c r="B784" s="1229"/>
      <c r="C784" s="1231"/>
      <c r="D784" s="1233"/>
      <c r="E784" s="1235"/>
      <c r="F784" s="1238"/>
      <c r="G784" s="1239"/>
      <c r="H784" s="17" t="s">
        <v>25</v>
      </c>
      <c r="I784" s="102">
        <v>0</v>
      </c>
      <c r="J784" s="103">
        <v>0</v>
      </c>
      <c r="K784" s="104">
        <v>1.02</v>
      </c>
      <c r="L784" s="102">
        <v>0</v>
      </c>
      <c r="M784" s="47">
        <f>SUM(I784:L784)</f>
        <v>1.02</v>
      </c>
      <c r="N784" s="25"/>
    </row>
    <row r="785" spans="2:14" ht="15.75" thickTop="1" thickBot="1">
      <c r="B785" s="1228" t="s">
        <v>438</v>
      </c>
      <c r="C785" s="1230" t="s">
        <v>721</v>
      </c>
      <c r="D785" s="1232" t="s">
        <v>722</v>
      </c>
      <c r="E785" s="1234" t="s">
        <v>415</v>
      </c>
      <c r="F785" s="1237" t="s">
        <v>768</v>
      </c>
      <c r="G785" s="1232" t="s">
        <v>769</v>
      </c>
      <c r="H785" s="8" t="s">
        <v>22</v>
      </c>
      <c r="I785" s="9">
        <v>204</v>
      </c>
      <c r="J785" s="8">
        <v>0</v>
      </c>
      <c r="K785" s="10">
        <v>157</v>
      </c>
      <c r="L785" s="9">
        <v>175</v>
      </c>
      <c r="M785" s="11">
        <f>SUM(I785:L785)</f>
        <v>536</v>
      </c>
      <c r="N785" s="23"/>
    </row>
    <row r="786" spans="2:14" ht="15.75" thickTop="1" thickBot="1">
      <c r="B786" s="1229"/>
      <c r="C786" s="1231"/>
      <c r="D786" s="1233"/>
      <c r="E786" s="1235"/>
      <c r="F786" s="1238"/>
      <c r="G786" s="1239"/>
      <c r="H786" s="13" t="s">
        <v>24</v>
      </c>
      <c r="I786" s="14">
        <v>12</v>
      </c>
      <c r="J786" s="13">
        <v>0</v>
      </c>
      <c r="K786" s="15">
        <v>12</v>
      </c>
      <c r="L786" s="14">
        <v>12</v>
      </c>
      <c r="M786" s="16">
        <v>12</v>
      </c>
      <c r="N786" s="24"/>
    </row>
    <row r="787" spans="2:14" ht="30" thickTop="1" thickBot="1">
      <c r="B787" s="1229"/>
      <c r="C787" s="1231"/>
      <c r="D787" s="1233"/>
      <c r="E787" s="1235"/>
      <c r="F787" s="1238"/>
      <c r="G787" s="1239"/>
      <c r="H787" s="17" t="s">
        <v>25</v>
      </c>
      <c r="I787" s="102">
        <v>1</v>
      </c>
      <c r="J787" s="103">
        <v>0</v>
      </c>
      <c r="K787" s="104">
        <v>0.77</v>
      </c>
      <c r="L787" s="102">
        <v>0.86</v>
      </c>
      <c r="M787" s="47">
        <v>2.62</v>
      </c>
      <c r="N787" s="25" t="s">
        <v>770</v>
      </c>
    </row>
    <row r="788" spans="2:14" ht="21" customHeight="1" thickTop="1" thickBot="1">
      <c r="B788" s="1228" t="s">
        <v>438</v>
      </c>
      <c r="C788" s="1230" t="s">
        <v>721</v>
      </c>
      <c r="D788" s="1232" t="s">
        <v>722</v>
      </c>
      <c r="E788" s="1234" t="s">
        <v>418</v>
      </c>
      <c r="F788" s="1237" t="s">
        <v>771</v>
      </c>
      <c r="G788" s="1232" t="s">
        <v>772</v>
      </c>
      <c r="H788" s="8" t="s">
        <v>22</v>
      </c>
      <c r="I788" s="9">
        <v>0</v>
      </c>
      <c r="J788" s="8">
        <v>0</v>
      </c>
      <c r="K788" s="10">
        <v>151</v>
      </c>
      <c r="L788" s="9">
        <v>0</v>
      </c>
      <c r="M788" s="11">
        <f>SUM(I788:L788)</f>
        <v>151</v>
      </c>
      <c r="N788" s="23"/>
    </row>
    <row r="789" spans="2:14" ht="21" customHeight="1" thickTop="1" thickBot="1">
      <c r="B789" s="1229"/>
      <c r="C789" s="1231"/>
      <c r="D789" s="1233"/>
      <c r="E789" s="1235"/>
      <c r="F789" s="1238"/>
      <c r="G789" s="1239"/>
      <c r="H789" s="13" t="s">
        <v>24</v>
      </c>
      <c r="I789" s="14">
        <v>0</v>
      </c>
      <c r="J789" s="13">
        <v>0</v>
      </c>
      <c r="K789" s="15">
        <v>180</v>
      </c>
      <c r="L789" s="14">
        <v>0</v>
      </c>
      <c r="M789" s="16">
        <v>180</v>
      </c>
      <c r="N789" s="24"/>
    </row>
    <row r="790" spans="2:14" ht="21" customHeight="1" thickTop="1" thickBot="1">
      <c r="B790" s="1229"/>
      <c r="C790" s="1231"/>
      <c r="D790" s="1233"/>
      <c r="E790" s="1235"/>
      <c r="F790" s="1238"/>
      <c r="G790" s="1239"/>
      <c r="H790" s="17" t="s">
        <v>25</v>
      </c>
      <c r="I790" s="102">
        <v>0</v>
      </c>
      <c r="J790" s="103">
        <v>0</v>
      </c>
      <c r="K790" s="104">
        <v>0.84</v>
      </c>
      <c r="L790" s="26">
        <v>0</v>
      </c>
      <c r="M790" s="47">
        <v>0.84</v>
      </c>
      <c r="N790" s="25"/>
    </row>
    <row r="791" spans="2:14" ht="21" customHeight="1" thickTop="1" thickBot="1">
      <c r="B791" s="1228" t="s">
        <v>438</v>
      </c>
      <c r="C791" s="1230" t="s">
        <v>721</v>
      </c>
      <c r="D791" s="1232" t="s">
        <v>722</v>
      </c>
      <c r="E791" s="1234" t="s">
        <v>421</v>
      </c>
      <c r="F791" s="1237" t="s">
        <v>773</v>
      </c>
      <c r="G791" s="1232" t="s">
        <v>774</v>
      </c>
      <c r="H791" s="8" t="s">
        <v>22</v>
      </c>
      <c r="I791" s="9">
        <v>1</v>
      </c>
      <c r="J791" s="8">
        <v>0</v>
      </c>
      <c r="K791" s="10">
        <v>1</v>
      </c>
      <c r="L791" s="9">
        <v>1</v>
      </c>
      <c r="M791" s="11">
        <f>SUM(I791:L791)</f>
        <v>3</v>
      </c>
      <c r="N791" s="23"/>
    </row>
    <row r="792" spans="2:14" ht="21" customHeight="1" thickTop="1" thickBot="1">
      <c r="B792" s="1229"/>
      <c r="C792" s="1231"/>
      <c r="D792" s="1233"/>
      <c r="E792" s="1235"/>
      <c r="F792" s="1238"/>
      <c r="G792" s="1239"/>
      <c r="H792" s="13" t="s">
        <v>24</v>
      </c>
      <c r="I792" s="14">
        <v>2</v>
      </c>
      <c r="J792" s="13">
        <v>0</v>
      </c>
      <c r="K792" s="15">
        <v>2</v>
      </c>
      <c r="L792" s="14">
        <v>2</v>
      </c>
      <c r="M792" s="16">
        <v>2</v>
      </c>
      <c r="N792" s="24"/>
    </row>
    <row r="793" spans="2:14" ht="21" customHeight="1" thickTop="1" thickBot="1">
      <c r="B793" s="1229"/>
      <c r="C793" s="1231"/>
      <c r="D793" s="1233"/>
      <c r="E793" s="1235"/>
      <c r="F793" s="1238"/>
      <c r="G793" s="1239"/>
      <c r="H793" s="17" t="s">
        <v>25</v>
      </c>
      <c r="I793" s="102">
        <v>0.5</v>
      </c>
      <c r="J793" s="103">
        <v>0</v>
      </c>
      <c r="K793" s="104">
        <v>0.5</v>
      </c>
      <c r="L793" s="102">
        <v>0.5</v>
      </c>
      <c r="M793" s="47">
        <f>SUM(I793:L793)</f>
        <v>1.5</v>
      </c>
      <c r="N793" s="25" t="s">
        <v>775</v>
      </c>
    </row>
    <row r="794" spans="2:14" ht="21" customHeight="1" thickTop="1" thickBot="1">
      <c r="B794" s="1228" t="s">
        <v>438</v>
      </c>
      <c r="C794" s="1230" t="s">
        <v>721</v>
      </c>
      <c r="D794" s="1232" t="s">
        <v>722</v>
      </c>
      <c r="E794" s="1234" t="s">
        <v>424</v>
      </c>
      <c r="F794" s="1237" t="s">
        <v>776</v>
      </c>
      <c r="G794" s="1232" t="s">
        <v>777</v>
      </c>
      <c r="H794" s="8" t="s">
        <v>22</v>
      </c>
      <c r="I794" s="9">
        <v>477</v>
      </c>
      <c r="J794" s="8">
        <v>0</v>
      </c>
      <c r="K794" s="10">
        <v>22</v>
      </c>
      <c r="L794" s="9">
        <v>22</v>
      </c>
      <c r="M794" s="11">
        <f>SUM(I794:L794)</f>
        <v>521</v>
      </c>
      <c r="N794" s="23"/>
    </row>
    <row r="795" spans="2:14" ht="21" customHeight="1" thickTop="1" thickBot="1">
      <c r="B795" s="1229"/>
      <c r="C795" s="1231"/>
      <c r="D795" s="1233"/>
      <c r="E795" s="1235"/>
      <c r="F795" s="1238"/>
      <c r="G795" s="1239"/>
      <c r="H795" s="13" t="s">
        <v>24</v>
      </c>
      <c r="I795" s="14">
        <v>2226</v>
      </c>
      <c r="J795" s="13">
        <v>0</v>
      </c>
      <c r="K795" s="15">
        <v>2226</v>
      </c>
      <c r="L795" s="14">
        <v>2226</v>
      </c>
      <c r="M795" s="16">
        <v>2226</v>
      </c>
      <c r="N795" s="24"/>
    </row>
    <row r="796" spans="2:14" ht="21" customHeight="1" thickTop="1" thickBot="1">
      <c r="B796" s="1229"/>
      <c r="C796" s="1231"/>
      <c r="D796" s="1233"/>
      <c r="E796" s="1235"/>
      <c r="F796" s="1238"/>
      <c r="G796" s="1239"/>
      <c r="H796" s="17" t="s">
        <v>25</v>
      </c>
      <c r="I796" s="102">
        <v>0.21</v>
      </c>
      <c r="J796" s="103">
        <v>0</v>
      </c>
      <c r="K796" s="107">
        <v>9.9000000000000008E-3</v>
      </c>
      <c r="L796" s="105">
        <v>9.9000000000000008E-3</v>
      </c>
      <c r="M796" s="47">
        <f>SUM(I796:L796)</f>
        <v>0.22979999999999998</v>
      </c>
      <c r="N796" s="25"/>
    </row>
    <row r="797" spans="2:14" ht="19.5" customHeight="1" thickTop="1" thickBot="1">
      <c r="B797" s="1228" t="s">
        <v>438</v>
      </c>
      <c r="C797" s="1230" t="s">
        <v>721</v>
      </c>
      <c r="D797" s="1232" t="s">
        <v>722</v>
      </c>
      <c r="E797" s="1234" t="s">
        <v>427</v>
      </c>
      <c r="F797" s="1237" t="s">
        <v>778</v>
      </c>
      <c r="G797" s="1232" t="s">
        <v>779</v>
      </c>
      <c r="H797" s="8" t="s">
        <v>22</v>
      </c>
      <c r="I797" s="9">
        <v>393</v>
      </c>
      <c r="J797" s="8">
        <v>393</v>
      </c>
      <c r="K797" s="10">
        <v>393</v>
      </c>
      <c r="L797" s="9">
        <v>400</v>
      </c>
      <c r="M797" s="11">
        <f>SUM(I797:L797)</f>
        <v>1579</v>
      </c>
      <c r="N797" s="23"/>
    </row>
    <row r="798" spans="2:14" ht="19.5" customHeight="1" thickTop="1" thickBot="1">
      <c r="B798" s="1229"/>
      <c r="C798" s="1231"/>
      <c r="D798" s="1233"/>
      <c r="E798" s="1235"/>
      <c r="F798" s="1238"/>
      <c r="G798" s="1239"/>
      <c r="H798" s="13" t="s">
        <v>24</v>
      </c>
      <c r="I798" s="14">
        <v>2400</v>
      </c>
      <c r="J798" s="13">
        <v>2400</v>
      </c>
      <c r="K798" s="15">
        <v>2400</v>
      </c>
      <c r="L798" s="14">
        <v>2400</v>
      </c>
      <c r="M798" s="16">
        <v>2400</v>
      </c>
      <c r="N798" s="24"/>
    </row>
    <row r="799" spans="2:14" ht="19.5" customHeight="1" thickTop="1" thickBot="1">
      <c r="B799" s="1229"/>
      <c r="C799" s="1231"/>
      <c r="D799" s="1233"/>
      <c r="E799" s="1235"/>
      <c r="F799" s="1238"/>
      <c r="G799" s="1239"/>
      <c r="H799" s="17" t="s">
        <v>25</v>
      </c>
      <c r="I799" s="102">
        <v>0.16</v>
      </c>
      <c r="J799" s="103">
        <v>0.16</v>
      </c>
      <c r="K799" s="104">
        <v>0.16</v>
      </c>
      <c r="L799" s="102">
        <v>0.17</v>
      </c>
      <c r="M799" s="47">
        <f>SUM(I799:L799)</f>
        <v>0.65</v>
      </c>
      <c r="N799" s="25"/>
    </row>
    <row r="800" spans="2:14" ht="19.5" customHeight="1" thickTop="1" thickBot="1">
      <c r="B800" s="1228" t="s">
        <v>438</v>
      </c>
      <c r="C800" s="1230" t="s">
        <v>721</v>
      </c>
      <c r="D800" s="1232" t="s">
        <v>722</v>
      </c>
      <c r="E800" s="1234" t="s">
        <v>430</v>
      </c>
      <c r="F800" s="1237" t="s">
        <v>780</v>
      </c>
      <c r="G800" s="1232" t="s">
        <v>781</v>
      </c>
      <c r="H800" s="8" t="s">
        <v>22</v>
      </c>
      <c r="I800" s="9">
        <v>180</v>
      </c>
      <c r="J800" s="8">
        <v>180</v>
      </c>
      <c r="K800" s="10">
        <v>177</v>
      </c>
      <c r="L800" s="9">
        <v>60</v>
      </c>
      <c r="M800" s="11">
        <f>SUM(I800:L800)</f>
        <v>597</v>
      </c>
      <c r="N800" s="23"/>
    </row>
    <row r="801" spans="2:14" ht="19.5" customHeight="1" thickTop="1" thickBot="1">
      <c r="B801" s="1229"/>
      <c r="C801" s="1231"/>
      <c r="D801" s="1233"/>
      <c r="E801" s="1235"/>
      <c r="F801" s="1238"/>
      <c r="G801" s="1239"/>
      <c r="H801" s="13" t="s">
        <v>24</v>
      </c>
      <c r="I801" s="14">
        <v>720</v>
      </c>
      <c r="J801" s="13">
        <v>720</v>
      </c>
      <c r="K801" s="15">
        <v>720</v>
      </c>
      <c r="L801" s="14">
        <v>720</v>
      </c>
      <c r="M801" s="16">
        <v>720</v>
      </c>
      <c r="N801" s="24"/>
    </row>
    <row r="802" spans="2:14" ht="19.5" customHeight="1" thickTop="1" thickBot="1">
      <c r="B802" s="1229"/>
      <c r="C802" s="1231"/>
      <c r="D802" s="1233"/>
      <c r="E802" s="1235"/>
      <c r="F802" s="1238"/>
      <c r="G802" s="1239"/>
      <c r="H802" s="17" t="s">
        <v>25</v>
      </c>
      <c r="I802" s="102">
        <v>0.25</v>
      </c>
      <c r="J802" s="103">
        <v>0.25</v>
      </c>
      <c r="K802" s="104">
        <v>0.25</v>
      </c>
      <c r="L802" s="102">
        <v>0.08</v>
      </c>
      <c r="M802" s="47">
        <f>SUM(I802:L802)</f>
        <v>0.83</v>
      </c>
      <c r="N802" s="25"/>
    </row>
    <row r="803" spans="2:14" ht="15.75" thickTop="1" thickBot="1">
      <c r="B803" s="1228" t="s">
        <v>438</v>
      </c>
      <c r="C803" s="1230" t="s">
        <v>721</v>
      </c>
      <c r="D803" s="1232" t="s">
        <v>722</v>
      </c>
      <c r="E803" s="1234" t="s">
        <v>629</v>
      </c>
      <c r="F803" s="1237" t="s">
        <v>782</v>
      </c>
      <c r="G803" s="1232" t="s">
        <v>783</v>
      </c>
      <c r="H803" s="8" t="s">
        <v>22</v>
      </c>
      <c r="I803" s="9">
        <v>0</v>
      </c>
      <c r="J803" s="8">
        <v>0</v>
      </c>
      <c r="K803" s="10">
        <v>0</v>
      </c>
      <c r="L803" s="9">
        <v>0</v>
      </c>
      <c r="M803" s="11">
        <f>SUM(I803:L803)</f>
        <v>0</v>
      </c>
      <c r="N803" s="23"/>
    </row>
    <row r="804" spans="2:14" ht="15.75" thickTop="1" thickBot="1">
      <c r="B804" s="1229"/>
      <c r="C804" s="1231"/>
      <c r="D804" s="1233"/>
      <c r="E804" s="1235"/>
      <c r="F804" s="1238"/>
      <c r="G804" s="1239"/>
      <c r="H804" s="13" t="s">
        <v>24</v>
      </c>
      <c r="I804" s="14">
        <v>0</v>
      </c>
      <c r="J804" s="13">
        <v>0</v>
      </c>
      <c r="K804" s="15">
        <v>0</v>
      </c>
      <c r="L804" s="14">
        <v>0</v>
      </c>
      <c r="M804" s="16">
        <f>SUM(I804:L804)</f>
        <v>0</v>
      </c>
      <c r="N804" s="24"/>
    </row>
    <row r="805" spans="2:14" ht="30" thickTop="1" thickBot="1">
      <c r="B805" s="1229"/>
      <c r="C805" s="1231"/>
      <c r="D805" s="1233"/>
      <c r="E805" s="1235"/>
      <c r="F805" s="1238"/>
      <c r="G805" s="1239"/>
      <c r="H805" s="17" t="s">
        <v>25</v>
      </c>
      <c r="I805" s="102">
        <v>0</v>
      </c>
      <c r="J805" s="103">
        <v>0</v>
      </c>
      <c r="K805" s="104">
        <v>0</v>
      </c>
      <c r="L805" s="102">
        <v>0</v>
      </c>
      <c r="M805" s="47">
        <v>0</v>
      </c>
      <c r="N805" s="25" t="s">
        <v>784</v>
      </c>
    </row>
    <row r="806" spans="2:14" ht="15.75" thickTop="1" thickBot="1">
      <c r="B806" s="1228" t="s">
        <v>438</v>
      </c>
      <c r="C806" s="1230" t="s">
        <v>721</v>
      </c>
      <c r="D806" s="1232" t="s">
        <v>722</v>
      </c>
      <c r="E806" s="1234" t="s">
        <v>632</v>
      </c>
      <c r="F806" s="1237" t="s">
        <v>785</v>
      </c>
      <c r="G806" s="1232" t="s">
        <v>786</v>
      </c>
      <c r="H806" s="8" t="s">
        <v>22</v>
      </c>
      <c r="I806" s="9">
        <v>0</v>
      </c>
      <c r="J806" s="8">
        <v>0</v>
      </c>
      <c r="K806" s="10">
        <v>0</v>
      </c>
      <c r="L806" s="9">
        <v>0</v>
      </c>
      <c r="M806" s="11">
        <v>0</v>
      </c>
      <c r="N806" s="23"/>
    </row>
    <row r="807" spans="2:14" ht="15.75" thickTop="1" thickBot="1">
      <c r="B807" s="1229"/>
      <c r="C807" s="1231"/>
      <c r="D807" s="1233"/>
      <c r="E807" s="1235"/>
      <c r="F807" s="1238"/>
      <c r="G807" s="1239"/>
      <c r="H807" s="13" t="s">
        <v>24</v>
      </c>
      <c r="I807" s="14">
        <v>0</v>
      </c>
      <c r="J807" s="13">
        <v>0</v>
      </c>
      <c r="K807" s="15">
        <v>0</v>
      </c>
      <c r="L807" s="14">
        <v>0</v>
      </c>
      <c r="M807" s="16">
        <v>0</v>
      </c>
      <c r="N807" s="24"/>
    </row>
    <row r="808" spans="2:14" ht="30" thickTop="1" thickBot="1">
      <c r="B808" s="1229"/>
      <c r="C808" s="1231"/>
      <c r="D808" s="1233"/>
      <c r="E808" s="1235"/>
      <c r="F808" s="1238"/>
      <c r="G808" s="1239"/>
      <c r="H808" s="17" t="s">
        <v>25</v>
      </c>
      <c r="I808" s="102">
        <v>0</v>
      </c>
      <c r="J808" s="103">
        <v>0</v>
      </c>
      <c r="K808" s="104">
        <v>0</v>
      </c>
      <c r="L808" s="102">
        <v>0</v>
      </c>
      <c r="M808" s="47">
        <v>0</v>
      </c>
      <c r="N808" s="25" t="s">
        <v>787</v>
      </c>
    </row>
    <row r="809" spans="2:14" ht="21.75" customHeight="1" thickTop="1" thickBot="1">
      <c r="B809" s="1228" t="s">
        <v>438</v>
      </c>
      <c r="C809" s="1230" t="s">
        <v>721</v>
      </c>
      <c r="D809" s="1232" t="s">
        <v>722</v>
      </c>
      <c r="E809" s="1234" t="s">
        <v>637</v>
      </c>
      <c r="F809" s="1237" t="s">
        <v>788</v>
      </c>
      <c r="G809" s="1232" t="s">
        <v>789</v>
      </c>
      <c r="H809" s="8" t="s">
        <v>22</v>
      </c>
      <c r="I809" s="9">
        <v>574</v>
      </c>
      <c r="J809" s="8">
        <v>0</v>
      </c>
      <c r="K809" s="10">
        <v>10048</v>
      </c>
      <c r="L809" s="9">
        <v>450</v>
      </c>
      <c r="M809" s="11">
        <f>SUM(I809:L809)</f>
        <v>11072</v>
      </c>
      <c r="N809" s="23"/>
    </row>
    <row r="810" spans="2:14" ht="21.75" customHeight="1" thickTop="1" thickBot="1">
      <c r="B810" s="1229"/>
      <c r="C810" s="1231"/>
      <c r="D810" s="1233"/>
      <c r="E810" s="1235"/>
      <c r="F810" s="1238"/>
      <c r="G810" s="1239"/>
      <c r="H810" s="13" t="s">
        <v>24</v>
      </c>
      <c r="I810" s="14">
        <v>17</v>
      </c>
      <c r="J810" s="13">
        <v>0</v>
      </c>
      <c r="K810" s="15">
        <v>2</v>
      </c>
      <c r="L810" s="14">
        <v>2</v>
      </c>
      <c r="M810" s="16">
        <v>2</v>
      </c>
      <c r="N810" s="24"/>
    </row>
    <row r="811" spans="2:14" ht="21.75" customHeight="1" thickTop="1" thickBot="1">
      <c r="B811" s="1229"/>
      <c r="C811" s="1231"/>
      <c r="D811" s="1233"/>
      <c r="E811" s="1235"/>
      <c r="F811" s="1238"/>
      <c r="G811" s="1239"/>
      <c r="H811" s="17" t="s">
        <v>25</v>
      </c>
      <c r="I811" s="102">
        <v>0.03</v>
      </c>
      <c r="J811" s="103">
        <v>0</v>
      </c>
      <c r="K811" s="104">
        <v>0.56000000000000005</v>
      </c>
      <c r="L811" s="105">
        <v>2.5000000000000001E-2</v>
      </c>
      <c r="M811" s="47">
        <v>0.62</v>
      </c>
      <c r="N811" s="25" t="s">
        <v>790</v>
      </c>
    </row>
    <row r="812" spans="2:14" ht="15.75" thickTop="1" thickBot="1">
      <c r="B812" s="1228" t="s">
        <v>438</v>
      </c>
      <c r="C812" s="1230" t="s">
        <v>721</v>
      </c>
      <c r="D812" s="1232" t="s">
        <v>722</v>
      </c>
      <c r="E812" s="1234" t="s">
        <v>637</v>
      </c>
      <c r="F812" s="1237" t="s">
        <v>791</v>
      </c>
      <c r="G812" s="1232" t="s">
        <v>792</v>
      </c>
      <c r="H812" s="8" t="s">
        <v>22</v>
      </c>
      <c r="I812" s="9">
        <v>4500</v>
      </c>
      <c r="J812" s="8">
        <v>0</v>
      </c>
      <c r="K812" s="10">
        <v>6416</v>
      </c>
      <c r="L812" s="9">
        <v>1330</v>
      </c>
      <c r="M812" s="11">
        <f>SUM(I812:L812)</f>
        <v>12246</v>
      </c>
      <c r="N812" s="23"/>
    </row>
    <row r="813" spans="2:14" ht="15.75" thickTop="1" thickBot="1">
      <c r="B813" s="1229"/>
      <c r="C813" s="1231"/>
      <c r="D813" s="1233"/>
      <c r="E813" s="1235"/>
      <c r="F813" s="1238"/>
      <c r="G813" s="1239"/>
      <c r="H813" s="13" t="s">
        <v>24</v>
      </c>
      <c r="I813" s="14">
        <v>300</v>
      </c>
      <c r="J813" s="13">
        <v>0</v>
      </c>
      <c r="K813" s="15">
        <v>150</v>
      </c>
      <c r="L813" s="14">
        <v>150</v>
      </c>
      <c r="M813" s="16">
        <v>150</v>
      </c>
      <c r="N813" s="24"/>
    </row>
    <row r="814" spans="2:14" ht="15.75" thickTop="1" thickBot="1">
      <c r="B814" s="1229"/>
      <c r="C814" s="1231"/>
      <c r="D814" s="1233"/>
      <c r="E814" s="1235"/>
      <c r="F814" s="1238"/>
      <c r="G814" s="1239"/>
      <c r="H814" s="17" t="s">
        <v>25</v>
      </c>
      <c r="I814" s="102">
        <v>0.26</v>
      </c>
      <c r="J814" s="103">
        <v>0</v>
      </c>
      <c r="K814" s="104">
        <v>0.38</v>
      </c>
      <c r="L814" s="105">
        <v>7.8200000000000006E-2</v>
      </c>
      <c r="M814" s="47">
        <v>0.72</v>
      </c>
      <c r="N814" s="25" t="s">
        <v>793</v>
      </c>
    </row>
    <row r="815" spans="2:14" ht="15.75" thickTop="1" thickBot="1">
      <c r="B815" s="1228" t="s">
        <v>438</v>
      </c>
      <c r="C815" s="1230" t="s">
        <v>721</v>
      </c>
      <c r="D815" s="1232" t="s">
        <v>722</v>
      </c>
      <c r="E815" s="1234" t="s">
        <v>640</v>
      </c>
      <c r="F815" s="1237" t="s">
        <v>794</v>
      </c>
      <c r="G815" s="1232" t="s">
        <v>795</v>
      </c>
      <c r="H815" s="8" t="s">
        <v>22</v>
      </c>
      <c r="I815" s="9">
        <v>0</v>
      </c>
      <c r="J815" s="8">
        <v>0</v>
      </c>
      <c r="K815" s="10">
        <v>0</v>
      </c>
      <c r="L815" s="9">
        <v>0</v>
      </c>
      <c r="M815" s="11">
        <f>SUM(I815:L815)</f>
        <v>0</v>
      </c>
      <c r="N815" s="116"/>
    </row>
    <row r="816" spans="2:14" ht="15.75" thickTop="1" thickBot="1">
      <c r="B816" s="1229"/>
      <c r="C816" s="1231"/>
      <c r="D816" s="1233"/>
      <c r="E816" s="1235"/>
      <c r="F816" s="1238"/>
      <c r="G816" s="1239"/>
      <c r="H816" s="13" t="s">
        <v>24</v>
      </c>
      <c r="I816" s="14">
        <v>0</v>
      </c>
      <c r="J816" s="13">
        <v>0</v>
      </c>
      <c r="K816" s="15">
        <v>0</v>
      </c>
      <c r="L816" s="14">
        <v>0</v>
      </c>
      <c r="M816" s="16">
        <v>0</v>
      </c>
      <c r="N816" s="24"/>
    </row>
    <row r="817" spans="2:14" ht="30" thickTop="1" thickBot="1">
      <c r="B817" s="1229"/>
      <c r="C817" s="1231"/>
      <c r="D817" s="1233"/>
      <c r="E817" s="1235"/>
      <c r="F817" s="1238"/>
      <c r="G817" s="1239"/>
      <c r="H817" s="17" t="s">
        <v>25</v>
      </c>
      <c r="I817" s="102">
        <v>0</v>
      </c>
      <c r="J817" s="103">
        <v>0</v>
      </c>
      <c r="K817" s="104">
        <v>0</v>
      </c>
      <c r="L817" s="102">
        <v>0</v>
      </c>
      <c r="M817" s="47">
        <v>0</v>
      </c>
      <c r="N817" s="25" t="s">
        <v>796</v>
      </c>
    </row>
    <row r="818" spans="2:14" ht="15.75" thickTop="1" thickBot="1">
      <c r="B818" s="1228" t="s">
        <v>438</v>
      </c>
      <c r="C818" s="1230" t="s">
        <v>797</v>
      </c>
      <c r="D818" s="1232" t="s">
        <v>798</v>
      </c>
      <c r="E818" s="1234" t="s">
        <v>19</v>
      </c>
      <c r="F818" s="1237" t="s">
        <v>799</v>
      </c>
      <c r="G818" s="1232" t="s">
        <v>800</v>
      </c>
      <c r="H818" s="8" t="s">
        <v>22</v>
      </c>
      <c r="I818" s="9" t="s">
        <v>801</v>
      </c>
      <c r="J818" s="8">
        <v>32101</v>
      </c>
      <c r="K818" s="10">
        <v>20004</v>
      </c>
      <c r="L818" s="9">
        <v>22368</v>
      </c>
      <c r="M818" s="11">
        <f>SUM(I818:L818)</f>
        <v>74473</v>
      </c>
      <c r="N818" s="23"/>
    </row>
    <row r="819" spans="2:14" ht="15.75" thickTop="1" thickBot="1">
      <c r="B819" s="1229"/>
      <c r="C819" s="1231"/>
      <c r="D819" s="1233"/>
      <c r="E819" s="1235"/>
      <c r="F819" s="1238"/>
      <c r="G819" s="1239"/>
      <c r="H819" s="13" t="s">
        <v>24</v>
      </c>
      <c r="I819" s="14" t="s">
        <v>802</v>
      </c>
      <c r="J819" s="13">
        <v>137500</v>
      </c>
      <c r="K819" s="15">
        <v>75910</v>
      </c>
      <c r="L819" s="14">
        <v>75910</v>
      </c>
      <c r="M819" s="16">
        <v>75910</v>
      </c>
      <c r="N819" s="24"/>
    </row>
    <row r="820" spans="2:14" ht="44.25" thickTop="1" thickBot="1">
      <c r="B820" s="1229"/>
      <c r="C820" s="1231"/>
      <c r="D820" s="1233"/>
      <c r="E820" s="1235"/>
      <c r="F820" s="1238"/>
      <c r="G820" s="1239"/>
      <c r="H820" s="17" t="s">
        <v>25</v>
      </c>
      <c r="I820" s="102">
        <v>0.4</v>
      </c>
      <c r="J820" s="103">
        <v>0.12</v>
      </c>
      <c r="K820" s="104">
        <v>0.57999999999999996</v>
      </c>
      <c r="L820" s="102">
        <v>0.64</v>
      </c>
      <c r="M820" s="47">
        <v>2.13</v>
      </c>
      <c r="N820" s="25" t="s">
        <v>803</v>
      </c>
    </row>
    <row r="821" spans="2:14" ht="15.75" thickTop="1" thickBot="1">
      <c r="B821" s="1228" t="s">
        <v>438</v>
      </c>
      <c r="C821" s="1230" t="s">
        <v>797</v>
      </c>
      <c r="D821" s="1232" t="s">
        <v>798</v>
      </c>
      <c r="E821" s="1234" t="s">
        <v>26</v>
      </c>
      <c r="F821" s="1237" t="s">
        <v>804</v>
      </c>
      <c r="G821" s="1232" t="s">
        <v>805</v>
      </c>
      <c r="H821" s="8" t="s">
        <v>22</v>
      </c>
      <c r="I821" s="9">
        <v>2303</v>
      </c>
      <c r="J821" s="8">
        <v>2808</v>
      </c>
      <c r="K821" s="10">
        <v>13529</v>
      </c>
      <c r="L821" s="9">
        <v>10470</v>
      </c>
      <c r="M821" s="11">
        <f>SUM(I821:L821)</f>
        <v>29110</v>
      </c>
      <c r="N821" s="23"/>
    </row>
    <row r="822" spans="2:14" ht="15.75" thickTop="1" thickBot="1">
      <c r="B822" s="1229"/>
      <c r="C822" s="1231"/>
      <c r="D822" s="1233"/>
      <c r="E822" s="1235"/>
      <c r="F822" s="1238"/>
      <c r="G822" s="1239"/>
      <c r="H822" s="13" t="s">
        <v>24</v>
      </c>
      <c r="I822" s="14">
        <v>43</v>
      </c>
      <c r="J822" s="13">
        <v>43</v>
      </c>
      <c r="K822" s="15">
        <v>43</v>
      </c>
      <c r="L822" s="14">
        <v>43</v>
      </c>
      <c r="M822" s="16">
        <v>43</v>
      </c>
      <c r="N822" s="24"/>
    </row>
    <row r="823" spans="2:14" ht="44.25" thickTop="1" thickBot="1">
      <c r="B823" s="1229"/>
      <c r="C823" s="1231"/>
      <c r="D823" s="1233"/>
      <c r="E823" s="1235"/>
      <c r="F823" s="1238"/>
      <c r="G823" s="1239"/>
      <c r="H823" s="17" t="s">
        <v>25</v>
      </c>
      <c r="I823" s="102">
        <v>0.08</v>
      </c>
      <c r="J823" s="103">
        <v>0.1</v>
      </c>
      <c r="K823" s="104">
        <v>0.48</v>
      </c>
      <c r="L823" s="102">
        <v>0.37</v>
      </c>
      <c r="M823" s="47">
        <f>SUM(I823:L823)</f>
        <v>1.0299999999999998</v>
      </c>
      <c r="N823" s="25" t="s">
        <v>806</v>
      </c>
    </row>
    <row r="824" spans="2:14" ht="15.75" thickTop="1" thickBot="1">
      <c r="B824" s="1228" t="s">
        <v>438</v>
      </c>
      <c r="C824" s="1230" t="s">
        <v>797</v>
      </c>
      <c r="D824" s="1232" t="s">
        <v>798</v>
      </c>
      <c r="E824" s="1234" t="s">
        <v>55</v>
      </c>
      <c r="F824" s="1237" t="s">
        <v>807</v>
      </c>
      <c r="G824" s="1232" t="s">
        <v>808</v>
      </c>
      <c r="H824" s="8" t="s">
        <v>22</v>
      </c>
      <c r="I824" s="9">
        <v>108000</v>
      </c>
      <c r="J824" s="8">
        <v>23350</v>
      </c>
      <c r="K824" s="10">
        <v>22000</v>
      </c>
      <c r="L824" s="9">
        <v>1300</v>
      </c>
      <c r="M824" s="11">
        <f>SUM(I824:L824)</f>
        <v>154650</v>
      </c>
      <c r="N824" s="23"/>
    </row>
    <row r="825" spans="2:14" ht="15.75" thickTop="1" thickBot="1">
      <c r="B825" s="1229"/>
      <c r="C825" s="1231"/>
      <c r="D825" s="1233"/>
      <c r="E825" s="1235"/>
      <c r="F825" s="1238"/>
      <c r="G825" s="1239"/>
      <c r="H825" s="13" t="s">
        <v>24</v>
      </c>
      <c r="I825" s="14">
        <v>19</v>
      </c>
      <c r="J825" s="13">
        <v>19</v>
      </c>
      <c r="K825" s="15">
        <v>19</v>
      </c>
      <c r="L825" s="14">
        <v>19</v>
      </c>
      <c r="M825" s="16">
        <v>19</v>
      </c>
      <c r="N825" s="24"/>
    </row>
    <row r="826" spans="2:14" ht="44.25" thickTop="1" thickBot="1">
      <c r="B826" s="1229"/>
      <c r="C826" s="1231"/>
      <c r="D826" s="1233"/>
      <c r="E826" s="1235"/>
      <c r="F826" s="1238"/>
      <c r="G826" s="1239"/>
      <c r="H826" s="17" t="s">
        <v>25</v>
      </c>
      <c r="I826" s="102">
        <v>0.24</v>
      </c>
      <c r="J826" s="103">
        <v>0.05</v>
      </c>
      <c r="K826" s="104">
        <v>0.12</v>
      </c>
      <c r="L826" s="102">
        <v>7.0000000000000007E-2</v>
      </c>
      <c r="M826" s="47">
        <v>0.84</v>
      </c>
      <c r="N826" s="25" t="s">
        <v>809</v>
      </c>
    </row>
    <row r="827" spans="2:14" ht="15.75" thickTop="1" thickBot="1">
      <c r="B827" s="1228" t="s">
        <v>438</v>
      </c>
      <c r="C827" s="1230" t="s">
        <v>797</v>
      </c>
      <c r="D827" s="1232" t="s">
        <v>798</v>
      </c>
      <c r="E827" s="1234" t="s">
        <v>59</v>
      </c>
      <c r="F827" s="1237" t="s">
        <v>810</v>
      </c>
      <c r="G827" s="1232" t="s">
        <v>811</v>
      </c>
      <c r="H827" s="8" t="s">
        <v>22</v>
      </c>
      <c r="I827" s="9">
        <v>0</v>
      </c>
      <c r="J827" s="8">
        <v>6000</v>
      </c>
      <c r="K827" s="10">
        <v>5754</v>
      </c>
      <c r="L827" s="9">
        <v>12000</v>
      </c>
      <c r="M827" s="11">
        <f>SUM(I827:L827)</f>
        <v>23754</v>
      </c>
      <c r="N827" s="23"/>
    </row>
    <row r="828" spans="2:14" ht="15.75" thickTop="1" thickBot="1">
      <c r="B828" s="1229"/>
      <c r="C828" s="1231"/>
      <c r="D828" s="1233"/>
      <c r="E828" s="1235"/>
      <c r="F828" s="1238"/>
      <c r="G828" s="1239"/>
      <c r="H828" s="13" t="s">
        <v>24</v>
      </c>
      <c r="I828" s="14">
        <v>0</v>
      </c>
      <c r="J828" s="13">
        <v>6000</v>
      </c>
      <c r="K828" s="15">
        <v>6000</v>
      </c>
      <c r="L828" s="14">
        <v>6000</v>
      </c>
      <c r="M828" s="16">
        <v>6000</v>
      </c>
      <c r="N828" s="24"/>
    </row>
    <row r="829" spans="2:14" ht="30" thickTop="1" thickBot="1">
      <c r="B829" s="1229"/>
      <c r="C829" s="1231"/>
      <c r="D829" s="1233"/>
      <c r="E829" s="1235"/>
      <c r="F829" s="1238"/>
      <c r="G829" s="1239"/>
      <c r="H829" s="17" t="s">
        <v>25</v>
      </c>
      <c r="I829" s="102">
        <v>0</v>
      </c>
      <c r="J829" s="103">
        <v>0.25</v>
      </c>
      <c r="K829" s="104">
        <v>0.24</v>
      </c>
      <c r="L829" s="102">
        <v>0.5</v>
      </c>
      <c r="M829" s="47">
        <f>SUM(I829:L829)</f>
        <v>0.99</v>
      </c>
      <c r="N829" s="25" t="s">
        <v>812</v>
      </c>
    </row>
    <row r="830" spans="2:14" ht="15.75" thickTop="1" thickBot="1">
      <c r="B830" s="1228" t="s">
        <v>438</v>
      </c>
      <c r="C830" s="1230" t="s">
        <v>797</v>
      </c>
      <c r="D830" s="1232" t="s">
        <v>798</v>
      </c>
      <c r="E830" s="1234" t="s">
        <v>30</v>
      </c>
      <c r="F830" s="1237" t="s">
        <v>813</v>
      </c>
      <c r="G830" s="1232" t="s">
        <v>814</v>
      </c>
      <c r="H830" s="8" t="s">
        <v>22</v>
      </c>
      <c r="I830" s="9">
        <v>3250</v>
      </c>
      <c r="J830" s="8">
        <v>4200</v>
      </c>
      <c r="K830" s="10">
        <v>14060</v>
      </c>
      <c r="L830" s="9">
        <v>7600</v>
      </c>
      <c r="M830" s="11">
        <f>SUM(I830:L830)</f>
        <v>29110</v>
      </c>
      <c r="N830" s="23"/>
    </row>
    <row r="831" spans="2:14" ht="15.75" thickTop="1" thickBot="1">
      <c r="B831" s="1229"/>
      <c r="C831" s="1231"/>
      <c r="D831" s="1233"/>
      <c r="E831" s="1235"/>
      <c r="F831" s="1238"/>
      <c r="G831" s="1239"/>
      <c r="H831" s="13" t="s">
        <v>24</v>
      </c>
      <c r="I831" s="14">
        <v>29500</v>
      </c>
      <c r="J831" s="13">
        <v>29500</v>
      </c>
      <c r="K831" s="15">
        <v>28110</v>
      </c>
      <c r="L831" s="14">
        <v>28110</v>
      </c>
      <c r="M831" s="16">
        <v>28110</v>
      </c>
      <c r="N831" s="24"/>
    </row>
    <row r="832" spans="2:14" ht="15.75" thickTop="1" thickBot="1">
      <c r="B832" s="1229"/>
      <c r="C832" s="1231"/>
      <c r="D832" s="1233"/>
      <c r="E832" s="1235"/>
      <c r="F832" s="1238"/>
      <c r="G832" s="1239"/>
      <c r="H832" s="17" t="s">
        <v>25</v>
      </c>
      <c r="I832" s="102">
        <v>0.11</v>
      </c>
      <c r="J832" s="103">
        <v>0.14000000000000001</v>
      </c>
      <c r="K832" s="104">
        <v>0.5</v>
      </c>
      <c r="L832" s="102">
        <v>0.27</v>
      </c>
      <c r="M832" s="47">
        <f>SUM(I832:L832)</f>
        <v>1.02</v>
      </c>
      <c r="N832" s="25"/>
    </row>
    <row r="833" spans="2:14" ht="15.75" thickTop="1" thickBot="1">
      <c r="B833" s="1228" t="s">
        <v>438</v>
      </c>
      <c r="C833" s="1230" t="s">
        <v>797</v>
      </c>
      <c r="D833" s="1232" t="s">
        <v>798</v>
      </c>
      <c r="E833" s="1234" t="s">
        <v>33</v>
      </c>
      <c r="F833" s="1237" t="s">
        <v>815</v>
      </c>
      <c r="G833" s="1232" t="s">
        <v>816</v>
      </c>
      <c r="H833" s="8" t="s">
        <v>22</v>
      </c>
      <c r="I833" s="9">
        <v>2303</v>
      </c>
      <c r="J833" s="8">
        <v>2808</v>
      </c>
      <c r="K833" s="10">
        <v>13529</v>
      </c>
      <c r="L833" s="9">
        <v>10470</v>
      </c>
      <c r="M833" s="11">
        <f>SUM(I833:L833)</f>
        <v>29110</v>
      </c>
      <c r="N833" s="23"/>
    </row>
    <row r="834" spans="2:14" ht="15.75" thickTop="1" thickBot="1">
      <c r="B834" s="1229"/>
      <c r="C834" s="1231"/>
      <c r="D834" s="1233"/>
      <c r="E834" s="1235"/>
      <c r="F834" s="1238"/>
      <c r="G834" s="1239"/>
      <c r="H834" s="13" t="s">
        <v>24</v>
      </c>
      <c r="I834" s="14">
        <v>29500</v>
      </c>
      <c r="J834" s="13">
        <v>29500</v>
      </c>
      <c r="K834" s="15">
        <v>28110</v>
      </c>
      <c r="L834" s="14">
        <v>28110</v>
      </c>
      <c r="M834" s="16">
        <v>28110</v>
      </c>
      <c r="N834" s="24"/>
    </row>
    <row r="835" spans="2:14" ht="15.75" thickTop="1" thickBot="1">
      <c r="B835" s="1229"/>
      <c r="C835" s="1231"/>
      <c r="D835" s="1233"/>
      <c r="E835" s="1235"/>
      <c r="F835" s="1238"/>
      <c r="G835" s="1239"/>
      <c r="H835" s="17" t="s">
        <v>25</v>
      </c>
      <c r="I835" s="102">
        <v>0.08</v>
      </c>
      <c r="J835" s="103">
        <v>0.1</v>
      </c>
      <c r="K835" s="104">
        <v>0.48</v>
      </c>
      <c r="L835" s="102">
        <v>0.37</v>
      </c>
      <c r="M835" s="47">
        <f>SUM(I835:L835)</f>
        <v>1.0299999999999998</v>
      </c>
      <c r="N835" s="25"/>
    </row>
    <row r="836" spans="2:14" ht="15.75" thickTop="1" thickBot="1">
      <c r="B836" s="1228" t="s">
        <v>438</v>
      </c>
      <c r="C836" s="1230" t="s">
        <v>797</v>
      </c>
      <c r="D836" s="1232" t="s">
        <v>798</v>
      </c>
      <c r="E836" s="1234" t="s">
        <v>36</v>
      </c>
      <c r="F836" s="1237" t="s">
        <v>817</v>
      </c>
      <c r="G836" s="1232" t="s">
        <v>818</v>
      </c>
      <c r="H836" s="8" t="s">
        <v>22</v>
      </c>
      <c r="I836" s="9">
        <v>57512</v>
      </c>
      <c r="J836" s="8">
        <v>14522</v>
      </c>
      <c r="K836" s="10">
        <v>11205</v>
      </c>
      <c r="L836" s="9">
        <v>7103</v>
      </c>
      <c r="M836" s="11">
        <f>SUM(I836:L836)</f>
        <v>90342</v>
      </c>
      <c r="N836" s="23"/>
    </row>
    <row r="837" spans="2:14" ht="15.75" thickTop="1" thickBot="1">
      <c r="B837" s="1229"/>
      <c r="C837" s="1231"/>
      <c r="D837" s="1233"/>
      <c r="E837" s="1235"/>
      <c r="F837" s="1238"/>
      <c r="G837" s="1239"/>
      <c r="H837" s="13" t="s">
        <v>24</v>
      </c>
      <c r="I837" s="14">
        <v>229562</v>
      </c>
      <c r="J837" s="13">
        <v>229562</v>
      </c>
      <c r="K837" s="15">
        <v>92717</v>
      </c>
      <c r="L837" s="14">
        <v>92717</v>
      </c>
      <c r="M837" s="16">
        <v>92717</v>
      </c>
      <c r="N837" s="24"/>
    </row>
    <row r="838" spans="2:14" ht="44.25" thickTop="1" thickBot="1">
      <c r="B838" s="1229"/>
      <c r="C838" s="1231"/>
      <c r="D838" s="1233"/>
      <c r="E838" s="1235"/>
      <c r="F838" s="1238"/>
      <c r="G838" s="1239"/>
      <c r="H838" s="17" t="s">
        <v>25</v>
      </c>
      <c r="I838" s="102">
        <v>0.25</v>
      </c>
      <c r="J838" s="103">
        <v>0.06</v>
      </c>
      <c r="K838" s="104">
        <v>0.12</v>
      </c>
      <c r="L838" s="102">
        <v>0.08</v>
      </c>
      <c r="M838" s="47">
        <v>0.97</v>
      </c>
      <c r="N838" s="25" t="s">
        <v>819</v>
      </c>
    </row>
    <row r="839" spans="2:14" ht="21" customHeight="1" thickTop="1" thickBot="1">
      <c r="B839" s="1228" t="s">
        <v>438</v>
      </c>
      <c r="C839" s="1230" t="s">
        <v>797</v>
      </c>
      <c r="D839" s="1232" t="s">
        <v>798</v>
      </c>
      <c r="E839" s="1234" t="s">
        <v>39</v>
      </c>
      <c r="F839" s="1237" t="s">
        <v>820</v>
      </c>
      <c r="G839" s="1232" t="s">
        <v>821</v>
      </c>
      <c r="H839" s="8" t="s">
        <v>22</v>
      </c>
      <c r="I839" s="9">
        <v>0</v>
      </c>
      <c r="J839" s="8">
        <v>6000</v>
      </c>
      <c r="K839" s="10">
        <v>5754</v>
      </c>
      <c r="L839" s="9">
        <v>12000</v>
      </c>
      <c r="M839" s="11">
        <f>SUM(I839:L839)</f>
        <v>23754</v>
      </c>
      <c r="N839" s="23"/>
    </row>
    <row r="840" spans="2:14" ht="21" customHeight="1" thickTop="1" thickBot="1">
      <c r="B840" s="1229"/>
      <c r="C840" s="1231"/>
      <c r="D840" s="1233"/>
      <c r="E840" s="1235"/>
      <c r="F840" s="1238"/>
      <c r="G840" s="1239"/>
      <c r="H840" s="13" t="s">
        <v>24</v>
      </c>
      <c r="I840" s="14">
        <v>0</v>
      </c>
      <c r="J840" s="13">
        <v>24000</v>
      </c>
      <c r="K840" s="15">
        <v>24000</v>
      </c>
      <c r="L840" s="14">
        <v>24000</v>
      </c>
      <c r="M840" s="16">
        <v>24000</v>
      </c>
      <c r="N840" s="24"/>
    </row>
    <row r="841" spans="2:14" ht="21" customHeight="1" thickTop="1" thickBot="1">
      <c r="B841" s="1229"/>
      <c r="C841" s="1231"/>
      <c r="D841" s="1233"/>
      <c r="E841" s="1235"/>
      <c r="F841" s="1238"/>
      <c r="G841" s="1239"/>
      <c r="H841" s="17" t="s">
        <v>25</v>
      </c>
      <c r="I841" s="102">
        <v>0</v>
      </c>
      <c r="J841" s="103">
        <v>0.25</v>
      </c>
      <c r="K841" s="104">
        <v>0.24</v>
      </c>
      <c r="L841" s="102">
        <v>0.5</v>
      </c>
      <c r="M841" s="47">
        <f>SUM(I841:L841)</f>
        <v>0.99</v>
      </c>
      <c r="N841" s="25"/>
    </row>
    <row r="842" spans="2:14" ht="21" customHeight="1" thickTop="1" thickBot="1">
      <c r="B842" s="1228" t="s">
        <v>438</v>
      </c>
      <c r="C842" s="1230" t="s">
        <v>797</v>
      </c>
      <c r="D842" s="1232" t="s">
        <v>798</v>
      </c>
      <c r="E842" s="1234" t="s">
        <v>42</v>
      </c>
      <c r="F842" s="1237" t="s">
        <v>822</v>
      </c>
      <c r="G842" s="1232" t="s">
        <v>823</v>
      </c>
      <c r="H842" s="8" t="s">
        <v>22</v>
      </c>
      <c r="I842" s="9">
        <v>0</v>
      </c>
      <c r="J842" s="8">
        <v>6000</v>
      </c>
      <c r="K842" s="10">
        <v>5754</v>
      </c>
      <c r="L842" s="9">
        <v>12000</v>
      </c>
      <c r="M842" s="11">
        <f>SUM(I842:L842)</f>
        <v>23754</v>
      </c>
      <c r="N842" s="23"/>
    </row>
    <row r="843" spans="2:14" ht="21" customHeight="1" thickTop="1" thickBot="1">
      <c r="B843" s="1229"/>
      <c r="C843" s="1231"/>
      <c r="D843" s="1233"/>
      <c r="E843" s="1235"/>
      <c r="F843" s="1238"/>
      <c r="G843" s="1239"/>
      <c r="H843" s="13" t="s">
        <v>24</v>
      </c>
      <c r="I843" s="14">
        <v>0</v>
      </c>
      <c r="J843" s="13">
        <v>24000</v>
      </c>
      <c r="K843" s="15">
        <v>24000</v>
      </c>
      <c r="L843" s="14">
        <v>24000</v>
      </c>
      <c r="M843" s="16">
        <v>24000</v>
      </c>
      <c r="N843" s="24"/>
    </row>
    <row r="844" spans="2:14" ht="21" customHeight="1" thickTop="1" thickBot="1">
      <c r="B844" s="1229"/>
      <c r="C844" s="1231"/>
      <c r="D844" s="1233"/>
      <c r="E844" s="1235"/>
      <c r="F844" s="1238"/>
      <c r="G844" s="1239"/>
      <c r="H844" s="17" t="s">
        <v>25</v>
      </c>
      <c r="I844" s="102">
        <v>0</v>
      </c>
      <c r="J844" s="103">
        <v>0.25</v>
      </c>
      <c r="K844" s="104">
        <v>0.24</v>
      </c>
      <c r="L844" s="102">
        <v>0.5</v>
      </c>
      <c r="M844" s="47">
        <f>SUM(I844:L844)</f>
        <v>0.99</v>
      </c>
      <c r="N844" s="25"/>
    </row>
    <row r="845" spans="2:14" ht="15.75" thickTop="1" thickBot="1">
      <c r="B845" s="1228" t="s">
        <v>438</v>
      </c>
      <c r="C845" s="1230" t="s">
        <v>824</v>
      </c>
      <c r="D845" s="1232" t="s">
        <v>825</v>
      </c>
      <c r="E845" s="1234" t="s">
        <v>19</v>
      </c>
      <c r="F845" s="1237" t="s">
        <v>826</v>
      </c>
      <c r="G845" s="1232" t="s">
        <v>827</v>
      </c>
      <c r="H845" s="8" t="s">
        <v>22</v>
      </c>
      <c r="I845" s="9">
        <v>14927</v>
      </c>
      <c r="J845" s="8">
        <v>7293</v>
      </c>
      <c r="K845" s="10">
        <v>102739</v>
      </c>
      <c r="L845" s="9">
        <v>9669</v>
      </c>
      <c r="M845" s="11">
        <f>SUM(I845:L845)</f>
        <v>134628</v>
      </c>
      <c r="N845" s="23"/>
    </row>
    <row r="846" spans="2:14" ht="15.75" thickTop="1" thickBot="1">
      <c r="B846" s="1229"/>
      <c r="C846" s="1231"/>
      <c r="D846" s="1233"/>
      <c r="E846" s="1235"/>
      <c r="F846" s="1238"/>
      <c r="G846" s="1239"/>
      <c r="H846" s="13" t="s">
        <v>24</v>
      </c>
      <c r="I846" s="14">
        <v>263</v>
      </c>
      <c r="J846" s="13">
        <v>263</v>
      </c>
      <c r="K846" s="15">
        <v>634</v>
      </c>
      <c r="L846" s="14">
        <v>634</v>
      </c>
      <c r="M846" s="16">
        <v>634</v>
      </c>
      <c r="N846" s="24"/>
    </row>
    <row r="847" spans="2:14" ht="44.25" thickTop="1" thickBot="1">
      <c r="B847" s="1229"/>
      <c r="C847" s="1231"/>
      <c r="D847" s="1233"/>
      <c r="E847" s="1235"/>
      <c r="F847" s="1238"/>
      <c r="G847" s="1239"/>
      <c r="H847" s="17" t="s">
        <v>25</v>
      </c>
      <c r="I847" s="102">
        <v>0.23</v>
      </c>
      <c r="J847" s="103">
        <v>0.11</v>
      </c>
      <c r="K847" s="104">
        <v>0.97</v>
      </c>
      <c r="L847" s="102">
        <v>0.09</v>
      </c>
      <c r="M847" s="47">
        <v>1.27</v>
      </c>
      <c r="N847" s="25" t="s">
        <v>828</v>
      </c>
    </row>
    <row r="848" spans="2:14" ht="15.75" thickTop="1" thickBot="1">
      <c r="B848" s="1228" t="s">
        <v>438</v>
      </c>
      <c r="C848" s="1230" t="s">
        <v>824</v>
      </c>
      <c r="D848" s="1232" t="s">
        <v>825</v>
      </c>
      <c r="E848" s="1234" t="s">
        <v>26</v>
      </c>
      <c r="F848" s="1237" t="s">
        <v>829</v>
      </c>
      <c r="G848" s="1232" t="s">
        <v>830</v>
      </c>
      <c r="H848" s="8" t="s">
        <v>22</v>
      </c>
      <c r="I848" s="9">
        <v>41</v>
      </c>
      <c r="J848" s="8">
        <v>82</v>
      </c>
      <c r="K848" s="10">
        <v>68</v>
      </c>
      <c r="L848" s="9">
        <v>70</v>
      </c>
      <c r="M848" s="11">
        <f>SUM(I848:L848)</f>
        <v>261</v>
      </c>
      <c r="N848" s="23"/>
    </row>
    <row r="849" spans="2:14" ht="15.75" thickTop="1" thickBot="1">
      <c r="B849" s="1229"/>
      <c r="C849" s="1231"/>
      <c r="D849" s="1233"/>
      <c r="E849" s="1235"/>
      <c r="F849" s="1238"/>
      <c r="G849" s="1239"/>
      <c r="H849" s="13" t="s">
        <v>24</v>
      </c>
      <c r="I849" s="14">
        <v>76</v>
      </c>
      <c r="J849" s="13">
        <v>76</v>
      </c>
      <c r="K849" s="15">
        <v>48</v>
      </c>
      <c r="L849" s="14">
        <v>48</v>
      </c>
      <c r="M849" s="16">
        <v>48</v>
      </c>
      <c r="N849" s="24"/>
    </row>
    <row r="850" spans="2:14" ht="30" thickTop="1" thickBot="1">
      <c r="B850" s="1229"/>
      <c r="C850" s="1231"/>
      <c r="D850" s="1233"/>
      <c r="E850" s="1235"/>
      <c r="F850" s="1238"/>
      <c r="G850" s="1239"/>
      <c r="H850" s="17" t="s">
        <v>25</v>
      </c>
      <c r="I850" s="102">
        <v>0.13</v>
      </c>
      <c r="J850" s="103">
        <v>0.27</v>
      </c>
      <c r="K850" s="104">
        <v>0.3</v>
      </c>
      <c r="L850" s="102">
        <v>0.31</v>
      </c>
      <c r="M850" s="47">
        <v>1.08</v>
      </c>
      <c r="N850" s="25" t="s">
        <v>831</v>
      </c>
    </row>
    <row r="851" spans="2:14" ht="15.75" thickTop="1" thickBot="1">
      <c r="B851" s="1228" t="s">
        <v>438</v>
      </c>
      <c r="C851" s="1230" t="s">
        <v>824</v>
      </c>
      <c r="D851" s="1232" t="s">
        <v>825</v>
      </c>
      <c r="E851" s="1234" t="s">
        <v>55</v>
      </c>
      <c r="F851" s="1237" t="s">
        <v>832</v>
      </c>
      <c r="G851" s="1232" t="s">
        <v>833</v>
      </c>
      <c r="H851" s="8" t="s">
        <v>22</v>
      </c>
      <c r="I851" s="9">
        <v>4866831.2699999996</v>
      </c>
      <c r="J851" s="8">
        <v>2113891.0499999998</v>
      </c>
      <c r="K851" s="10">
        <v>1058236</v>
      </c>
      <c r="L851" s="9">
        <v>5505639.1600000001</v>
      </c>
      <c r="M851" s="79">
        <f>SUM(I851:L851)</f>
        <v>13544597.48</v>
      </c>
      <c r="N851" s="23"/>
    </row>
    <row r="852" spans="2:14" ht="15.75" thickTop="1" thickBot="1">
      <c r="B852" s="1229"/>
      <c r="C852" s="1231"/>
      <c r="D852" s="1233"/>
      <c r="E852" s="1235"/>
      <c r="F852" s="1238"/>
      <c r="G852" s="1239"/>
      <c r="H852" s="13" t="s">
        <v>24</v>
      </c>
      <c r="I852" s="14" t="s">
        <v>834</v>
      </c>
      <c r="J852" s="13" t="s">
        <v>834</v>
      </c>
      <c r="K852" s="15">
        <v>9609851.5</v>
      </c>
      <c r="L852" s="14">
        <v>9609851.5</v>
      </c>
      <c r="M852" s="16">
        <v>9609851.5</v>
      </c>
      <c r="N852" s="24"/>
    </row>
    <row r="853" spans="2:14" ht="44.25" thickTop="1" thickBot="1">
      <c r="B853" s="1229"/>
      <c r="C853" s="1231"/>
      <c r="D853" s="1233"/>
      <c r="E853" s="1235"/>
      <c r="F853" s="1238"/>
      <c r="G853" s="1239"/>
      <c r="H853" s="17" t="s">
        <v>25</v>
      </c>
      <c r="I853" s="102">
        <v>0.61</v>
      </c>
      <c r="J853" s="103">
        <v>0.27</v>
      </c>
      <c r="K853" s="104">
        <v>0.11</v>
      </c>
      <c r="L853" s="102">
        <v>0.56999999999999995</v>
      </c>
      <c r="M853" s="47">
        <v>1.41</v>
      </c>
      <c r="N853" s="25" t="s">
        <v>835</v>
      </c>
    </row>
    <row r="854" spans="2:14" ht="15.75" thickTop="1" thickBot="1">
      <c r="B854" s="1228" t="s">
        <v>438</v>
      </c>
      <c r="C854" s="1230" t="s">
        <v>824</v>
      </c>
      <c r="D854" s="1232" t="s">
        <v>825</v>
      </c>
      <c r="E854" s="1234" t="s">
        <v>59</v>
      </c>
      <c r="F854" s="1237" t="s">
        <v>836</v>
      </c>
      <c r="G854" s="1232" t="s">
        <v>837</v>
      </c>
      <c r="H854" s="8" t="s">
        <v>22</v>
      </c>
      <c r="I854" s="9">
        <v>275</v>
      </c>
      <c r="J854" s="8">
        <v>96</v>
      </c>
      <c r="K854" s="10">
        <v>3368</v>
      </c>
      <c r="L854" s="9">
        <v>300</v>
      </c>
      <c r="M854" s="11">
        <f>SUM(I854:L854)</f>
        <v>4039</v>
      </c>
      <c r="N854" s="23"/>
    </row>
    <row r="855" spans="2:14" ht="15.75" thickTop="1" thickBot="1">
      <c r="B855" s="1229"/>
      <c r="C855" s="1231"/>
      <c r="D855" s="1233"/>
      <c r="E855" s="1235"/>
      <c r="F855" s="1238"/>
      <c r="G855" s="1239"/>
      <c r="H855" s="13" t="s">
        <v>24</v>
      </c>
      <c r="I855" s="14">
        <v>263</v>
      </c>
      <c r="J855" s="13">
        <v>263</v>
      </c>
      <c r="K855" s="15">
        <v>634</v>
      </c>
      <c r="L855" s="14">
        <v>634</v>
      </c>
      <c r="M855" s="16">
        <v>634</v>
      </c>
      <c r="N855" s="24"/>
    </row>
    <row r="856" spans="2:14" ht="58.5" thickTop="1" thickBot="1">
      <c r="B856" s="1229"/>
      <c r="C856" s="1231"/>
      <c r="D856" s="1233"/>
      <c r="E856" s="1235"/>
      <c r="F856" s="1238"/>
      <c r="G856" s="1239"/>
      <c r="H856" s="17" t="s">
        <v>25</v>
      </c>
      <c r="I856" s="102">
        <v>0.22</v>
      </c>
      <c r="J856" s="103">
        <v>0.08</v>
      </c>
      <c r="K856" s="104">
        <v>1.06</v>
      </c>
      <c r="L856" s="102">
        <v>0.09</v>
      </c>
      <c r="M856" s="47">
        <v>1.27</v>
      </c>
      <c r="N856" s="25" t="s">
        <v>838</v>
      </c>
    </row>
    <row r="857" spans="2:14" ht="15.75" thickTop="1" thickBot="1">
      <c r="B857" s="1228" t="s">
        <v>438</v>
      </c>
      <c r="C857" s="1230" t="s">
        <v>824</v>
      </c>
      <c r="D857" s="1232" t="s">
        <v>825</v>
      </c>
      <c r="E857" s="1234" t="s">
        <v>30</v>
      </c>
      <c r="F857" s="1237" t="s">
        <v>839</v>
      </c>
      <c r="G857" s="1232" t="s">
        <v>840</v>
      </c>
      <c r="H857" s="8" t="s">
        <v>22</v>
      </c>
      <c r="I857" s="9">
        <v>4</v>
      </c>
      <c r="J857" s="8">
        <v>0</v>
      </c>
      <c r="K857" s="10">
        <v>3</v>
      </c>
      <c r="L857" s="9">
        <v>9</v>
      </c>
      <c r="M857" s="11">
        <f>SUM(I857:L857)</f>
        <v>16</v>
      </c>
      <c r="N857" s="23"/>
    </row>
    <row r="858" spans="2:14" ht="15.75" thickTop="1" thickBot="1">
      <c r="B858" s="1229"/>
      <c r="C858" s="1231"/>
      <c r="D858" s="1233"/>
      <c r="E858" s="1235"/>
      <c r="F858" s="1238"/>
      <c r="G858" s="1239"/>
      <c r="H858" s="13" t="s">
        <v>24</v>
      </c>
      <c r="I858" s="14">
        <v>76</v>
      </c>
      <c r="J858" s="13">
        <v>0</v>
      </c>
      <c r="K858" s="15">
        <v>48</v>
      </c>
      <c r="L858" s="14">
        <v>48</v>
      </c>
      <c r="M858" s="16">
        <v>48</v>
      </c>
      <c r="N858" s="24"/>
    </row>
    <row r="859" spans="2:14" ht="30" thickTop="1" thickBot="1">
      <c r="B859" s="1229"/>
      <c r="C859" s="1231"/>
      <c r="D859" s="1233"/>
      <c r="E859" s="1235"/>
      <c r="F859" s="1238"/>
      <c r="G859" s="1239"/>
      <c r="H859" s="17" t="s">
        <v>25</v>
      </c>
      <c r="I859" s="102">
        <v>0.25</v>
      </c>
      <c r="J859" s="103">
        <v>0</v>
      </c>
      <c r="K859" s="104">
        <v>0.33</v>
      </c>
      <c r="L859" s="102">
        <v>1</v>
      </c>
      <c r="M859" s="47">
        <v>1.75</v>
      </c>
      <c r="N859" s="25" t="s">
        <v>841</v>
      </c>
    </row>
    <row r="860" spans="2:14" ht="18.75" customHeight="1" thickTop="1" thickBot="1">
      <c r="B860" s="1228" t="s">
        <v>438</v>
      </c>
      <c r="C860" s="1230" t="s">
        <v>824</v>
      </c>
      <c r="D860" s="1232" t="s">
        <v>825</v>
      </c>
      <c r="E860" s="1234" t="s">
        <v>33</v>
      </c>
      <c r="F860" s="1237" t="s">
        <v>842</v>
      </c>
      <c r="G860" s="1232" t="s">
        <v>843</v>
      </c>
      <c r="H860" s="8" t="s">
        <v>22</v>
      </c>
      <c r="I860" s="9">
        <v>9</v>
      </c>
      <c r="J860" s="8">
        <v>15</v>
      </c>
      <c r="K860" s="10">
        <v>12</v>
      </c>
      <c r="L860" s="9">
        <v>12</v>
      </c>
      <c r="M860" s="11">
        <f>SUM(I860:L860)</f>
        <v>48</v>
      </c>
      <c r="N860" s="23"/>
    </row>
    <row r="861" spans="2:14" ht="18.75" customHeight="1" thickTop="1" thickBot="1">
      <c r="B861" s="1229"/>
      <c r="C861" s="1231"/>
      <c r="D861" s="1233"/>
      <c r="E861" s="1235"/>
      <c r="F861" s="1238"/>
      <c r="G861" s="1239"/>
      <c r="H861" s="13" t="s">
        <v>24</v>
      </c>
      <c r="I861" s="14">
        <v>60</v>
      </c>
      <c r="J861" s="13">
        <v>60</v>
      </c>
      <c r="K861" s="15">
        <v>39</v>
      </c>
      <c r="L861" s="14">
        <v>39</v>
      </c>
      <c r="M861" s="16">
        <v>39</v>
      </c>
      <c r="N861" s="24"/>
    </row>
    <row r="862" spans="2:14" ht="18.75" customHeight="1" thickTop="1" thickBot="1">
      <c r="B862" s="1229"/>
      <c r="C862" s="1231"/>
      <c r="D862" s="1233"/>
      <c r="E862" s="1235"/>
      <c r="F862" s="1238"/>
      <c r="G862" s="1239"/>
      <c r="H862" s="17" t="s">
        <v>25</v>
      </c>
      <c r="I862" s="102">
        <v>0.15</v>
      </c>
      <c r="J862" s="103">
        <v>0.25</v>
      </c>
      <c r="K862" s="104">
        <v>0.31</v>
      </c>
      <c r="L862" s="102">
        <v>0.31</v>
      </c>
      <c r="M862" s="47">
        <v>1.23</v>
      </c>
      <c r="N862" s="25"/>
    </row>
    <row r="863" spans="2:14" ht="18" customHeight="1" thickTop="1" thickBot="1">
      <c r="B863" s="1228" t="s">
        <v>438</v>
      </c>
      <c r="C863" s="1230" t="s">
        <v>824</v>
      </c>
      <c r="D863" s="1232" t="s">
        <v>825</v>
      </c>
      <c r="E863" s="1234" t="s">
        <v>39</v>
      </c>
      <c r="F863" s="1237" t="s">
        <v>844</v>
      </c>
      <c r="G863" s="1232" t="s">
        <v>845</v>
      </c>
      <c r="H863" s="8" t="s">
        <v>22</v>
      </c>
      <c r="I863" s="9">
        <v>0</v>
      </c>
      <c r="J863" s="8">
        <v>0</v>
      </c>
      <c r="K863" s="10">
        <v>0</v>
      </c>
      <c r="L863" s="9">
        <v>1765813</v>
      </c>
      <c r="M863" s="11">
        <f>SUM(I863:L863)</f>
        <v>1765813</v>
      </c>
      <c r="N863" s="23"/>
    </row>
    <row r="864" spans="2:14" ht="18" customHeight="1" thickTop="1" thickBot="1">
      <c r="B864" s="1229"/>
      <c r="C864" s="1231"/>
      <c r="D864" s="1233"/>
      <c r="E864" s="1235"/>
      <c r="F864" s="1238"/>
      <c r="G864" s="1239"/>
      <c r="H864" s="13" t="s">
        <v>24</v>
      </c>
      <c r="I864" s="14">
        <v>0</v>
      </c>
      <c r="J864" s="13">
        <v>0</v>
      </c>
      <c r="K864" s="15">
        <v>0</v>
      </c>
      <c r="L864" s="14">
        <v>609852</v>
      </c>
      <c r="M864" s="16">
        <v>609852</v>
      </c>
      <c r="N864" s="24"/>
    </row>
    <row r="865" spans="2:14" ht="18" customHeight="1" thickTop="1" thickBot="1">
      <c r="B865" s="1229"/>
      <c r="C865" s="1231"/>
      <c r="D865" s="1233"/>
      <c r="E865" s="1235"/>
      <c r="F865" s="1238"/>
      <c r="G865" s="1239"/>
      <c r="H865" s="17" t="s">
        <v>25</v>
      </c>
      <c r="I865" s="102">
        <v>0</v>
      </c>
      <c r="J865" s="103">
        <v>0</v>
      </c>
      <c r="K865" s="104">
        <v>0</v>
      </c>
      <c r="L865" s="102">
        <v>2.89</v>
      </c>
      <c r="M865" s="47">
        <v>2.89</v>
      </c>
      <c r="N865" s="25" t="s">
        <v>846</v>
      </c>
    </row>
    <row r="866" spans="2:14" ht="15.75" thickTop="1" thickBot="1">
      <c r="B866" s="1228" t="s">
        <v>438</v>
      </c>
      <c r="C866" s="1230" t="s">
        <v>824</v>
      </c>
      <c r="D866" s="1232" t="s">
        <v>825</v>
      </c>
      <c r="E866" s="1234" t="s">
        <v>402</v>
      </c>
      <c r="F866" s="1237" t="s">
        <v>847</v>
      </c>
      <c r="G866" s="1232" t="s">
        <v>848</v>
      </c>
      <c r="H866" s="8" t="s">
        <v>22</v>
      </c>
      <c r="I866" s="9">
        <v>4866831.2699999996</v>
      </c>
      <c r="J866" s="8">
        <v>2113891.0499999998</v>
      </c>
      <c r="K866" s="10">
        <v>1058236.08</v>
      </c>
      <c r="L866" s="9">
        <v>3739826.16</v>
      </c>
      <c r="M866" s="79">
        <f>SUM(I866:L866)</f>
        <v>11778784.559999999</v>
      </c>
      <c r="N866" s="23"/>
    </row>
    <row r="867" spans="2:14" ht="15.75" thickTop="1" thickBot="1">
      <c r="B867" s="1229"/>
      <c r="C867" s="1231"/>
      <c r="D867" s="1233"/>
      <c r="E867" s="1235"/>
      <c r="F867" s="1238"/>
      <c r="G867" s="1239"/>
      <c r="H867" s="13" t="s">
        <v>24</v>
      </c>
      <c r="I867" s="14" t="s">
        <v>849</v>
      </c>
      <c r="J867" s="13" t="s">
        <v>849</v>
      </c>
      <c r="K867" s="15" t="s">
        <v>850</v>
      </c>
      <c r="L867" s="14" t="s">
        <v>850</v>
      </c>
      <c r="M867" s="83">
        <v>9000000</v>
      </c>
      <c r="N867" s="24"/>
    </row>
    <row r="868" spans="2:14" ht="44.25" thickTop="1" thickBot="1">
      <c r="B868" s="1229"/>
      <c r="C868" s="1231"/>
      <c r="D868" s="1233"/>
      <c r="E868" s="1235"/>
      <c r="F868" s="1238"/>
      <c r="G868" s="1239"/>
      <c r="H868" s="17" t="s">
        <v>25</v>
      </c>
      <c r="I868" s="102">
        <v>0.97</v>
      </c>
      <c r="J868" s="103">
        <v>0.42</v>
      </c>
      <c r="K868" s="104">
        <v>0.12</v>
      </c>
      <c r="L868" s="102">
        <v>0.42</v>
      </c>
      <c r="M868" s="47">
        <v>1.31</v>
      </c>
      <c r="N868" s="25" t="s">
        <v>851</v>
      </c>
    </row>
    <row r="869" spans="2:14" ht="20.25" customHeight="1" thickTop="1" thickBot="1">
      <c r="B869" s="1228" t="s">
        <v>438</v>
      </c>
      <c r="C869" s="1230" t="s">
        <v>824</v>
      </c>
      <c r="D869" s="1232" t="s">
        <v>825</v>
      </c>
      <c r="E869" s="1234" t="s">
        <v>402</v>
      </c>
      <c r="F869" s="1237" t="s">
        <v>847</v>
      </c>
      <c r="G869" s="1232" t="s">
        <v>852</v>
      </c>
      <c r="H869" s="8" t="s">
        <v>22</v>
      </c>
      <c r="I869" s="9">
        <v>23</v>
      </c>
      <c r="J869" s="8">
        <v>12</v>
      </c>
      <c r="K869" s="10">
        <v>13</v>
      </c>
      <c r="L869" s="9">
        <v>14</v>
      </c>
      <c r="M869" s="11">
        <f>SUM(I869:L869)</f>
        <v>62</v>
      </c>
      <c r="N869" s="23"/>
    </row>
    <row r="870" spans="2:14" ht="20.25" customHeight="1" thickTop="1" thickBot="1">
      <c r="B870" s="1229"/>
      <c r="C870" s="1231"/>
      <c r="D870" s="1233"/>
      <c r="E870" s="1235"/>
      <c r="F870" s="1238"/>
      <c r="G870" s="1239"/>
      <c r="H870" s="13" t="s">
        <v>24</v>
      </c>
      <c r="I870" s="14">
        <v>150</v>
      </c>
      <c r="J870" s="13">
        <v>150</v>
      </c>
      <c r="K870" s="15">
        <v>100</v>
      </c>
      <c r="L870" s="14">
        <v>100</v>
      </c>
      <c r="M870" s="16">
        <v>100</v>
      </c>
      <c r="N870" s="24"/>
    </row>
    <row r="871" spans="2:14" ht="20.25" customHeight="1" thickTop="1" thickBot="1">
      <c r="B871" s="1229"/>
      <c r="C871" s="1231"/>
      <c r="D871" s="1233"/>
      <c r="E871" s="1235"/>
      <c r="F871" s="1238"/>
      <c r="G871" s="1239"/>
      <c r="H871" s="17" t="s">
        <v>25</v>
      </c>
      <c r="I871" s="102">
        <v>0.15</v>
      </c>
      <c r="J871" s="103">
        <v>0.08</v>
      </c>
      <c r="K871" s="104">
        <v>0.13</v>
      </c>
      <c r="L871" s="102">
        <v>0.14000000000000001</v>
      </c>
      <c r="M871" s="47">
        <v>0.62</v>
      </c>
      <c r="N871" s="25"/>
    </row>
    <row r="872" spans="2:14" ht="15.75" thickTop="1" thickBot="1">
      <c r="B872" s="1228" t="s">
        <v>438</v>
      </c>
      <c r="C872" s="1230" t="s">
        <v>824</v>
      </c>
      <c r="D872" s="1232" t="s">
        <v>825</v>
      </c>
      <c r="E872" s="1234" t="s">
        <v>406</v>
      </c>
      <c r="F872" s="1237" t="s">
        <v>853</v>
      </c>
      <c r="G872" s="1232" t="s">
        <v>854</v>
      </c>
      <c r="H872" s="8" t="s">
        <v>22</v>
      </c>
      <c r="I872" s="9">
        <v>9323</v>
      </c>
      <c r="J872" s="8">
        <v>2541</v>
      </c>
      <c r="K872" s="10">
        <v>6352</v>
      </c>
      <c r="L872" s="9">
        <v>6112</v>
      </c>
      <c r="M872" s="11">
        <f>SUM(I872:L872)</f>
        <v>24328</v>
      </c>
      <c r="N872" s="23"/>
    </row>
    <row r="873" spans="2:14" ht="15.75" thickTop="1" thickBot="1">
      <c r="B873" s="1229"/>
      <c r="C873" s="1231"/>
      <c r="D873" s="1233"/>
      <c r="E873" s="1235"/>
      <c r="F873" s="1238"/>
      <c r="G873" s="1239"/>
      <c r="H873" s="13" t="s">
        <v>24</v>
      </c>
      <c r="I873" s="14">
        <v>38500</v>
      </c>
      <c r="J873" s="13">
        <v>38500</v>
      </c>
      <c r="K873" s="15">
        <v>19972</v>
      </c>
      <c r="L873" s="14">
        <v>19972</v>
      </c>
      <c r="M873" s="16">
        <v>19972</v>
      </c>
      <c r="N873" s="24"/>
    </row>
    <row r="874" spans="2:14" ht="44.25" thickTop="1" thickBot="1">
      <c r="B874" s="1229"/>
      <c r="C874" s="1231"/>
      <c r="D874" s="1233"/>
      <c r="E874" s="1235"/>
      <c r="F874" s="1238"/>
      <c r="G874" s="1239"/>
      <c r="H874" s="17" t="s">
        <v>25</v>
      </c>
      <c r="I874" s="102">
        <v>0.24</v>
      </c>
      <c r="J874" s="103">
        <v>7.0000000000000007E-2</v>
      </c>
      <c r="K874" s="104">
        <v>0.32</v>
      </c>
      <c r="L874" s="102">
        <v>0.31</v>
      </c>
      <c r="M874" s="47">
        <v>1.22</v>
      </c>
      <c r="N874" s="25" t="s">
        <v>855</v>
      </c>
    </row>
    <row r="875" spans="2:14" ht="15.75" thickTop="1" thickBot="1">
      <c r="B875" s="1228" t="s">
        <v>438</v>
      </c>
      <c r="C875" s="1230" t="s">
        <v>824</v>
      </c>
      <c r="D875" s="1232" t="s">
        <v>825</v>
      </c>
      <c r="E875" s="1234" t="s">
        <v>409</v>
      </c>
      <c r="F875" s="1237" t="s">
        <v>856</v>
      </c>
      <c r="G875" s="1232" t="s">
        <v>857</v>
      </c>
      <c r="H875" s="8" t="s">
        <v>22</v>
      </c>
      <c r="I875" s="9">
        <v>132</v>
      </c>
      <c r="J875" s="8">
        <v>48</v>
      </c>
      <c r="K875" s="10">
        <v>1684</v>
      </c>
      <c r="L875" s="9">
        <v>145</v>
      </c>
      <c r="M875" s="11">
        <f>SUM(I875:L875)</f>
        <v>2009</v>
      </c>
      <c r="N875" s="23"/>
    </row>
    <row r="876" spans="2:14" ht="15.75" thickTop="1" thickBot="1">
      <c r="B876" s="1229"/>
      <c r="C876" s="1231"/>
      <c r="D876" s="1233"/>
      <c r="E876" s="1235"/>
      <c r="F876" s="1238"/>
      <c r="G876" s="1239"/>
      <c r="H876" s="13" t="s">
        <v>24</v>
      </c>
      <c r="I876" s="14">
        <v>263</v>
      </c>
      <c r="J876" s="13">
        <v>263</v>
      </c>
      <c r="K876" s="15">
        <v>634</v>
      </c>
      <c r="L876" s="14">
        <v>634</v>
      </c>
      <c r="M876" s="16">
        <v>634</v>
      </c>
      <c r="N876" s="24"/>
    </row>
    <row r="877" spans="2:14" ht="72.75" thickTop="1" thickBot="1">
      <c r="B877" s="1229"/>
      <c r="C877" s="1231"/>
      <c r="D877" s="1233"/>
      <c r="E877" s="1235"/>
      <c r="F877" s="1238"/>
      <c r="G877" s="1239"/>
      <c r="H877" s="17" t="s">
        <v>25</v>
      </c>
      <c r="I877" s="102">
        <v>0.21</v>
      </c>
      <c r="J877" s="103">
        <v>0.08</v>
      </c>
      <c r="K877" s="104">
        <v>1.06</v>
      </c>
      <c r="L877" s="102">
        <v>0.09</v>
      </c>
      <c r="M877" s="47">
        <v>1.27</v>
      </c>
      <c r="N877" s="25" t="s">
        <v>858</v>
      </c>
    </row>
    <row r="878" spans="2:14" ht="15.75" thickTop="1" thickBot="1">
      <c r="B878" s="1228" t="s">
        <v>438</v>
      </c>
      <c r="C878" s="1230" t="s">
        <v>859</v>
      </c>
      <c r="D878" s="1232" t="s">
        <v>860</v>
      </c>
      <c r="E878" s="1234" t="s">
        <v>19</v>
      </c>
      <c r="F878" s="1237" t="s">
        <v>861</v>
      </c>
      <c r="G878" s="1232" t="s">
        <v>862</v>
      </c>
      <c r="H878" s="8" t="s">
        <v>22</v>
      </c>
      <c r="I878" s="9">
        <v>587</v>
      </c>
      <c r="J878" s="8">
        <v>115</v>
      </c>
      <c r="K878" s="10">
        <v>133</v>
      </c>
      <c r="L878" s="9">
        <v>478</v>
      </c>
      <c r="M878" s="11">
        <f>SUM(I878:L878)</f>
        <v>1313</v>
      </c>
      <c r="N878" s="23"/>
    </row>
    <row r="879" spans="2:14" ht="15.75" thickTop="1" thickBot="1">
      <c r="B879" s="1229"/>
      <c r="C879" s="1231"/>
      <c r="D879" s="1233"/>
      <c r="E879" s="1235"/>
      <c r="F879" s="1238"/>
      <c r="G879" s="1239"/>
      <c r="H879" s="13" t="s">
        <v>24</v>
      </c>
      <c r="I879" s="14">
        <v>43</v>
      </c>
      <c r="J879" s="13">
        <v>43</v>
      </c>
      <c r="K879" s="15">
        <v>43</v>
      </c>
      <c r="L879" s="14">
        <v>43</v>
      </c>
      <c r="M879" s="16">
        <v>43</v>
      </c>
      <c r="N879" s="24"/>
    </row>
    <row r="880" spans="2:14" ht="30" thickTop="1" thickBot="1">
      <c r="B880" s="1229"/>
      <c r="C880" s="1231"/>
      <c r="D880" s="1233"/>
      <c r="E880" s="1235"/>
      <c r="F880" s="1238"/>
      <c r="G880" s="1239"/>
      <c r="H880" s="17" t="s">
        <v>25</v>
      </c>
      <c r="I880" s="102">
        <v>0.17</v>
      </c>
      <c r="J880" s="103">
        <v>0.03</v>
      </c>
      <c r="K880" s="104">
        <v>0.14000000000000001</v>
      </c>
      <c r="L880" s="102">
        <v>0.51</v>
      </c>
      <c r="M880" s="47">
        <v>1.38</v>
      </c>
      <c r="N880" s="25" t="s">
        <v>863</v>
      </c>
    </row>
    <row r="881" spans="2:14" ht="23.25" customHeight="1" thickTop="1" thickBot="1">
      <c r="B881" s="1228" t="s">
        <v>438</v>
      </c>
      <c r="C881" s="1230" t="s">
        <v>859</v>
      </c>
      <c r="D881" s="1232" t="s">
        <v>860</v>
      </c>
      <c r="E881" s="1234" t="s">
        <v>26</v>
      </c>
      <c r="F881" s="1237" t="s">
        <v>864</v>
      </c>
      <c r="G881" s="1232" t="s">
        <v>865</v>
      </c>
      <c r="H881" s="8" t="s">
        <v>22</v>
      </c>
      <c r="I881" s="9">
        <v>945</v>
      </c>
      <c r="J881" s="8">
        <v>407</v>
      </c>
      <c r="K881" s="10">
        <v>715</v>
      </c>
      <c r="L881" s="9">
        <v>1170</v>
      </c>
      <c r="M881" s="11">
        <f>SUM(I881:L881)</f>
        <v>3237</v>
      </c>
      <c r="N881" s="23"/>
    </row>
    <row r="882" spans="2:14" ht="23.25" customHeight="1" thickTop="1" thickBot="1">
      <c r="B882" s="1229"/>
      <c r="C882" s="1231"/>
      <c r="D882" s="1233"/>
      <c r="E882" s="1235"/>
      <c r="F882" s="1238"/>
      <c r="G882" s="1239"/>
      <c r="H882" s="13" t="s">
        <v>24</v>
      </c>
      <c r="I882" s="14">
        <v>2500</v>
      </c>
      <c r="J882" s="13">
        <v>2500</v>
      </c>
      <c r="K882" s="15">
        <v>2500</v>
      </c>
      <c r="L882" s="14">
        <v>2500</v>
      </c>
      <c r="M882" s="16">
        <v>2500</v>
      </c>
      <c r="N882" s="24"/>
    </row>
    <row r="883" spans="2:14" ht="23.25" customHeight="1" thickTop="1" thickBot="1">
      <c r="B883" s="1229"/>
      <c r="C883" s="1231"/>
      <c r="D883" s="1233"/>
      <c r="E883" s="1235"/>
      <c r="F883" s="1238"/>
      <c r="G883" s="1239"/>
      <c r="H883" s="17" t="s">
        <v>25</v>
      </c>
      <c r="I883" s="102">
        <v>0.38</v>
      </c>
      <c r="J883" s="103">
        <v>0.16</v>
      </c>
      <c r="K883" s="104">
        <v>0.28999999999999998</v>
      </c>
      <c r="L883" s="102">
        <v>0.47</v>
      </c>
      <c r="M883" s="47">
        <f>SUM(I883:L883)</f>
        <v>1.3</v>
      </c>
      <c r="N883" s="25"/>
    </row>
    <row r="884" spans="2:14" ht="15.75" thickTop="1" thickBot="1">
      <c r="B884" s="1228" t="s">
        <v>438</v>
      </c>
      <c r="C884" s="1230" t="s">
        <v>859</v>
      </c>
      <c r="D884" s="1232" t="s">
        <v>860</v>
      </c>
      <c r="E884" s="1234" t="s">
        <v>55</v>
      </c>
      <c r="F884" s="1237" t="s">
        <v>866</v>
      </c>
      <c r="G884" s="1232" t="s">
        <v>867</v>
      </c>
      <c r="H884" s="8" t="s">
        <v>22</v>
      </c>
      <c r="I884" s="9">
        <v>587</v>
      </c>
      <c r="J884" s="8">
        <v>115</v>
      </c>
      <c r="K884" s="10">
        <v>133</v>
      </c>
      <c r="L884" s="9">
        <v>346</v>
      </c>
      <c r="M884" s="11">
        <f>SUM(I884:L884)</f>
        <v>1181</v>
      </c>
      <c r="N884" s="23"/>
    </row>
    <row r="885" spans="2:14" ht="58.5" thickTop="1" thickBot="1">
      <c r="B885" s="1229"/>
      <c r="C885" s="1231"/>
      <c r="D885" s="1233"/>
      <c r="E885" s="1235"/>
      <c r="F885" s="1238"/>
      <c r="G885" s="1239"/>
      <c r="H885" s="13" t="s">
        <v>24</v>
      </c>
      <c r="I885" s="14">
        <v>3379</v>
      </c>
      <c r="J885" s="13">
        <v>3379</v>
      </c>
      <c r="K885" s="15">
        <v>930</v>
      </c>
      <c r="L885" s="14">
        <v>930</v>
      </c>
      <c r="M885" s="16">
        <v>930</v>
      </c>
      <c r="N885" s="24" t="s">
        <v>868</v>
      </c>
    </row>
    <row r="886" spans="2:14" ht="15.75" thickTop="1" thickBot="1">
      <c r="B886" s="1229"/>
      <c r="C886" s="1231"/>
      <c r="D886" s="1233"/>
      <c r="E886" s="1235"/>
      <c r="F886" s="1238"/>
      <c r="G886" s="1239"/>
      <c r="H886" s="17" t="s">
        <v>25</v>
      </c>
      <c r="I886" s="102">
        <v>0.17</v>
      </c>
      <c r="J886" s="103">
        <v>0.03</v>
      </c>
      <c r="K886" s="104">
        <v>0.14000000000000001</v>
      </c>
      <c r="L886" s="102">
        <v>0.37</v>
      </c>
      <c r="M886" s="47">
        <v>1.27</v>
      </c>
      <c r="N886" s="25"/>
    </row>
    <row r="887" spans="2:14" ht="15.75" thickTop="1" thickBot="1">
      <c r="B887" s="1228" t="s">
        <v>438</v>
      </c>
      <c r="C887" s="1230" t="s">
        <v>859</v>
      </c>
      <c r="D887" s="1232" t="s">
        <v>860</v>
      </c>
      <c r="E887" s="1234" t="s">
        <v>59</v>
      </c>
      <c r="F887" s="1237" t="s">
        <v>869</v>
      </c>
      <c r="G887" s="1232" t="s">
        <v>870</v>
      </c>
      <c r="H887" s="8" t="s">
        <v>22</v>
      </c>
      <c r="I887" s="9">
        <v>284</v>
      </c>
      <c r="J887" s="8">
        <v>5</v>
      </c>
      <c r="K887" s="10">
        <v>33</v>
      </c>
      <c r="L887" s="9">
        <v>195</v>
      </c>
      <c r="M887" s="11">
        <f>SUM(I887:L887)</f>
        <v>517</v>
      </c>
      <c r="N887" s="23"/>
    </row>
    <row r="888" spans="2:14" ht="15.75" thickTop="1" thickBot="1">
      <c r="B888" s="1229"/>
      <c r="C888" s="1231"/>
      <c r="D888" s="1233"/>
      <c r="E888" s="1235"/>
      <c r="F888" s="1238"/>
      <c r="G888" s="1239"/>
      <c r="H888" s="13" t="s">
        <v>24</v>
      </c>
      <c r="I888" s="14">
        <v>1800</v>
      </c>
      <c r="J888" s="13">
        <v>1800</v>
      </c>
      <c r="K888" s="15">
        <v>900</v>
      </c>
      <c r="L888" s="14">
        <v>900</v>
      </c>
      <c r="M888" s="16">
        <v>900</v>
      </c>
      <c r="N888" s="24"/>
    </row>
    <row r="889" spans="2:14" ht="30" thickTop="1" thickBot="1">
      <c r="B889" s="1229"/>
      <c r="C889" s="1231"/>
      <c r="D889" s="1233"/>
      <c r="E889" s="1235"/>
      <c r="F889" s="1238"/>
      <c r="G889" s="1239"/>
      <c r="H889" s="17" t="s">
        <v>25</v>
      </c>
      <c r="I889" s="102">
        <v>0.16</v>
      </c>
      <c r="J889" s="106">
        <v>2.8E-3</v>
      </c>
      <c r="K889" s="104">
        <v>0.04</v>
      </c>
      <c r="L889" s="102">
        <v>0.22</v>
      </c>
      <c r="M889" s="47">
        <v>0.56999999999999995</v>
      </c>
      <c r="N889" s="25" t="s">
        <v>871</v>
      </c>
    </row>
    <row r="890" spans="2:14" ht="31.5" customHeight="1" thickTop="1" thickBot="1">
      <c r="B890" s="1228" t="s">
        <v>438</v>
      </c>
      <c r="C890" s="1230" t="s">
        <v>859</v>
      </c>
      <c r="D890" s="1232" t="s">
        <v>860</v>
      </c>
      <c r="E890" s="1234" t="s">
        <v>91</v>
      </c>
      <c r="F890" s="1237" t="s">
        <v>872</v>
      </c>
      <c r="G890" s="1232" t="s">
        <v>873</v>
      </c>
      <c r="H890" s="8" t="s">
        <v>22</v>
      </c>
      <c r="I890" s="9">
        <v>284</v>
      </c>
      <c r="J890" s="8">
        <v>108</v>
      </c>
      <c r="K890" s="10">
        <v>238</v>
      </c>
      <c r="L890" s="9">
        <v>324</v>
      </c>
      <c r="M890" s="11">
        <f>SUM(I890:L890)</f>
        <v>954</v>
      </c>
      <c r="N890" s="23"/>
    </row>
    <row r="891" spans="2:14" ht="31.5" customHeight="1" thickTop="1" thickBot="1">
      <c r="B891" s="1229"/>
      <c r="C891" s="1231"/>
      <c r="D891" s="1233"/>
      <c r="E891" s="1235"/>
      <c r="F891" s="1238"/>
      <c r="G891" s="1239"/>
      <c r="H891" s="13" t="s">
        <v>24</v>
      </c>
      <c r="I891" s="14">
        <v>800</v>
      </c>
      <c r="J891" s="13">
        <v>800</v>
      </c>
      <c r="K891" s="15">
        <v>800</v>
      </c>
      <c r="L891" s="14">
        <v>800</v>
      </c>
      <c r="M891" s="16">
        <v>800</v>
      </c>
      <c r="N891" s="24"/>
    </row>
    <row r="892" spans="2:14" ht="31.5" customHeight="1" thickTop="1" thickBot="1">
      <c r="B892" s="1229"/>
      <c r="C892" s="1231"/>
      <c r="D892" s="1233"/>
      <c r="E892" s="1235"/>
      <c r="F892" s="1238"/>
      <c r="G892" s="1239"/>
      <c r="H892" s="17" t="s">
        <v>25</v>
      </c>
      <c r="I892" s="102">
        <v>0.36</v>
      </c>
      <c r="J892" s="103">
        <v>0.14000000000000001</v>
      </c>
      <c r="K892" s="104">
        <v>0.3</v>
      </c>
      <c r="L892" s="102">
        <v>0.41</v>
      </c>
      <c r="M892" s="47">
        <v>1.19</v>
      </c>
      <c r="N892" s="25"/>
    </row>
    <row r="893" spans="2:14" ht="31.5" customHeight="1" thickTop="1" thickBot="1">
      <c r="B893" s="1228" t="s">
        <v>438</v>
      </c>
      <c r="C893" s="1230" t="s">
        <v>859</v>
      </c>
      <c r="D893" s="1232" t="s">
        <v>860</v>
      </c>
      <c r="E893" s="1234" t="s">
        <v>30</v>
      </c>
      <c r="F893" s="1237" t="s">
        <v>874</v>
      </c>
      <c r="G893" s="1232" t="s">
        <v>875</v>
      </c>
      <c r="H893" s="8" t="s">
        <v>22</v>
      </c>
      <c r="I893" s="9">
        <v>1076</v>
      </c>
      <c r="J893" s="8">
        <v>458</v>
      </c>
      <c r="K893" s="10">
        <v>873</v>
      </c>
      <c r="L893" s="9">
        <v>1333</v>
      </c>
      <c r="M893" s="11">
        <f>SUM(I893:L893)</f>
        <v>3740</v>
      </c>
      <c r="N893" s="23"/>
    </row>
    <row r="894" spans="2:14" ht="31.5" customHeight="1" thickTop="1" thickBot="1">
      <c r="B894" s="1229"/>
      <c r="C894" s="1231"/>
      <c r="D894" s="1233"/>
      <c r="E894" s="1235"/>
      <c r="F894" s="1238"/>
      <c r="G894" s="1239"/>
      <c r="H894" s="13" t="s">
        <v>24</v>
      </c>
      <c r="I894" s="14">
        <v>4500</v>
      </c>
      <c r="J894" s="13">
        <v>4500</v>
      </c>
      <c r="K894" s="15">
        <v>4500</v>
      </c>
      <c r="L894" s="14">
        <v>4500</v>
      </c>
      <c r="M894" s="16">
        <v>4500</v>
      </c>
      <c r="N894" s="24"/>
    </row>
    <row r="895" spans="2:14" ht="31.5" customHeight="1" thickTop="1" thickBot="1">
      <c r="B895" s="1229"/>
      <c r="C895" s="1231"/>
      <c r="D895" s="1233"/>
      <c r="E895" s="1235"/>
      <c r="F895" s="1238"/>
      <c r="G895" s="1239"/>
      <c r="H895" s="17" t="s">
        <v>25</v>
      </c>
      <c r="I895" s="102">
        <v>0.24</v>
      </c>
      <c r="J895" s="103">
        <v>0.1</v>
      </c>
      <c r="K895" s="104">
        <v>0.19</v>
      </c>
      <c r="L895" s="102">
        <v>0.3</v>
      </c>
      <c r="M895" s="47">
        <f>SUM(I895:L895)</f>
        <v>0.83000000000000007</v>
      </c>
      <c r="N895" s="25"/>
    </row>
    <row r="896" spans="2:14" ht="31.5" customHeight="1" thickTop="1" thickBot="1">
      <c r="B896" s="1228" t="s">
        <v>438</v>
      </c>
      <c r="C896" s="1230" t="s">
        <v>859</v>
      </c>
      <c r="D896" s="1232" t="s">
        <v>860</v>
      </c>
      <c r="E896" s="1234" t="s">
        <v>33</v>
      </c>
      <c r="F896" s="1237" t="s">
        <v>876</v>
      </c>
      <c r="G896" s="1232" t="s">
        <v>877</v>
      </c>
      <c r="H896" s="8" t="s">
        <v>22</v>
      </c>
      <c r="I896" s="9">
        <v>1076</v>
      </c>
      <c r="J896" s="8">
        <v>458</v>
      </c>
      <c r="K896" s="10">
        <v>873</v>
      </c>
      <c r="L896" s="9">
        <v>1333</v>
      </c>
      <c r="M896" s="11">
        <f>SUM(I896:L896)</f>
        <v>3740</v>
      </c>
      <c r="N896" s="23"/>
    </row>
    <row r="897" spans="2:14" ht="31.5" customHeight="1" thickTop="1" thickBot="1">
      <c r="B897" s="1229"/>
      <c r="C897" s="1231"/>
      <c r="D897" s="1233"/>
      <c r="E897" s="1235"/>
      <c r="F897" s="1238"/>
      <c r="G897" s="1239"/>
      <c r="H897" s="13" t="s">
        <v>24</v>
      </c>
      <c r="I897" s="14">
        <v>4500</v>
      </c>
      <c r="J897" s="13">
        <v>4500</v>
      </c>
      <c r="K897" s="15">
        <v>4500</v>
      </c>
      <c r="L897" s="14">
        <v>4500</v>
      </c>
      <c r="M897" s="16">
        <v>4500</v>
      </c>
      <c r="N897" s="24"/>
    </row>
    <row r="898" spans="2:14" ht="31.5" customHeight="1" thickTop="1" thickBot="1">
      <c r="B898" s="1229"/>
      <c r="C898" s="1231"/>
      <c r="D898" s="1233"/>
      <c r="E898" s="1235"/>
      <c r="F898" s="1238"/>
      <c r="G898" s="1239"/>
      <c r="H898" s="17" t="s">
        <v>25</v>
      </c>
      <c r="I898" s="102">
        <v>0.24</v>
      </c>
      <c r="J898" s="103">
        <v>0.1</v>
      </c>
      <c r="K898" s="104">
        <v>0.19</v>
      </c>
      <c r="L898" s="102">
        <v>0.3</v>
      </c>
      <c r="M898" s="47">
        <f>SUM(I898:L898)</f>
        <v>0.83000000000000007</v>
      </c>
      <c r="N898" s="25"/>
    </row>
    <row r="899" spans="2:14" ht="31.5" customHeight="1" thickTop="1" thickBot="1">
      <c r="B899" s="1228" t="s">
        <v>438</v>
      </c>
      <c r="C899" s="1230" t="s">
        <v>859</v>
      </c>
      <c r="D899" s="1232" t="s">
        <v>860</v>
      </c>
      <c r="E899" s="1234" t="s">
        <v>36</v>
      </c>
      <c r="F899" s="1237" t="s">
        <v>878</v>
      </c>
      <c r="G899" s="1232" t="s">
        <v>879</v>
      </c>
      <c r="H899" s="8" t="s">
        <v>22</v>
      </c>
      <c r="I899" s="9">
        <v>1076</v>
      </c>
      <c r="J899" s="8">
        <v>458</v>
      </c>
      <c r="K899" s="10">
        <v>873</v>
      </c>
      <c r="L899" s="9">
        <v>1333</v>
      </c>
      <c r="M899" s="11">
        <f>SUM(I899:L899)</f>
        <v>3740</v>
      </c>
      <c r="N899" s="23"/>
    </row>
    <row r="900" spans="2:14" ht="31.5" customHeight="1" thickTop="1" thickBot="1">
      <c r="B900" s="1229"/>
      <c r="C900" s="1231"/>
      <c r="D900" s="1233"/>
      <c r="E900" s="1235"/>
      <c r="F900" s="1238"/>
      <c r="G900" s="1239"/>
      <c r="H900" s="13" t="s">
        <v>24</v>
      </c>
      <c r="I900" s="14">
        <v>4500</v>
      </c>
      <c r="J900" s="13">
        <v>4500</v>
      </c>
      <c r="K900" s="15">
        <v>4500</v>
      </c>
      <c r="L900" s="14">
        <v>4500</v>
      </c>
      <c r="M900" s="16">
        <v>4500</v>
      </c>
      <c r="N900" s="24"/>
    </row>
    <row r="901" spans="2:14" ht="31.5" customHeight="1" thickTop="1" thickBot="1">
      <c r="B901" s="1229"/>
      <c r="C901" s="1231"/>
      <c r="D901" s="1233"/>
      <c r="E901" s="1235"/>
      <c r="F901" s="1238"/>
      <c r="G901" s="1239"/>
      <c r="H901" s="17" t="s">
        <v>25</v>
      </c>
      <c r="I901" s="102">
        <v>0.24</v>
      </c>
      <c r="J901" s="103">
        <v>0.1</v>
      </c>
      <c r="K901" s="104">
        <v>0.19</v>
      </c>
      <c r="L901" s="102">
        <v>0.3</v>
      </c>
      <c r="M901" s="47">
        <f>SUM(I901:L901)</f>
        <v>0.83000000000000007</v>
      </c>
      <c r="N901" s="25"/>
    </row>
    <row r="902" spans="2:14" ht="15.75" thickTop="1" thickBot="1">
      <c r="B902" s="1228" t="s">
        <v>438</v>
      </c>
      <c r="C902" s="1230" t="s">
        <v>859</v>
      </c>
      <c r="D902" s="1232" t="s">
        <v>860</v>
      </c>
      <c r="E902" s="1234" t="s">
        <v>39</v>
      </c>
      <c r="F902" s="1237" t="s">
        <v>880</v>
      </c>
      <c r="G902" s="1232" t="s">
        <v>881</v>
      </c>
      <c r="H902" s="8" t="s">
        <v>22</v>
      </c>
      <c r="I902" s="9">
        <v>1076</v>
      </c>
      <c r="J902" s="8">
        <v>0</v>
      </c>
      <c r="K902" s="10">
        <v>0</v>
      </c>
      <c r="L902" s="9">
        <v>0</v>
      </c>
      <c r="M902" s="11">
        <f>SUM(I902:L902)</f>
        <v>1076</v>
      </c>
      <c r="N902" s="23"/>
    </row>
    <row r="903" spans="2:14" ht="15.75" thickTop="1" thickBot="1">
      <c r="B903" s="1229"/>
      <c r="C903" s="1231"/>
      <c r="D903" s="1233"/>
      <c r="E903" s="1235"/>
      <c r="F903" s="1238"/>
      <c r="G903" s="1239"/>
      <c r="H903" s="13" t="s">
        <v>24</v>
      </c>
      <c r="I903" s="14">
        <v>4500</v>
      </c>
      <c r="J903" s="13">
        <v>0</v>
      </c>
      <c r="K903" s="15">
        <v>0</v>
      </c>
      <c r="L903" s="14">
        <v>0</v>
      </c>
      <c r="M903" s="16">
        <v>4500</v>
      </c>
      <c r="N903" s="24"/>
    </row>
    <row r="904" spans="2:14" ht="58.5" thickTop="1" thickBot="1">
      <c r="B904" s="1229"/>
      <c r="C904" s="1231"/>
      <c r="D904" s="1233"/>
      <c r="E904" s="1235"/>
      <c r="F904" s="1238"/>
      <c r="G904" s="1239"/>
      <c r="H904" s="17" t="s">
        <v>25</v>
      </c>
      <c r="I904" s="102">
        <v>0.24</v>
      </c>
      <c r="J904" s="103">
        <v>0</v>
      </c>
      <c r="K904" s="104">
        <v>0</v>
      </c>
      <c r="L904" s="102">
        <v>0</v>
      </c>
      <c r="M904" s="47">
        <f>SUM(I904:L904)</f>
        <v>0.24</v>
      </c>
      <c r="N904" s="25" t="s">
        <v>882</v>
      </c>
    </row>
    <row r="905" spans="2:14" ht="15.75" thickTop="1" thickBot="1">
      <c r="B905" s="1228" t="s">
        <v>438</v>
      </c>
      <c r="C905" s="1230" t="s">
        <v>859</v>
      </c>
      <c r="D905" s="1232" t="s">
        <v>860</v>
      </c>
      <c r="E905" s="1234" t="s">
        <v>42</v>
      </c>
      <c r="F905" s="1237" t="s">
        <v>883</v>
      </c>
      <c r="G905" s="1232" t="s">
        <v>884</v>
      </c>
      <c r="H905" s="8" t="s">
        <v>22</v>
      </c>
      <c r="I905" s="9">
        <v>2</v>
      </c>
      <c r="J905" s="8">
        <v>3</v>
      </c>
      <c r="K905" s="10">
        <v>0</v>
      </c>
      <c r="L905" s="9">
        <v>2</v>
      </c>
      <c r="M905" s="11">
        <f>SUM(I905:L905)</f>
        <v>7</v>
      </c>
      <c r="N905" s="23"/>
    </row>
    <row r="906" spans="2:14" ht="15.75" thickTop="1" thickBot="1">
      <c r="B906" s="1229"/>
      <c r="C906" s="1231"/>
      <c r="D906" s="1233"/>
      <c r="E906" s="1235"/>
      <c r="F906" s="1238"/>
      <c r="G906" s="1239"/>
      <c r="H906" s="13" t="s">
        <v>24</v>
      </c>
      <c r="I906" s="14">
        <v>10</v>
      </c>
      <c r="J906" s="13">
        <v>10</v>
      </c>
      <c r="K906" s="15">
        <v>0</v>
      </c>
      <c r="L906" s="14">
        <v>10</v>
      </c>
      <c r="M906" s="16">
        <v>10</v>
      </c>
      <c r="N906" s="24"/>
    </row>
    <row r="907" spans="2:14" ht="15.75" thickTop="1" thickBot="1">
      <c r="B907" s="1229"/>
      <c r="C907" s="1231"/>
      <c r="D907" s="1233"/>
      <c r="E907" s="1235"/>
      <c r="F907" s="1238"/>
      <c r="G907" s="1239"/>
      <c r="H907" s="17" t="s">
        <v>25</v>
      </c>
      <c r="I907" s="102">
        <v>0.2</v>
      </c>
      <c r="J907" s="103">
        <v>0.3</v>
      </c>
      <c r="K907" s="104">
        <v>0</v>
      </c>
      <c r="L907" s="102">
        <v>0.2</v>
      </c>
      <c r="M907" s="47">
        <f>SUM(I907:L907)</f>
        <v>0.7</v>
      </c>
      <c r="N907" s="25"/>
    </row>
    <row r="908" spans="2:14" ht="15.75" thickTop="1" thickBot="1">
      <c r="B908" s="1228" t="s">
        <v>438</v>
      </c>
      <c r="C908" s="1230" t="s">
        <v>859</v>
      </c>
      <c r="D908" s="1232" t="s">
        <v>860</v>
      </c>
      <c r="E908" s="1234" t="s">
        <v>402</v>
      </c>
      <c r="F908" s="1237" t="s">
        <v>885</v>
      </c>
      <c r="G908" s="1232" t="s">
        <v>886</v>
      </c>
      <c r="H908" s="8" t="s">
        <v>22</v>
      </c>
      <c r="I908" s="9">
        <v>453</v>
      </c>
      <c r="J908" s="8">
        <v>90</v>
      </c>
      <c r="K908" s="10">
        <v>444</v>
      </c>
      <c r="L908" s="9">
        <v>439</v>
      </c>
      <c r="M908" s="11">
        <f>SUM(I908:L908)</f>
        <v>1426</v>
      </c>
      <c r="N908" s="23"/>
    </row>
    <row r="909" spans="2:14" ht="15.75" thickTop="1" thickBot="1">
      <c r="B909" s="1229"/>
      <c r="C909" s="1231"/>
      <c r="D909" s="1233"/>
      <c r="E909" s="1235"/>
      <c r="F909" s="1238"/>
      <c r="G909" s="1239"/>
      <c r="H909" s="13" t="s">
        <v>24</v>
      </c>
      <c r="I909" s="14">
        <v>1500</v>
      </c>
      <c r="J909" s="13">
        <v>1500</v>
      </c>
      <c r="K909" s="15">
        <v>1500</v>
      </c>
      <c r="L909" s="14">
        <v>1500</v>
      </c>
      <c r="M909" s="16">
        <v>1500</v>
      </c>
      <c r="N909" s="24"/>
    </row>
    <row r="910" spans="2:14" ht="15.75" thickTop="1" thickBot="1">
      <c r="B910" s="1229"/>
      <c r="C910" s="1231"/>
      <c r="D910" s="1233"/>
      <c r="E910" s="1235"/>
      <c r="F910" s="1238"/>
      <c r="G910" s="1239"/>
      <c r="H910" s="17" t="s">
        <v>25</v>
      </c>
      <c r="I910" s="102">
        <v>0.3</v>
      </c>
      <c r="J910" s="103">
        <v>0.06</v>
      </c>
      <c r="K910" s="104">
        <v>0.3</v>
      </c>
      <c r="L910" s="102">
        <v>0.28999999999999998</v>
      </c>
      <c r="M910" s="47">
        <f>SUM(I910:L910)</f>
        <v>0.95</v>
      </c>
      <c r="N910" s="25"/>
    </row>
    <row r="911" spans="2:14" ht="15.75" thickTop="1" thickBot="1">
      <c r="B911" s="1228" t="s">
        <v>438</v>
      </c>
      <c r="C911" s="1230" t="s">
        <v>859</v>
      </c>
      <c r="D911" s="1232" t="s">
        <v>860</v>
      </c>
      <c r="E911" s="1234" t="s">
        <v>406</v>
      </c>
      <c r="F911" s="1237" t="s">
        <v>887</v>
      </c>
      <c r="G911" s="1232" t="s">
        <v>888</v>
      </c>
      <c r="H911" s="8" t="s">
        <v>22</v>
      </c>
      <c r="I911" s="9">
        <v>587</v>
      </c>
      <c r="J911" s="8">
        <v>123</v>
      </c>
      <c r="K911" s="10">
        <v>133</v>
      </c>
      <c r="L911" s="9">
        <v>238</v>
      </c>
      <c r="M911" s="11">
        <f>SUM(I911:L911)</f>
        <v>1081</v>
      </c>
      <c r="N911" s="23"/>
    </row>
    <row r="912" spans="2:14" ht="15.75" thickTop="1" thickBot="1">
      <c r="B912" s="1229"/>
      <c r="C912" s="1231"/>
      <c r="D912" s="1233"/>
      <c r="E912" s="1235"/>
      <c r="F912" s="1238"/>
      <c r="G912" s="1239"/>
      <c r="H912" s="13" t="s">
        <v>24</v>
      </c>
      <c r="I912" s="14">
        <v>4</v>
      </c>
      <c r="J912" s="13">
        <v>4</v>
      </c>
      <c r="K912" s="15">
        <v>4</v>
      </c>
      <c r="L912" s="14">
        <v>4</v>
      </c>
      <c r="M912" s="16">
        <v>4</v>
      </c>
      <c r="N912" s="24"/>
    </row>
    <row r="913" spans="2:14" ht="30" thickTop="1" thickBot="1">
      <c r="B913" s="1229"/>
      <c r="C913" s="1231"/>
      <c r="D913" s="1233"/>
      <c r="E913" s="1235"/>
      <c r="F913" s="1238"/>
      <c r="G913" s="1239"/>
      <c r="H913" s="17" t="s">
        <v>25</v>
      </c>
      <c r="I913" s="102">
        <v>0.17</v>
      </c>
      <c r="J913" s="103">
        <v>0.04</v>
      </c>
      <c r="K913" s="104">
        <v>0.14000000000000001</v>
      </c>
      <c r="L913" s="102">
        <v>0.26</v>
      </c>
      <c r="M913" s="47">
        <v>1.1499999999999999</v>
      </c>
      <c r="N913" s="25" t="s">
        <v>889</v>
      </c>
    </row>
    <row r="914" spans="2:14" ht="15.75" thickTop="1" thickBot="1">
      <c r="B914" s="1228" t="s">
        <v>438</v>
      </c>
      <c r="C914" s="1230" t="s">
        <v>859</v>
      </c>
      <c r="D914" s="1232" t="s">
        <v>860</v>
      </c>
      <c r="E914" s="1234" t="s">
        <v>409</v>
      </c>
      <c r="F914" s="1237" t="s">
        <v>890</v>
      </c>
      <c r="G914" s="1232" t="s">
        <v>891</v>
      </c>
      <c r="H914" s="8" t="s">
        <v>22</v>
      </c>
      <c r="I914" s="9">
        <v>269</v>
      </c>
      <c r="J914" s="8">
        <v>97</v>
      </c>
      <c r="K914" s="10">
        <v>78</v>
      </c>
      <c r="L914" s="9">
        <v>430</v>
      </c>
      <c r="M914" s="11">
        <f>SUM(I914:L914)</f>
        <v>874</v>
      </c>
      <c r="N914" s="23"/>
    </row>
    <row r="915" spans="2:14" ht="15.75" thickTop="1" thickBot="1">
      <c r="B915" s="1229"/>
      <c r="C915" s="1231"/>
      <c r="D915" s="1233"/>
      <c r="E915" s="1235"/>
      <c r="F915" s="1238"/>
      <c r="G915" s="1239"/>
      <c r="H915" s="13" t="s">
        <v>24</v>
      </c>
      <c r="I915" s="14">
        <v>1248</v>
      </c>
      <c r="J915" s="13">
        <v>1248</v>
      </c>
      <c r="K915" s="15">
        <v>460</v>
      </c>
      <c r="L915" s="14">
        <v>460</v>
      </c>
      <c r="M915" s="16">
        <v>460</v>
      </c>
      <c r="N915" s="24"/>
    </row>
    <row r="916" spans="2:14" ht="30" thickTop="1" thickBot="1">
      <c r="B916" s="1229"/>
      <c r="C916" s="1231"/>
      <c r="D916" s="1233"/>
      <c r="E916" s="1235"/>
      <c r="F916" s="1238"/>
      <c r="G916" s="1239"/>
      <c r="H916" s="17" t="s">
        <v>25</v>
      </c>
      <c r="I916" s="102">
        <v>0.2</v>
      </c>
      <c r="J916" s="103">
        <v>7.0000000000000007E-2</v>
      </c>
      <c r="K916" s="104">
        <v>0.17</v>
      </c>
      <c r="L916" s="102">
        <v>0.92</v>
      </c>
      <c r="M916" s="47">
        <v>1.9</v>
      </c>
      <c r="N916" s="25" t="s">
        <v>892</v>
      </c>
    </row>
    <row r="917" spans="2:14" ht="15.75" thickTop="1" thickBot="1">
      <c r="B917" s="1228" t="s">
        <v>438</v>
      </c>
      <c r="C917" s="1230" t="s">
        <v>859</v>
      </c>
      <c r="D917" s="1232" t="s">
        <v>860</v>
      </c>
      <c r="E917" s="1234" t="s">
        <v>412</v>
      </c>
      <c r="F917" s="1237" t="s">
        <v>893</v>
      </c>
      <c r="G917" s="1232" t="s">
        <v>894</v>
      </c>
      <c r="H917" s="8" t="s">
        <v>22</v>
      </c>
      <c r="I917" s="9">
        <v>4</v>
      </c>
      <c r="J917" s="8">
        <v>0</v>
      </c>
      <c r="K917" s="10">
        <v>5</v>
      </c>
      <c r="L917" s="9">
        <v>0</v>
      </c>
      <c r="M917" s="11">
        <f>SUM(I917:L917)</f>
        <v>9</v>
      </c>
      <c r="N917" s="23"/>
    </row>
    <row r="918" spans="2:14" ht="15.75" thickTop="1" thickBot="1">
      <c r="B918" s="1229"/>
      <c r="C918" s="1231"/>
      <c r="D918" s="1233"/>
      <c r="E918" s="1235"/>
      <c r="F918" s="1238"/>
      <c r="G918" s="1239"/>
      <c r="H918" s="13" t="s">
        <v>24</v>
      </c>
      <c r="I918" s="14">
        <v>40</v>
      </c>
      <c r="J918" s="13">
        <v>0</v>
      </c>
      <c r="K918" s="15">
        <v>40</v>
      </c>
      <c r="L918" s="14">
        <v>0</v>
      </c>
      <c r="M918" s="16">
        <v>40</v>
      </c>
      <c r="N918" s="24"/>
    </row>
    <row r="919" spans="2:14" ht="30" thickTop="1" thickBot="1">
      <c r="B919" s="1229"/>
      <c r="C919" s="1231"/>
      <c r="D919" s="1233"/>
      <c r="E919" s="1235"/>
      <c r="F919" s="1238"/>
      <c r="G919" s="1239"/>
      <c r="H919" s="17" t="s">
        <v>25</v>
      </c>
      <c r="I919" s="102">
        <v>0.1</v>
      </c>
      <c r="J919" s="103">
        <v>0</v>
      </c>
      <c r="K919" s="104">
        <v>0.13</v>
      </c>
      <c r="L919" s="102">
        <v>0</v>
      </c>
      <c r="M919" s="47">
        <v>0.23</v>
      </c>
      <c r="N919" s="25" t="s">
        <v>895</v>
      </c>
    </row>
    <row r="920" spans="2:14" ht="20.25" customHeight="1" thickTop="1" thickBot="1">
      <c r="B920" s="1228" t="s">
        <v>438</v>
      </c>
      <c r="C920" s="1230" t="s">
        <v>859</v>
      </c>
      <c r="D920" s="1232" t="s">
        <v>860</v>
      </c>
      <c r="E920" s="1234" t="s">
        <v>415</v>
      </c>
      <c r="F920" s="1237" t="s">
        <v>896</v>
      </c>
      <c r="G920" s="1232" t="s">
        <v>897</v>
      </c>
      <c r="H920" s="8" t="s">
        <v>22</v>
      </c>
      <c r="I920" s="9">
        <v>0</v>
      </c>
      <c r="J920" s="8">
        <v>0</v>
      </c>
      <c r="K920" s="10">
        <v>2000</v>
      </c>
      <c r="L920" s="9">
        <v>6000</v>
      </c>
      <c r="M920" s="11">
        <f>SUM(I920:L920)</f>
        <v>8000</v>
      </c>
      <c r="N920" s="23"/>
    </row>
    <row r="921" spans="2:14" ht="20.25" customHeight="1" thickTop="1" thickBot="1">
      <c r="B921" s="1229"/>
      <c r="C921" s="1231"/>
      <c r="D921" s="1233"/>
      <c r="E921" s="1235"/>
      <c r="F921" s="1238"/>
      <c r="G921" s="1239"/>
      <c r="H921" s="13" t="s">
        <v>24</v>
      </c>
      <c r="I921" s="14">
        <v>0</v>
      </c>
      <c r="J921" s="13">
        <v>0</v>
      </c>
      <c r="K921" s="15">
        <v>26</v>
      </c>
      <c r="L921" s="14">
        <v>26</v>
      </c>
      <c r="M921" s="16">
        <v>26</v>
      </c>
      <c r="N921" s="24"/>
    </row>
    <row r="922" spans="2:14" ht="20.25" customHeight="1" thickTop="1" thickBot="1">
      <c r="B922" s="1229"/>
      <c r="C922" s="1231"/>
      <c r="D922" s="1233"/>
      <c r="E922" s="1235"/>
      <c r="F922" s="1238"/>
      <c r="G922" s="1239"/>
      <c r="H922" s="17" t="s">
        <v>25</v>
      </c>
      <c r="I922" s="102">
        <v>0</v>
      </c>
      <c r="J922" s="103">
        <v>0</v>
      </c>
      <c r="K922" s="104">
        <v>0.25</v>
      </c>
      <c r="L922" s="102">
        <v>0.75</v>
      </c>
      <c r="M922" s="47">
        <v>0.99</v>
      </c>
      <c r="N922" s="25"/>
    </row>
    <row r="923" spans="2:14" ht="20.25" customHeight="1" thickTop="1" thickBot="1">
      <c r="B923" s="1228" t="s">
        <v>438</v>
      </c>
      <c r="C923" s="1230" t="s">
        <v>859</v>
      </c>
      <c r="D923" s="1232" t="s">
        <v>860</v>
      </c>
      <c r="E923" s="1234" t="s">
        <v>418</v>
      </c>
      <c r="F923" s="1237" t="s">
        <v>898</v>
      </c>
      <c r="G923" s="1232" t="s">
        <v>899</v>
      </c>
      <c r="H923" s="8" t="s">
        <v>22</v>
      </c>
      <c r="I923" s="9">
        <v>0</v>
      </c>
      <c r="J923" s="8">
        <v>0</v>
      </c>
      <c r="K923" s="10">
        <v>2</v>
      </c>
      <c r="L923" s="9">
        <v>6</v>
      </c>
      <c r="M923" s="11">
        <f>SUM(I923:L923)</f>
        <v>8</v>
      </c>
      <c r="N923" s="23"/>
    </row>
    <row r="924" spans="2:14" ht="20.25" customHeight="1" thickTop="1" thickBot="1">
      <c r="B924" s="1229"/>
      <c r="C924" s="1231"/>
      <c r="D924" s="1233"/>
      <c r="E924" s="1235"/>
      <c r="F924" s="1238"/>
      <c r="G924" s="1239"/>
      <c r="H924" s="13" t="s">
        <v>24</v>
      </c>
      <c r="I924" s="14">
        <v>0</v>
      </c>
      <c r="J924" s="13">
        <v>0</v>
      </c>
      <c r="K924" s="15">
        <v>8</v>
      </c>
      <c r="L924" s="14">
        <v>8</v>
      </c>
      <c r="M924" s="16">
        <v>8</v>
      </c>
      <c r="N924" s="24"/>
    </row>
    <row r="925" spans="2:14" ht="20.25" customHeight="1" thickTop="1" thickBot="1">
      <c r="B925" s="1229"/>
      <c r="C925" s="1231"/>
      <c r="D925" s="1233"/>
      <c r="E925" s="1235"/>
      <c r="F925" s="1238"/>
      <c r="G925" s="1239"/>
      <c r="H925" s="17" t="s">
        <v>25</v>
      </c>
      <c r="I925" s="102">
        <v>0</v>
      </c>
      <c r="J925" s="103">
        <v>0</v>
      </c>
      <c r="K925" s="104">
        <v>0.25</v>
      </c>
      <c r="L925" s="102">
        <v>0.75</v>
      </c>
      <c r="M925" s="47">
        <f>SUM(I925:L925)</f>
        <v>1</v>
      </c>
      <c r="N925" s="25"/>
    </row>
    <row r="926" spans="2:14" ht="20.25" customHeight="1" thickTop="1" thickBot="1">
      <c r="B926" s="1228" t="s">
        <v>438</v>
      </c>
      <c r="C926" s="1230" t="s">
        <v>859</v>
      </c>
      <c r="D926" s="1232" t="s">
        <v>860</v>
      </c>
      <c r="E926" s="1234" t="s">
        <v>421</v>
      </c>
      <c r="F926" s="1237" t="s">
        <v>900</v>
      </c>
      <c r="G926" s="1232" t="s">
        <v>901</v>
      </c>
      <c r="H926" s="8" t="s">
        <v>22</v>
      </c>
      <c r="I926" s="9">
        <v>6</v>
      </c>
      <c r="J926" s="8">
        <v>8</v>
      </c>
      <c r="K926" s="10">
        <v>14</v>
      </c>
      <c r="L926" s="9">
        <v>12</v>
      </c>
      <c r="M926" s="11">
        <f>SUM(I926:L926)</f>
        <v>40</v>
      </c>
      <c r="N926" s="23"/>
    </row>
    <row r="927" spans="2:14" ht="20.25" customHeight="1" thickTop="1" thickBot="1">
      <c r="B927" s="1229"/>
      <c r="C927" s="1231"/>
      <c r="D927" s="1233"/>
      <c r="E927" s="1235"/>
      <c r="F927" s="1238"/>
      <c r="G927" s="1239"/>
      <c r="H927" s="13" t="s">
        <v>24</v>
      </c>
      <c r="I927" s="14">
        <v>40</v>
      </c>
      <c r="J927" s="13">
        <v>40</v>
      </c>
      <c r="K927" s="15">
        <v>40</v>
      </c>
      <c r="L927" s="14">
        <v>40</v>
      </c>
      <c r="M927" s="16">
        <v>40</v>
      </c>
      <c r="N927" s="24"/>
    </row>
    <row r="928" spans="2:14" ht="20.25" customHeight="1" thickTop="1" thickBot="1">
      <c r="B928" s="1229"/>
      <c r="C928" s="1231"/>
      <c r="D928" s="1233"/>
      <c r="E928" s="1235"/>
      <c r="F928" s="1238"/>
      <c r="G928" s="1239"/>
      <c r="H928" s="17" t="s">
        <v>25</v>
      </c>
      <c r="I928" s="102">
        <v>0.15</v>
      </c>
      <c r="J928" s="103">
        <v>0.2</v>
      </c>
      <c r="K928" s="104">
        <v>0.35</v>
      </c>
      <c r="L928" s="102">
        <v>0.3</v>
      </c>
      <c r="M928" s="47">
        <f>SUM(I928:L928)</f>
        <v>1</v>
      </c>
      <c r="N928" s="25"/>
    </row>
    <row r="929" spans="2:14" ht="15.75" thickTop="1" thickBot="1">
      <c r="B929" s="1228" t="s">
        <v>438</v>
      </c>
      <c r="C929" s="1230" t="s">
        <v>859</v>
      </c>
      <c r="D929" s="1232" t="s">
        <v>860</v>
      </c>
      <c r="E929" s="1234" t="s">
        <v>424</v>
      </c>
      <c r="F929" s="1237" t="s">
        <v>902</v>
      </c>
      <c r="G929" s="1232" t="s">
        <v>903</v>
      </c>
      <c r="H929" s="8" t="s">
        <v>22</v>
      </c>
      <c r="I929" s="9">
        <v>29</v>
      </c>
      <c r="J929" s="8">
        <v>0</v>
      </c>
      <c r="K929" s="10">
        <v>10</v>
      </c>
      <c r="L929" s="9">
        <v>8</v>
      </c>
      <c r="M929" s="11">
        <f>SUM(I929:L929)</f>
        <v>47</v>
      </c>
      <c r="N929" s="23"/>
    </row>
    <row r="930" spans="2:14" ht="15.75" thickTop="1" thickBot="1">
      <c r="B930" s="1229"/>
      <c r="C930" s="1231"/>
      <c r="D930" s="1233"/>
      <c r="E930" s="1235"/>
      <c r="F930" s="1238"/>
      <c r="G930" s="1239"/>
      <c r="H930" s="13" t="s">
        <v>24</v>
      </c>
      <c r="I930" s="14">
        <v>60</v>
      </c>
      <c r="J930" s="13">
        <v>0</v>
      </c>
      <c r="K930" s="15">
        <v>60</v>
      </c>
      <c r="L930" s="14">
        <v>60</v>
      </c>
      <c r="M930" s="16">
        <v>60</v>
      </c>
      <c r="N930" s="24"/>
    </row>
    <row r="931" spans="2:14" ht="44.25" thickTop="1" thickBot="1">
      <c r="B931" s="1229"/>
      <c r="C931" s="1231"/>
      <c r="D931" s="1233"/>
      <c r="E931" s="1235"/>
      <c r="F931" s="1238"/>
      <c r="G931" s="1239"/>
      <c r="H931" s="17" t="s">
        <v>25</v>
      </c>
      <c r="I931" s="102">
        <v>0.24</v>
      </c>
      <c r="J931" s="103">
        <v>0</v>
      </c>
      <c r="K931" s="104">
        <v>0.08</v>
      </c>
      <c r="L931" s="102">
        <v>7.0000000000000007E-2</v>
      </c>
      <c r="M931" s="47">
        <f>SUM(I931:L931)</f>
        <v>0.39</v>
      </c>
      <c r="N931" s="25" t="s">
        <v>904</v>
      </c>
    </row>
    <row r="932" spans="2:14" ht="15.75" thickTop="1" thickBot="1">
      <c r="B932" s="1228" t="s">
        <v>438</v>
      </c>
      <c r="C932" s="1230" t="s">
        <v>859</v>
      </c>
      <c r="D932" s="1232" t="s">
        <v>860</v>
      </c>
      <c r="E932" s="1234" t="s">
        <v>427</v>
      </c>
      <c r="F932" s="1237" t="s">
        <v>905</v>
      </c>
      <c r="G932" s="1232" t="s">
        <v>906</v>
      </c>
      <c r="H932" s="8" t="s">
        <v>22</v>
      </c>
      <c r="I932" s="9">
        <v>0</v>
      </c>
      <c r="J932" s="8">
        <v>14</v>
      </c>
      <c r="K932" s="10">
        <v>0</v>
      </c>
      <c r="L932" s="9">
        <v>0</v>
      </c>
      <c r="M932" s="11">
        <f>SUM(I932:L932)</f>
        <v>14</v>
      </c>
      <c r="N932" s="23"/>
    </row>
    <row r="933" spans="2:14" ht="15.75" thickTop="1" thickBot="1">
      <c r="B933" s="1229"/>
      <c r="C933" s="1231"/>
      <c r="D933" s="1233"/>
      <c r="E933" s="1235"/>
      <c r="F933" s="1238"/>
      <c r="G933" s="1239"/>
      <c r="H933" s="13" t="s">
        <v>24</v>
      </c>
      <c r="I933" s="14">
        <v>0</v>
      </c>
      <c r="J933" s="13">
        <v>43</v>
      </c>
      <c r="K933" s="15">
        <v>0</v>
      </c>
      <c r="L933" s="14">
        <v>0</v>
      </c>
      <c r="M933" s="16">
        <v>43</v>
      </c>
      <c r="N933" s="24"/>
    </row>
    <row r="934" spans="2:14" ht="44.25" thickTop="1" thickBot="1">
      <c r="B934" s="1229"/>
      <c r="C934" s="1231"/>
      <c r="D934" s="1233"/>
      <c r="E934" s="1235"/>
      <c r="F934" s="1238"/>
      <c r="G934" s="1239"/>
      <c r="H934" s="17" t="s">
        <v>25</v>
      </c>
      <c r="I934" s="102">
        <v>0</v>
      </c>
      <c r="J934" s="106">
        <v>8.0000000000000002E-3</v>
      </c>
      <c r="K934" s="104">
        <v>0</v>
      </c>
      <c r="L934" s="102">
        <v>0</v>
      </c>
      <c r="M934" s="57">
        <f>SUM(I934:L934)</f>
        <v>8.0000000000000002E-3</v>
      </c>
      <c r="N934" s="25" t="s">
        <v>907</v>
      </c>
    </row>
    <row r="935" spans="2:14" ht="20.25" customHeight="1" thickTop="1" thickBot="1">
      <c r="B935" s="1228" t="s">
        <v>438</v>
      </c>
      <c r="C935" s="1230" t="s">
        <v>859</v>
      </c>
      <c r="D935" s="1232" t="s">
        <v>860</v>
      </c>
      <c r="E935" s="1234" t="s">
        <v>430</v>
      </c>
      <c r="F935" s="1237" t="s">
        <v>908</v>
      </c>
      <c r="G935" s="1232" t="s">
        <v>909</v>
      </c>
      <c r="H935" s="8" t="s">
        <v>22</v>
      </c>
      <c r="I935" s="9">
        <v>10</v>
      </c>
      <c r="J935" s="8">
        <v>3</v>
      </c>
      <c r="K935" s="10">
        <v>5</v>
      </c>
      <c r="L935" s="9">
        <v>14</v>
      </c>
      <c r="M935" s="11">
        <f>SUM(I935:L935)</f>
        <v>32</v>
      </c>
      <c r="N935" s="23"/>
    </row>
    <row r="936" spans="2:14" ht="20.25" customHeight="1" thickTop="1" thickBot="1">
      <c r="B936" s="1229"/>
      <c r="C936" s="1231"/>
      <c r="D936" s="1233"/>
      <c r="E936" s="1235"/>
      <c r="F936" s="1238"/>
      <c r="G936" s="1239"/>
      <c r="H936" s="13" t="s">
        <v>24</v>
      </c>
      <c r="I936" s="14">
        <v>15</v>
      </c>
      <c r="J936" s="13">
        <v>15</v>
      </c>
      <c r="K936" s="15">
        <v>15</v>
      </c>
      <c r="L936" s="14">
        <v>15</v>
      </c>
      <c r="M936" s="16">
        <v>15</v>
      </c>
      <c r="N936" s="24"/>
    </row>
    <row r="937" spans="2:14" ht="20.25" customHeight="1" thickTop="1" thickBot="1">
      <c r="B937" s="1229"/>
      <c r="C937" s="1231"/>
      <c r="D937" s="1233"/>
      <c r="E937" s="1235"/>
      <c r="F937" s="1238"/>
      <c r="G937" s="1239"/>
      <c r="H937" s="17" t="s">
        <v>25</v>
      </c>
      <c r="I937" s="102">
        <v>0.67</v>
      </c>
      <c r="J937" s="103">
        <v>0.2</v>
      </c>
      <c r="K937" s="104">
        <v>0.33</v>
      </c>
      <c r="L937" s="102">
        <v>0.93</v>
      </c>
      <c r="M937" s="47">
        <f>SUM(I937:L937)</f>
        <v>2.1300000000000003</v>
      </c>
      <c r="N937" s="25"/>
    </row>
    <row r="938" spans="2:14" ht="15.75" thickTop="1" thickBot="1">
      <c r="B938" s="1228" t="s">
        <v>438</v>
      </c>
      <c r="C938" s="1230" t="s">
        <v>859</v>
      </c>
      <c r="D938" s="1232" t="s">
        <v>860</v>
      </c>
      <c r="E938" s="1234" t="s">
        <v>629</v>
      </c>
      <c r="F938" s="1237" t="s">
        <v>910</v>
      </c>
      <c r="G938" s="1232" t="s">
        <v>911</v>
      </c>
      <c r="H938" s="8" t="s">
        <v>22</v>
      </c>
      <c r="I938" s="9">
        <v>286</v>
      </c>
      <c r="J938" s="8">
        <v>6</v>
      </c>
      <c r="K938" s="10">
        <v>141</v>
      </c>
      <c r="L938" s="9">
        <v>245</v>
      </c>
      <c r="M938" s="11">
        <f>SUM(I938:L938)</f>
        <v>678</v>
      </c>
      <c r="N938" s="23"/>
    </row>
    <row r="939" spans="2:14" ht="15.75" thickTop="1" thickBot="1">
      <c r="B939" s="1229"/>
      <c r="C939" s="1231"/>
      <c r="D939" s="1233"/>
      <c r="E939" s="1235"/>
      <c r="F939" s="1238"/>
      <c r="G939" s="1239"/>
      <c r="H939" s="13" t="s">
        <v>24</v>
      </c>
      <c r="I939" s="14">
        <v>2000</v>
      </c>
      <c r="J939" s="13">
        <v>2000</v>
      </c>
      <c r="K939" s="15">
        <v>1000</v>
      </c>
      <c r="L939" s="14">
        <v>1000</v>
      </c>
      <c r="M939" s="16">
        <v>1000</v>
      </c>
      <c r="N939" s="24"/>
    </row>
    <row r="940" spans="2:14" ht="30" thickTop="1" thickBot="1">
      <c r="B940" s="1229"/>
      <c r="C940" s="1231"/>
      <c r="D940" s="1233"/>
      <c r="E940" s="1235"/>
      <c r="F940" s="1238"/>
      <c r="G940" s="1239"/>
      <c r="H940" s="17" t="s">
        <v>25</v>
      </c>
      <c r="I940" s="102">
        <v>0.14000000000000001</v>
      </c>
      <c r="J940" s="106">
        <v>3.0000000000000001E-3</v>
      </c>
      <c r="K940" s="104">
        <v>0.14000000000000001</v>
      </c>
      <c r="L940" s="102">
        <v>0.25</v>
      </c>
      <c r="M940" s="47">
        <v>0.68</v>
      </c>
      <c r="N940" s="25" t="s">
        <v>912</v>
      </c>
    </row>
    <row r="941" spans="2:14" ht="19.5" customHeight="1" thickTop="1" thickBot="1">
      <c r="B941" s="1228" t="s">
        <v>438</v>
      </c>
      <c r="C941" s="1230" t="s">
        <v>859</v>
      </c>
      <c r="D941" s="1232" t="s">
        <v>860</v>
      </c>
      <c r="E941" s="1234" t="s">
        <v>632</v>
      </c>
      <c r="F941" s="1237" t="s">
        <v>913</v>
      </c>
      <c r="G941" s="1232" t="s">
        <v>914</v>
      </c>
      <c r="H941" s="8" t="s">
        <v>22</v>
      </c>
      <c r="I941" s="9">
        <v>137</v>
      </c>
      <c r="J941" s="8">
        <v>0</v>
      </c>
      <c r="K941" s="10">
        <v>2</v>
      </c>
      <c r="L941" s="9">
        <v>26</v>
      </c>
      <c r="M941" s="11">
        <f>SUM(I941:L941)</f>
        <v>165</v>
      </c>
      <c r="N941" s="23"/>
    </row>
    <row r="942" spans="2:14" ht="19.5" customHeight="1" thickTop="1" thickBot="1">
      <c r="B942" s="1229"/>
      <c r="C942" s="1231"/>
      <c r="D942" s="1233"/>
      <c r="E942" s="1235"/>
      <c r="F942" s="1238"/>
      <c r="G942" s="1239"/>
      <c r="H942" s="13" t="s">
        <v>24</v>
      </c>
      <c r="I942" s="14">
        <v>1800</v>
      </c>
      <c r="J942" s="13">
        <v>0</v>
      </c>
      <c r="K942" s="15">
        <v>900</v>
      </c>
      <c r="L942" s="14">
        <v>900</v>
      </c>
      <c r="M942" s="16">
        <v>900</v>
      </c>
      <c r="N942" s="24"/>
    </row>
    <row r="943" spans="2:14" ht="19.5" customHeight="1" thickTop="1" thickBot="1">
      <c r="B943" s="1229"/>
      <c r="C943" s="1231"/>
      <c r="D943" s="1233"/>
      <c r="E943" s="1235"/>
      <c r="F943" s="1238"/>
      <c r="G943" s="1239"/>
      <c r="H943" s="17" t="s">
        <v>25</v>
      </c>
      <c r="I943" s="102">
        <v>0.08</v>
      </c>
      <c r="J943" s="103">
        <v>0</v>
      </c>
      <c r="K943" s="107">
        <v>2.2000000000000001E-3</v>
      </c>
      <c r="L943" s="102">
        <v>0.03</v>
      </c>
      <c r="M943" s="47">
        <v>0.18329999999999999</v>
      </c>
      <c r="N943" s="25"/>
    </row>
    <row r="944" spans="2:14" ht="15.75" thickTop="1" thickBot="1">
      <c r="B944" s="1228" t="s">
        <v>438</v>
      </c>
      <c r="C944" s="1230" t="s">
        <v>859</v>
      </c>
      <c r="D944" s="1232" t="s">
        <v>860</v>
      </c>
      <c r="E944" s="1234" t="s">
        <v>637</v>
      </c>
      <c r="F944" s="1237" t="s">
        <v>915</v>
      </c>
      <c r="G944" s="1232" t="s">
        <v>916</v>
      </c>
      <c r="H944" s="8" t="s">
        <v>22</v>
      </c>
      <c r="I944" s="9">
        <v>0</v>
      </c>
      <c r="J944" s="8">
        <v>175</v>
      </c>
      <c r="K944" s="10">
        <v>212</v>
      </c>
      <c r="L944" s="9">
        <v>152</v>
      </c>
      <c r="M944" s="11">
        <f>SUM(I944:L944)</f>
        <v>539</v>
      </c>
      <c r="N944" s="23"/>
    </row>
    <row r="945" spans="2:14" ht="15.75" thickTop="1" thickBot="1">
      <c r="B945" s="1229"/>
      <c r="C945" s="1231"/>
      <c r="D945" s="1233"/>
      <c r="E945" s="1235"/>
      <c r="F945" s="1238"/>
      <c r="G945" s="1239"/>
      <c r="H945" s="13" t="s">
        <v>24</v>
      </c>
      <c r="I945" s="14">
        <v>0</v>
      </c>
      <c r="J945" s="13">
        <v>90</v>
      </c>
      <c r="K945" s="15">
        <v>90</v>
      </c>
      <c r="L945" s="14">
        <v>90</v>
      </c>
      <c r="M945" s="16">
        <v>90</v>
      </c>
      <c r="N945" s="24"/>
    </row>
    <row r="946" spans="2:14" ht="30" thickTop="1" thickBot="1">
      <c r="B946" s="1229"/>
      <c r="C946" s="1231"/>
      <c r="D946" s="1233"/>
      <c r="E946" s="1235"/>
      <c r="F946" s="1238"/>
      <c r="G946" s="1239"/>
      <c r="H946" s="17" t="s">
        <v>25</v>
      </c>
      <c r="I946" s="102">
        <v>0</v>
      </c>
      <c r="J946" s="103">
        <v>0.25</v>
      </c>
      <c r="K946" s="104">
        <v>0.3</v>
      </c>
      <c r="L946" s="102">
        <v>0.22</v>
      </c>
      <c r="M946" s="47">
        <v>0.75</v>
      </c>
      <c r="N946" s="25" t="s">
        <v>917</v>
      </c>
    </row>
    <row r="947" spans="2:14" ht="15.75" thickTop="1" thickBot="1">
      <c r="B947" s="1228" t="s">
        <v>438</v>
      </c>
      <c r="C947" s="1230" t="s">
        <v>859</v>
      </c>
      <c r="D947" s="1232" t="s">
        <v>860</v>
      </c>
      <c r="E947" s="1234" t="s">
        <v>640</v>
      </c>
      <c r="F947" s="1237" t="s">
        <v>918</v>
      </c>
      <c r="G947" s="1232" t="s">
        <v>919</v>
      </c>
      <c r="H947" s="8" t="s">
        <v>22</v>
      </c>
      <c r="I947" s="9">
        <v>135</v>
      </c>
      <c r="J947" s="8">
        <v>82</v>
      </c>
      <c r="K947" s="10">
        <v>180</v>
      </c>
      <c r="L947" s="9">
        <v>279</v>
      </c>
      <c r="M947" s="11">
        <f>SUM(I947:L947)</f>
        <v>676</v>
      </c>
      <c r="N947" s="23"/>
    </row>
    <row r="948" spans="2:14" ht="15.75" thickTop="1" thickBot="1">
      <c r="B948" s="1229"/>
      <c r="C948" s="1231"/>
      <c r="D948" s="1233"/>
      <c r="E948" s="1235"/>
      <c r="F948" s="1238"/>
      <c r="G948" s="1239"/>
      <c r="H948" s="13" t="s">
        <v>24</v>
      </c>
      <c r="I948" s="14">
        <v>800</v>
      </c>
      <c r="J948" s="13">
        <v>800</v>
      </c>
      <c r="K948" s="15">
        <v>800</v>
      </c>
      <c r="L948" s="14">
        <v>800</v>
      </c>
      <c r="M948" s="16">
        <v>800</v>
      </c>
      <c r="N948" s="24"/>
    </row>
    <row r="949" spans="2:14" ht="30" thickTop="1" thickBot="1">
      <c r="B949" s="1229"/>
      <c r="C949" s="1231"/>
      <c r="D949" s="1233"/>
      <c r="E949" s="1235"/>
      <c r="F949" s="1238"/>
      <c r="G949" s="1239"/>
      <c r="H949" s="17" t="s">
        <v>25</v>
      </c>
      <c r="I949" s="102">
        <v>0.39</v>
      </c>
      <c r="J949" s="103">
        <v>0.23</v>
      </c>
      <c r="K949" s="104">
        <v>0.51</v>
      </c>
      <c r="L949" s="102">
        <v>0.8</v>
      </c>
      <c r="M949" s="47">
        <f>SUM(I949:L949)</f>
        <v>1.93</v>
      </c>
      <c r="N949" s="25" t="s">
        <v>920</v>
      </c>
    </row>
    <row r="950" spans="2:14" ht="15.75" thickTop="1" thickBot="1">
      <c r="B950" s="1228" t="s">
        <v>438</v>
      </c>
      <c r="C950" s="1230" t="s">
        <v>859</v>
      </c>
      <c r="D950" s="1232" t="s">
        <v>860</v>
      </c>
      <c r="E950" s="1234" t="s">
        <v>643</v>
      </c>
      <c r="F950" s="1237" t="s">
        <v>921</v>
      </c>
      <c r="G950" s="1232" t="s">
        <v>922</v>
      </c>
      <c r="H950" s="8" t="s">
        <v>22</v>
      </c>
      <c r="I950" s="9">
        <v>58</v>
      </c>
      <c r="J950" s="8">
        <v>5</v>
      </c>
      <c r="K950" s="10">
        <v>0</v>
      </c>
      <c r="L950" s="9">
        <v>15</v>
      </c>
      <c r="M950" s="11">
        <f>SUM(I950:L950)</f>
        <v>78</v>
      </c>
      <c r="N950" s="23"/>
    </row>
    <row r="951" spans="2:14" ht="15.75" thickTop="1" thickBot="1">
      <c r="B951" s="1229"/>
      <c r="C951" s="1231"/>
      <c r="D951" s="1233"/>
      <c r="E951" s="1235"/>
      <c r="F951" s="1238"/>
      <c r="G951" s="1239"/>
      <c r="H951" s="13" t="s">
        <v>24</v>
      </c>
      <c r="I951" s="14">
        <v>800</v>
      </c>
      <c r="J951" s="13">
        <v>800</v>
      </c>
      <c r="K951" s="15">
        <v>0</v>
      </c>
      <c r="L951" s="14">
        <v>800</v>
      </c>
      <c r="M951" s="16">
        <v>800</v>
      </c>
      <c r="N951" s="24"/>
    </row>
    <row r="952" spans="2:14" ht="30" thickTop="1" thickBot="1">
      <c r="B952" s="1229"/>
      <c r="C952" s="1231"/>
      <c r="D952" s="1233"/>
      <c r="E952" s="1235"/>
      <c r="F952" s="1238"/>
      <c r="G952" s="1239"/>
      <c r="H952" s="17" t="s">
        <v>25</v>
      </c>
      <c r="I952" s="102">
        <v>0.28999999999999998</v>
      </c>
      <c r="J952" s="103">
        <v>0.03</v>
      </c>
      <c r="K952" s="104">
        <v>0</v>
      </c>
      <c r="L952" s="102">
        <v>7.0000000000000007E-2</v>
      </c>
      <c r="M952" s="47">
        <f>SUM(I952:L952)</f>
        <v>0.38999999999999996</v>
      </c>
      <c r="N952" s="25" t="s">
        <v>923</v>
      </c>
    </row>
    <row r="953" spans="2:14" ht="15.75" thickTop="1" thickBot="1">
      <c r="B953" s="1228" t="s">
        <v>438</v>
      </c>
      <c r="C953" s="1230" t="s">
        <v>859</v>
      </c>
      <c r="D953" s="1232" t="s">
        <v>860</v>
      </c>
      <c r="E953" s="1234" t="s">
        <v>649</v>
      </c>
      <c r="F953" s="1237" t="s">
        <v>924</v>
      </c>
      <c r="G953" s="1232" t="s">
        <v>925</v>
      </c>
      <c r="H953" s="8" t="s">
        <v>22</v>
      </c>
      <c r="I953" s="9">
        <v>82</v>
      </c>
      <c r="J953" s="8">
        <v>24</v>
      </c>
      <c r="K953" s="10">
        <v>65</v>
      </c>
      <c r="L953" s="9">
        <v>68</v>
      </c>
      <c r="M953" s="11">
        <f>SUM(I953:L953)</f>
        <v>239</v>
      </c>
      <c r="N953" s="23"/>
    </row>
    <row r="954" spans="2:14" ht="15.75" thickTop="1" thickBot="1">
      <c r="B954" s="1229"/>
      <c r="C954" s="1231"/>
      <c r="D954" s="1233"/>
      <c r="E954" s="1235"/>
      <c r="F954" s="1238"/>
      <c r="G954" s="1239"/>
      <c r="H954" s="13" t="s">
        <v>24</v>
      </c>
      <c r="I954" s="14">
        <v>100</v>
      </c>
      <c r="J954" s="13">
        <v>100</v>
      </c>
      <c r="K954" s="15">
        <v>100</v>
      </c>
      <c r="L954" s="14">
        <v>100</v>
      </c>
      <c r="M954" s="16">
        <v>100</v>
      </c>
      <c r="N954" s="24"/>
    </row>
    <row r="955" spans="2:14" ht="30" thickTop="1" thickBot="1">
      <c r="B955" s="1229"/>
      <c r="C955" s="1231"/>
      <c r="D955" s="1233"/>
      <c r="E955" s="1235"/>
      <c r="F955" s="1238"/>
      <c r="G955" s="1239"/>
      <c r="H955" s="17" t="s">
        <v>25</v>
      </c>
      <c r="I955" s="102">
        <v>0.33</v>
      </c>
      <c r="J955" s="103">
        <v>0.1</v>
      </c>
      <c r="K955" s="104">
        <v>0.26</v>
      </c>
      <c r="L955" s="102">
        <v>0.27</v>
      </c>
      <c r="M955" s="47">
        <v>2.39</v>
      </c>
      <c r="N955" s="25" t="s">
        <v>926</v>
      </c>
    </row>
    <row r="956" spans="2:14" ht="15.75" thickTop="1" thickBot="1">
      <c r="B956" s="1228" t="s">
        <v>438</v>
      </c>
      <c r="C956" s="1230" t="s">
        <v>859</v>
      </c>
      <c r="D956" s="1232" t="s">
        <v>860</v>
      </c>
      <c r="E956" s="1234" t="s">
        <v>653</v>
      </c>
      <c r="F956" s="1237" t="s">
        <v>927</v>
      </c>
      <c r="G956" s="1232" t="s">
        <v>928</v>
      </c>
      <c r="H956" s="8" t="s">
        <v>22</v>
      </c>
      <c r="I956" s="9">
        <v>4</v>
      </c>
      <c r="J956" s="8">
        <v>2</v>
      </c>
      <c r="K956" s="10">
        <v>3</v>
      </c>
      <c r="L956" s="9">
        <v>26</v>
      </c>
      <c r="M956" s="11">
        <f>SUM(I956:L956)</f>
        <v>35</v>
      </c>
      <c r="N956" s="23"/>
    </row>
    <row r="957" spans="2:14" ht="15.75" thickTop="1" thickBot="1">
      <c r="B957" s="1229"/>
      <c r="C957" s="1231"/>
      <c r="D957" s="1233"/>
      <c r="E957" s="1235"/>
      <c r="F957" s="1238"/>
      <c r="G957" s="1239"/>
      <c r="H957" s="13" t="s">
        <v>24</v>
      </c>
      <c r="I957" s="14">
        <v>700</v>
      </c>
      <c r="J957" s="13">
        <v>700</v>
      </c>
      <c r="K957" s="15">
        <v>700</v>
      </c>
      <c r="L957" s="14">
        <v>700</v>
      </c>
      <c r="M957" s="16">
        <v>700</v>
      </c>
      <c r="N957" s="24"/>
    </row>
    <row r="958" spans="2:14" ht="44.25" thickTop="1" thickBot="1">
      <c r="B958" s="1229"/>
      <c r="C958" s="1231"/>
      <c r="D958" s="1233"/>
      <c r="E958" s="1235"/>
      <c r="F958" s="1238"/>
      <c r="G958" s="1239"/>
      <c r="H958" s="17" t="s">
        <v>25</v>
      </c>
      <c r="I958" s="105">
        <v>5.7000000000000002E-3</v>
      </c>
      <c r="J958" s="106">
        <v>2.8999999999999998E-3</v>
      </c>
      <c r="K958" s="107">
        <v>4.3E-3</v>
      </c>
      <c r="L958" s="102">
        <v>0.04</v>
      </c>
      <c r="M958" s="57">
        <f>SUM(I958:L958)</f>
        <v>5.2900000000000003E-2</v>
      </c>
      <c r="N958" s="25" t="s">
        <v>929</v>
      </c>
    </row>
    <row r="959" spans="2:14" ht="15.75" thickTop="1" thickBot="1">
      <c r="B959" s="1228" t="s">
        <v>438</v>
      </c>
      <c r="C959" s="1230" t="s">
        <v>859</v>
      </c>
      <c r="D959" s="1232" t="s">
        <v>860</v>
      </c>
      <c r="E959" s="1234" t="s">
        <v>657</v>
      </c>
      <c r="F959" s="1237" t="s">
        <v>930</v>
      </c>
      <c r="G959" s="1232" t="s">
        <v>931</v>
      </c>
      <c r="H959" s="8" t="s">
        <v>22</v>
      </c>
      <c r="I959" s="9">
        <v>1</v>
      </c>
      <c r="J959" s="8">
        <v>0</v>
      </c>
      <c r="K959" s="10">
        <v>3</v>
      </c>
      <c r="L959" s="9">
        <v>26</v>
      </c>
      <c r="M959" s="11">
        <f>SUM(I959:L959)</f>
        <v>30</v>
      </c>
      <c r="N959" s="23"/>
    </row>
    <row r="960" spans="2:14" ht="15.75" thickTop="1" thickBot="1">
      <c r="B960" s="1229"/>
      <c r="C960" s="1231"/>
      <c r="D960" s="1233"/>
      <c r="E960" s="1235"/>
      <c r="F960" s="1238"/>
      <c r="G960" s="1239"/>
      <c r="H960" s="13" t="s">
        <v>24</v>
      </c>
      <c r="I960" s="14">
        <v>700</v>
      </c>
      <c r="J960" s="13">
        <v>0</v>
      </c>
      <c r="K960" s="15">
        <v>700</v>
      </c>
      <c r="L960" s="14">
        <v>700</v>
      </c>
      <c r="M960" s="16">
        <v>700</v>
      </c>
      <c r="N960" s="24"/>
    </row>
    <row r="961" spans="2:14" ht="58.5" thickTop="1" thickBot="1">
      <c r="B961" s="1229"/>
      <c r="C961" s="1231"/>
      <c r="D961" s="1233"/>
      <c r="E961" s="1235"/>
      <c r="F961" s="1238"/>
      <c r="G961" s="1239"/>
      <c r="H961" s="17" t="s">
        <v>25</v>
      </c>
      <c r="I961" s="105">
        <v>1.4E-3</v>
      </c>
      <c r="J961" s="103">
        <v>0</v>
      </c>
      <c r="K961" s="107">
        <v>4.1000000000000003E-3</v>
      </c>
      <c r="L961" s="102">
        <v>0.04</v>
      </c>
      <c r="M961" s="57">
        <v>4.1200000000000001E-2</v>
      </c>
      <c r="N961" s="25" t="s">
        <v>932</v>
      </c>
    </row>
    <row r="962" spans="2:14" ht="47.25" customHeight="1" thickTop="1" thickBot="1">
      <c r="B962" s="1228" t="s">
        <v>438</v>
      </c>
      <c r="C962" s="1230" t="s">
        <v>933</v>
      </c>
      <c r="D962" s="1232" t="s">
        <v>934</v>
      </c>
      <c r="E962" s="1234" t="s">
        <v>19</v>
      </c>
      <c r="F962" s="1237" t="s">
        <v>935</v>
      </c>
      <c r="G962" s="1232" t="s">
        <v>936</v>
      </c>
      <c r="H962" s="8" t="s">
        <v>22</v>
      </c>
      <c r="I962" s="109" t="s">
        <v>201</v>
      </c>
      <c r="J962" s="110" t="s">
        <v>201</v>
      </c>
      <c r="K962" s="111" t="s">
        <v>201</v>
      </c>
      <c r="L962" s="109" t="s">
        <v>201</v>
      </c>
      <c r="M962" s="60" t="s">
        <v>201</v>
      </c>
      <c r="N962" s="1193" t="s">
        <v>937</v>
      </c>
    </row>
    <row r="963" spans="2:14" ht="47.25" customHeight="1" thickTop="1" thickBot="1">
      <c r="B963" s="1229"/>
      <c r="C963" s="1231"/>
      <c r="D963" s="1233"/>
      <c r="E963" s="1235"/>
      <c r="F963" s="1238"/>
      <c r="G963" s="1239"/>
      <c r="H963" s="13" t="s">
        <v>24</v>
      </c>
      <c r="I963" s="112" t="s">
        <v>201</v>
      </c>
      <c r="J963" s="113" t="s">
        <v>201</v>
      </c>
      <c r="K963" s="114" t="s">
        <v>201</v>
      </c>
      <c r="L963" s="112" t="s">
        <v>201</v>
      </c>
      <c r="M963" s="61" t="s">
        <v>201</v>
      </c>
      <c r="N963" s="1194"/>
    </row>
    <row r="964" spans="2:14" ht="47.25" customHeight="1" thickTop="1" thickBot="1">
      <c r="B964" s="1229"/>
      <c r="C964" s="1231"/>
      <c r="D964" s="1233"/>
      <c r="E964" s="1235"/>
      <c r="F964" s="1238"/>
      <c r="G964" s="1239"/>
      <c r="H964" s="17" t="s">
        <v>25</v>
      </c>
      <c r="I964" s="102">
        <v>7.0000000000000007E-2</v>
      </c>
      <c r="J964" s="103">
        <v>0.1</v>
      </c>
      <c r="K964" s="104">
        <v>7.0000000000000007E-2</v>
      </c>
      <c r="L964" s="102">
        <v>0.24</v>
      </c>
      <c r="M964" s="47">
        <f>SUM(I964:L964)</f>
        <v>0.48</v>
      </c>
      <c r="N964" s="1195"/>
    </row>
    <row r="965" spans="2:14" ht="15.75" thickTop="1" thickBot="1">
      <c r="B965" s="1228" t="s">
        <v>438</v>
      </c>
      <c r="C965" s="1230" t="s">
        <v>933</v>
      </c>
      <c r="D965" s="1232" t="s">
        <v>934</v>
      </c>
      <c r="E965" s="1234" t="s">
        <v>26</v>
      </c>
      <c r="F965" s="1237" t="s">
        <v>938</v>
      </c>
      <c r="G965" s="1232" t="s">
        <v>939</v>
      </c>
      <c r="H965" s="8" t="s">
        <v>22</v>
      </c>
      <c r="I965" s="9">
        <v>0</v>
      </c>
      <c r="J965" s="8">
        <v>0</v>
      </c>
      <c r="K965" s="10">
        <v>0</v>
      </c>
      <c r="L965" s="9">
        <v>117</v>
      </c>
      <c r="M965" s="11">
        <f>SUM(I965:L965)</f>
        <v>117</v>
      </c>
      <c r="N965" s="23"/>
    </row>
    <row r="966" spans="2:14" ht="15.75" thickTop="1" thickBot="1">
      <c r="B966" s="1229"/>
      <c r="C966" s="1231"/>
      <c r="D966" s="1233"/>
      <c r="E966" s="1235"/>
      <c r="F966" s="1238"/>
      <c r="G966" s="1239"/>
      <c r="H966" s="13" t="s">
        <v>24</v>
      </c>
      <c r="I966" s="14">
        <v>0</v>
      </c>
      <c r="J966" s="13">
        <v>0</v>
      </c>
      <c r="K966" s="15">
        <v>0</v>
      </c>
      <c r="L966" s="14">
        <v>1297</v>
      </c>
      <c r="M966" s="16">
        <v>1297</v>
      </c>
      <c r="N966" s="24"/>
    </row>
    <row r="967" spans="2:14" ht="30" thickTop="1" thickBot="1">
      <c r="B967" s="1229"/>
      <c r="C967" s="1231"/>
      <c r="D967" s="1233"/>
      <c r="E967" s="1235"/>
      <c r="F967" s="1238"/>
      <c r="G967" s="1239"/>
      <c r="H967" s="17" t="s">
        <v>25</v>
      </c>
      <c r="I967" s="102">
        <v>0</v>
      </c>
      <c r="J967" s="103">
        <v>0</v>
      </c>
      <c r="K967" s="104">
        <v>0</v>
      </c>
      <c r="L967" s="102">
        <v>0.09</v>
      </c>
      <c r="M967" s="47">
        <f>SUM(I967:L967)</f>
        <v>0.09</v>
      </c>
      <c r="N967" s="25" t="s">
        <v>940</v>
      </c>
    </row>
    <row r="968" spans="2:14" ht="15.75" thickTop="1" thickBot="1">
      <c r="B968" s="1228" t="s">
        <v>438</v>
      </c>
      <c r="C968" s="1230" t="s">
        <v>933</v>
      </c>
      <c r="D968" s="1232" t="s">
        <v>934</v>
      </c>
      <c r="E968" s="1234" t="s">
        <v>55</v>
      </c>
      <c r="F968" s="1237" t="s">
        <v>941</v>
      </c>
      <c r="G968" s="1232" t="s">
        <v>942</v>
      </c>
      <c r="H968" s="8" t="s">
        <v>22</v>
      </c>
      <c r="I968" s="9">
        <v>0</v>
      </c>
      <c r="J968" s="8">
        <v>4</v>
      </c>
      <c r="K968" s="10">
        <v>2</v>
      </c>
      <c r="L968" s="9">
        <v>7</v>
      </c>
      <c r="M968" s="11">
        <f>SUM(I968:L968)</f>
        <v>13</v>
      </c>
      <c r="N968" s="23"/>
    </row>
    <row r="969" spans="2:14" ht="15.75" thickTop="1" thickBot="1">
      <c r="B969" s="1229"/>
      <c r="C969" s="1231"/>
      <c r="D969" s="1233"/>
      <c r="E969" s="1235"/>
      <c r="F969" s="1238"/>
      <c r="G969" s="1239"/>
      <c r="H969" s="13" t="s">
        <v>24</v>
      </c>
      <c r="I969" s="14">
        <v>0</v>
      </c>
      <c r="J969" s="13">
        <v>13</v>
      </c>
      <c r="K969" s="15">
        <v>11</v>
      </c>
      <c r="L969" s="14">
        <v>11</v>
      </c>
      <c r="M969" s="16">
        <v>11</v>
      </c>
      <c r="N969" s="24"/>
    </row>
    <row r="970" spans="2:14" ht="15.75" thickTop="1" thickBot="1">
      <c r="B970" s="1229"/>
      <c r="C970" s="1231"/>
      <c r="D970" s="1233"/>
      <c r="E970" s="1235"/>
      <c r="F970" s="1238"/>
      <c r="G970" s="1239"/>
      <c r="H970" s="17" t="s">
        <v>25</v>
      </c>
      <c r="I970" s="102">
        <v>0</v>
      </c>
      <c r="J970" s="103">
        <v>0.31</v>
      </c>
      <c r="K970" s="104">
        <v>0.18</v>
      </c>
      <c r="L970" s="102">
        <v>0.64</v>
      </c>
      <c r="M970" s="47">
        <v>1.18</v>
      </c>
      <c r="N970" s="25"/>
    </row>
    <row r="971" spans="2:14" ht="15.75" thickTop="1" thickBot="1">
      <c r="B971" s="1228" t="s">
        <v>438</v>
      </c>
      <c r="C971" s="1230" t="s">
        <v>933</v>
      </c>
      <c r="D971" s="1232" t="s">
        <v>934</v>
      </c>
      <c r="E971" s="1234" t="s">
        <v>59</v>
      </c>
      <c r="F971" s="1237" t="s">
        <v>943</v>
      </c>
      <c r="G971" s="1232" t="s">
        <v>944</v>
      </c>
      <c r="H971" s="8" t="s">
        <v>22</v>
      </c>
      <c r="I971" s="9">
        <v>70</v>
      </c>
      <c r="J971" s="8">
        <v>38</v>
      </c>
      <c r="K971" s="10">
        <v>56</v>
      </c>
      <c r="L971" s="9">
        <v>52</v>
      </c>
      <c r="M971" s="11">
        <f>SUM(I971:L971)</f>
        <v>216</v>
      </c>
      <c r="N971" s="23"/>
    </row>
    <row r="972" spans="2:14" ht="15.75" thickTop="1" thickBot="1">
      <c r="B972" s="1229"/>
      <c r="C972" s="1231"/>
      <c r="D972" s="1233"/>
      <c r="E972" s="1235"/>
      <c r="F972" s="1238"/>
      <c r="G972" s="1239"/>
      <c r="H972" s="13" t="s">
        <v>24</v>
      </c>
      <c r="I972" s="14">
        <v>225</v>
      </c>
      <c r="J972" s="13">
        <v>225</v>
      </c>
      <c r="K972" s="15">
        <v>225</v>
      </c>
      <c r="L972" s="14">
        <v>225</v>
      </c>
      <c r="M972" s="16">
        <v>225</v>
      </c>
      <c r="N972" s="24"/>
    </row>
    <row r="973" spans="2:14" ht="15.75" thickTop="1" thickBot="1">
      <c r="B973" s="1229"/>
      <c r="C973" s="1231"/>
      <c r="D973" s="1233"/>
      <c r="E973" s="1235"/>
      <c r="F973" s="1238"/>
      <c r="G973" s="1239"/>
      <c r="H973" s="17" t="s">
        <v>25</v>
      </c>
      <c r="I973" s="102">
        <v>0.31</v>
      </c>
      <c r="J973" s="103">
        <v>0.17</v>
      </c>
      <c r="K973" s="104">
        <v>0.25</v>
      </c>
      <c r="L973" s="102">
        <v>0.23</v>
      </c>
      <c r="M973" s="47">
        <f>SUM(I973:L973)</f>
        <v>0.96</v>
      </c>
      <c r="N973" s="25"/>
    </row>
    <row r="974" spans="2:14" ht="15.75" thickTop="1" thickBot="1">
      <c r="B974" s="1228" t="s">
        <v>438</v>
      </c>
      <c r="C974" s="1230" t="s">
        <v>933</v>
      </c>
      <c r="D974" s="1232" t="s">
        <v>934</v>
      </c>
      <c r="E974" s="1234" t="s">
        <v>91</v>
      </c>
      <c r="F974" s="1237" t="s">
        <v>945</v>
      </c>
      <c r="G974" s="1232" t="s">
        <v>946</v>
      </c>
      <c r="H974" s="8" t="s">
        <v>22</v>
      </c>
      <c r="I974" s="9">
        <v>24</v>
      </c>
      <c r="J974" s="8">
        <v>2</v>
      </c>
      <c r="K974" s="10">
        <v>3</v>
      </c>
      <c r="L974" s="9">
        <v>1</v>
      </c>
      <c r="M974" s="11">
        <f>SUM(I974:L974)</f>
        <v>30</v>
      </c>
      <c r="N974" s="23"/>
    </row>
    <row r="975" spans="2:14" ht="15.75" thickTop="1" thickBot="1">
      <c r="B975" s="1229"/>
      <c r="C975" s="1231"/>
      <c r="D975" s="1233"/>
      <c r="E975" s="1235"/>
      <c r="F975" s="1238"/>
      <c r="G975" s="1239"/>
      <c r="H975" s="13" t="s">
        <v>24</v>
      </c>
      <c r="I975" s="14">
        <v>101</v>
      </c>
      <c r="J975" s="13">
        <v>101</v>
      </c>
      <c r="K975" s="15">
        <v>101</v>
      </c>
      <c r="L975" s="14">
        <v>101</v>
      </c>
      <c r="M975" s="16">
        <v>101</v>
      </c>
      <c r="N975" s="24"/>
    </row>
    <row r="976" spans="2:14" ht="15.75" thickTop="1" thickBot="1">
      <c r="B976" s="1229"/>
      <c r="C976" s="1231"/>
      <c r="D976" s="1233"/>
      <c r="E976" s="1235"/>
      <c r="F976" s="1238"/>
      <c r="G976" s="1239"/>
      <c r="H976" s="17" t="s">
        <v>25</v>
      </c>
      <c r="I976" s="102">
        <v>0.24</v>
      </c>
      <c r="J976" s="103">
        <v>0.02</v>
      </c>
      <c r="K976" s="104">
        <v>0.03</v>
      </c>
      <c r="L976" s="102">
        <v>0.01</v>
      </c>
      <c r="M976" s="47">
        <f>SUM(I976:L976)</f>
        <v>0.30000000000000004</v>
      </c>
      <c r="N976" s="25" t="s">
        <v>947</v>
      </c>
    </row>
    <row r="977" spans="2:14" ht="15.75" thickTop="1" thickBot="1">
      <c r="B977" s="1228" t="s">
        <v>438</v>
      </c>
      <c r="C977" s="1230" t="s">
        <v>933</v>
      </c>
      <c r="D977" s="1232" t="s">
        <v>934</v>
      </c>
      <c r="E977" s="1234" t="s">
        <v>30</v>
      </c>
      <c r="F977" s="1237" t="s">
        <v>948</v>
      </c>
      <c r="G977" s="1232" t="s">
        <v>949</v>
      </c>
      <c r="H977" s="8" t="s">
        <v>22</v>
      </c>
      <c r="I977" s="9">
        <v>0</v>
      </c>
      <c r="J977" s="8">
        <v>0</v>
      </c>
      <c r="K977" s="10">
        <v>0</v>
      </c>
      <c r="L977" s="9">
        <v>0</v>
      </c>
      <c r="M977" s="11">
        <f>SUM(I977:L977)</f>
        <v>0</v>
      </c>
      <c r="N977" s="23"/>
    </row>
    <row r="978" spans="2:14" ht="15.75" thickTop="1" thickBot="1">
      <c r="B978" s="1229"/>
      <c r="C978" s="1231"/>
      <c r="D978" s="1233"/>
      <c r="E978" s="1235"/>
      <c r="F978" s="1238"/>
      <c r="G978" s="1239"/>
      <c r="H978" s="13" t="s">
        <v>24</v>
      </c>
      <c r="I978" s="14">
        <v>0</v>
      </c>
      <c r="J978" s="13">
        <v>0</v>
      </c>
      <c r="K978" s="15">
        <v>0</v>
      </c>
      <c r="L978" s="14">
        <v>0</v>
      </c>
      <c r="M978" s="16">
        <v>0</v>
      </c>
      <c r="N978" s="24"/>
    </row>
    <row r="979" spans="2:14" ht="30" thickTop="1" thickBot="1">
      <c r="B979" s="1229"/>
      <c r="C979" s="1231"/>
      <c r="D979" s="1233"/>
      <c r="E979" s="1235"/>
      <c r="F979" s="1238"/>
      <c r="G979" s="1239"/>
      <c r="H979" s="17" t="s">
        <v>25</v>
      </c>
      <c r="I979" s="102">
        <v>0</v>
      </c>
      <c r="J979" s="103">
        <v>0</v>
      </c>
      <c r="K979" s="104">
        <v>0</v>
      </c>
      <c r="L979" s="102">
        <v>0</v>
      </c>
      <c r="M979" s="47">
        <v>0</v>
      </c>
      <c r="N979" s="25" t="s">
        <v>950</v>
      </c>
    </row>
    <row r="980" spans="2:14" ht="15.75" thickTop="1" thickBot="1">
      <c r="B980" s="1228" t="s">
        <v>438</v>
      </c>
      <c r="C980" s="1230" t="s">
        <v>933</v>
      </c>
      <c r="D980" s="1232" t="s">
        <v>934</v>
      </c>
      <c r="E980" s="1234" t="s">
        <v>33</v>
      </c>
      <c r="F980" s="1237" t="s">
        <v>951</v>
      </c>
      <c r="G980" s="1232" t="s">
        <v>952</v>
      </c>
      <c r="H980" s="8" t="s">
        <v>22</v>
      </c>
      <c r="I980" s="9">
        <v>0</v>
      </c>
      <c r="J980" s="8">
        <v>0</v>
      </c>
      <c r="K980" s="10">
        <v>0</v>
      </c>
      <c r="L980" s="9">
        <v>0</v>
      </c>
      <c r="M980" s="11">
        <v>0</v>
      </c>
      <c r="N980" s="23"/>
    </row>
    <row r="981" spans="2:14" ht="15.75" thickTop="1" thickBot="1">
      <c r="B981" s="1229"/>
      <c r="C981" s="1231"/>
      <c r="D981" s="1233"/>
      <c r="E981" s="1235"/>
      <c r="F981" s="1238"/>
      <c r="G981" s="1239"/>
      <c r="H981" s="13" t="s">
        <v>24</v>
      </c>
      <c r="I981" s="14">
        <v>0</v>
      </c>
      <c r="J981" s="13">
        <v>0</v>
      </c>
      <c r="K981" s="15">
        <v>0</v>
      </c>
      <c r="L981" s="14">
        <v>0</v>
      </c>
      <c r="M981" s="16">
        <v>0</v>
      </c>
      <c r="N981" s="24"/>
    </row>
    <row r="982" spans="2:14" ht="30" thickTop="1" thickBot="1">
      <c r="B982" s="1229"/>
      <c r="C982" s="1231"/>
      <c r="D982" s="1233"/>
      <c r="E982" s="1235"/>
      <c r="F982" s="1238"/>
      <c r="G982" s="1239"/>
      <c r="H982" s="17" t="s">
        <v>25</v>
      </c>
      <c r="I982" s="102">
        <v>0</v>
      </c>
      <c r="J982" s="103">
        <v>0</v>
      </c>
      <c r="K982" s="104">
        <v>0</v>
      </c>
      <c r="L982" s="102">
        <v>0</v>
      </c>
      <c r="M982" s="47">
        <v>0</v>
      </c>
      <c r="N982" s="25" t="s">
        <v>950</v>
      </c>
    </row>
    <row r="983" spans="2:14" ht="15.75" thickTop="1" thickBot="1">
      <c r="B983" s="1228" t="s">
        <v>438</v>
      </c>
      <c r="C983" s="1230" t="s">
        <v>933</v>
      </c>
      <c r="D983" s="1232" t="s">
        <v>934</v>
      </c>
      <c r="E983" s="1234" t="s">
        <v>36</v>
      </c>
      <c r="F983" s="1237" t="s">
        <v>953</v>
      </c>
      <c r="G983" s="1232" t="s">
        <v>954</v>
      </c>
      <c r="H983" s="8" t="s">
        <v>22</v>
      </c>
      <c r="I983" s="9">
        <v>0</v>
      </c>
      <c r="J983" s="8">
        <v>0</v>
      </c>
      <c r="K983" s="10">
        <v>0</v>
      </c>
      <c r="L983" s="9">
        <v>117</v>
      </c>
      <c r="M983" s="11">
        <f>SUM(I983:L983)</f>
        <v>117</v>
      </c>
      <c r="N983" s="23"/>
    </row>
    <row r="984" spans="2:14" ht="15.75" thickTop="1" thickBot="1">
      <c r="B984" s="1229"/>
      <c r="C984" s="1231"/>
      <c r="D984" s="1233"/>
      <c r="E984" s="1235"/>
      <c r="F984" s="1238"/>
      <c r="G984" s="1239"/>
      <c r="H984" s="13" t="s">
        <v>24</v>
      </c>
      <c r="I984" s="14">
        <v>0</v>
      </c>
      <c r="J984" s="13">
        <v>0</v>
      </c>
      <c r="K984" s="15">
        <v>0</v>
      </c>
      <c r="L984" s="14">
        <v>90</v>
      </c>
      <c r="M984" s="16">
        <v>90</v>
      </c>
      <c r="N984" s="24"/>
    </row>
    <row r="985" spans="2:14" ht="15.75" thickTop="1" thickBot="1">
      <c r="B985" s="1229"/>
      <c r="C985" s="1231"/>
      <c r="D985" s="1233"/>
      <c r="E985" s="1235"/>
      <c r="F985" s="1238"/>
      <c r="G985" s="1239"/>
      <c r="H985" s="17" t="s">
        <v>25</v>
      </c>
      <c r="I985" s="102">
        <v>0</v>
      </c>
      <c r="J985" s="103">
        <v>0</v>
      </c>
      <c r="K985" s="104">
        <v>0</v>
      </c>
      <c r="L985" s="102">
        <v>1.3</v>
      </c>
      <c r="M985" s="47">
        <f>SUM(I985:L985)</f>
        <v>1.3</v>
      </c>
      <c r="N985" s="25"/>
    </row>
    <row r="986" spans="2:14" ht="15.75" thickTop="1" thickBot="1">
      <c r="B986" s="1228" t="s">
        <v>438</v>
      </c>
      <c r="C986" s="1230" t="s">
        <v>933</v>
      </c>
      <c r="D986" s="1232" t="s">
        <v>934</v>
      </c>
      <c r="E986" s="1234" t="s">
        <v>39</v>
      </c>
      <c r="F986" s="1237" t="s">
        <v>955</v>
      </c>
      <c r="G986" s="1232" t="s">
        <v>956</v>
      </c>
      <c r="H986" s="8" t="s">
        <v>22</v>
      </c>
      <c r="I986" s="9">
        <v>0</v>
      </c>
      <c r="J986" s="8">
        <v>0</v>
      </c>
      <c r="K986" s="10">
        <v>0</v>
      </c>
      <c r="L986" s="9">
        <v>0</v>
      </c>
      <c r="M986" s="11">
        <v>0</v>
      </c>
      <c r="N986" s="23"/>
    </row>
    <row r="987" spans="2:14" ht="15.75" thickTop="1" thickBot="1">
      <c r="B987" s="1229"/>
      <c r="C987" s="1231"/>
      <c r="D987" s="1233"/>
      <c r="E987" s="1235"/>
      <c r="F987" s="1238"/>
      <c r="G987" s="1239"/>
      <c r="H987" s="13" t="s">
        <v>24</v>
      </c>
      <c r="I987" s="14">
        <v>0</v>
      </c>
      <c r="J987" s="13">
        <v>0</v>
      </c>
      <c r="K987" s="15">
        <v>0</v>
      </c>
      <c r="L987" s="14">
        <v>0</v>
      </c>
      <c r="M987" s="16">
        <v>0</v>
      </c>
      <c r="N987" s="24"/>
    </row>
    <row r="988" spans="2:14" ht="30" thickTop="1" thickBot="1">
      <c r="B988" s="1229"/>
      <c r="C988" s="1231"/>
      <c r="D988" s="1233"/>
      <c r="E988" s="1235"/>
      <c r="F988" s="1238"/>
      <c r="G988" s="1239"/>
      <c r="H988" s="17" t="s">
        <v>25</v>
      </c>
      <c r="I988" s="102">
        <v>0</v>
      </c>
      <c r="J988" s="103">
        <v>0</v>
      </c>
      <c r="K988" s="104">
        <v>0</v>
      </c>
      <c r="L988" s="102">
        <v>0</v>
      </c>
      <c r="M988" s="47">
        <v>0</v>
      </c>
      <c r="N988" s="25" t="s">
        <v>957</v>
      </c>
    </row>
    <row r="989" spans="2:14" ht="15.75" thickTop="1" thickBot="1">
      <c r="B989" s="1228" t="s">
        <v>438</v>
      </c>
      <c r="C989" s="1230" t="s">
        <v>933</v>
      </c>
      <c r="D989" s="1232" t="s">
        <v>934</v>
      </c>
      <c r="E989" s="1234" t="s">
        <v>42</v>
      </c>
      <c r="F989" s="1237" t="s">
        <v>958</v>
      </c>
      <c r="G989" s="1232" t="s">
        <v>959</v>
      </c>
      <c r="H989" s="8" t="s">
        <v>22</v>
      </c>
      <c r="I989" s="9">
        <v>0</v>
      </c>
      <c r="J989" s="8">
        <v>0</v>
      </c>
      <c r="K989" s="10">
        <v>0</v>
      </c>
      <c r="L989" s="9">
        <v>0</v>
      </c>
      <c r="M989" s="11">
        <v>0</v>
      </c>
      <c r="N989" s="23"/>
    </row>
    <row r="990" spans="2:14" ht="15.75" thickTop="1" thickBot="1">
      <c r="B990" s="1229"/>
      <c r="C990" s="1231"/>
      <c r="D990" s="1233"/>
      <c r="E990" s="1235"/>
      <c r="F990" s="1238"/>
      <c r="G990" s="1239"/>
      <c r="H990" s="13" t="s">
        <v>24</v>
      </c>
      <c r="I990" s="14">
        <v>0</v>
      </c>
      <c r="J990" s="13">
        <v>0</v>
      </c>
      <c r="K990" s="15">
        <v>0</v>
      </c>
      <c r="L990" s="14">
        <v>0</v>
      </c>
      <c r="M990" s="16">
        <v>0</v>
      </c>
      <c r="N990" s="24"/>
    </row>
    <row r="991" spans="2:14" ht="30" thickTop="1" thickBot="1">
      <c r="B991" s="1229"/>
      <c r="C991" s="1231"/>
      <c r="D991" s="1233"/>
      <c r="E991" s="1235"/>
      <c r="F991" s="1238"/>
      <c r="G991" s="1239"/>
      <c r="H991" s="17" t="s">
        <v>25</v>
      </c>
      <c r="I991" s="102">
        <v>0</v>
      </c>
      <c r="J991" s="103">
        <v>0</v>
      </c>
      <c r="K991" s="104">
        <v>0</v>
      </c>
      <c r="L991" s="102">
        <v>0</v>
      </c>
      <c r="M991" s="47">
        <v>0</v>
      </c>
      <c r="N991" s="25" t="s">
        <v>950</v>
      </c>
    </row>
    <row r="992" spans="2:14" ht="15.75" thickTop="1" thickBot="1">
      <c r="B992" s="1228" t="s">
        <v>438</v>
      </c>
      <c r="C992" s="1230" t="s">
        <v>933</v>
      </c>
      <c r="D992" s="1232" t="s">
        <v>934</v>
      </c>
      <c r="E992" s="1234" t="s">
        <v>402</v>
      </c>
      <c r="F992" s="1237" t="s">
        <v>960</v>
      </c>
      <c r="G992" s="1232" t="s">
        <v>961</v>
      </c>
      <c r="H992" s="8" t="s">
        <v>22</v>
      </c>
      <c r="I992" s="9">
        <v>0</v>
      </c>
      <c r="J992" s="8">
        <v>0</v>
      </c>
      <c r="K992" s="10">
        <v>0</v>
      </c>
      <c r="L992" s="9">
        <v>0</v>
      </c>
      <c r="M992" s="11">
        <v>0</v>
      </c>
      <c r="N992" s="23"/>
    </row>
    <row r="993" spans="2:14" ht="15.75" thickTop="1" thickBot="1">
      <c r="B993" s="1229"/>
      <c r="C993" s="1231"/>
      <c r="D993" s="1233"/>
      <c r="E993" s="1235"/>
      <c r="F993" s="1238"/>
      <c r="G993" s="1239"/>
      <c r="H993" s="13" t="s">
        <v>24</v>
      </c>
      <c r="I993" s="14">
        <v>0</v>
      </c>
      <c r="J993" s="13">
        <v>0</v>
      </c>
      <c r="K993" s="15">
        <v>0</v>
      </c>
      <c r="L993" s="14">
        <v>0</v>
      </c>
      <c r="M993" s="16">
        <v>0</v>
      </c>
      <c r="N993" s="24"/>
    </row>
    <row r="994" spans="2:14" ht="30" thickTop="1" thickBot="1">
      <c r="B994" s="1229"/>
      <c r="C994" s="1231"/>
      <c r="D994" s="1233"/>
      <c r="E994" s="1235"/>
      <c r="F994" s="1238"/>
      <c r="G994" s="1239"/>
      <c r="H994" s="17" t="s">
        <v>25</v>
      </c>
      <c r="I994" s="102">
        <v>0</v>
      </c>
      <c r="J994" s="103">
        <v>0</v>
      </c>
      <c r="K994" s="104">
        <v>0</v>
      </c>
      <c r="L994" s="102">
        <v>0</v>
      </c>
      <c r="M994" s="47">
        <v>0</v>
      </c>
      <c r="N994" s="25" t="s">
        <v>950</v>
      </c>
    </row>
    <row r="995" spans="2:14" ht="15.75" thickTop="1" thickBot="1">
      <c r="B995" s="1228" t="s">
        <v>438</v>
      </c>
      <c r="C995" s="1230" t="s">
        <v>933</v>
      </c>
      <c r="D995" s="1232" t="s">
        <v>934</v>
      </c>
      <c r="E995" s="1234" t="s">
        <v>406</v>
      </c>
      <c r="F995" s="1237" t="s">
        <v>962</v>
      </c>
      <c r="G995" s="1232" t="s">
        <v>963</v>
      </c>
      <c r="H995" s="8" t="s">
        <v>22</v>
      </c>
      <c r="I995" s="9">
        <v>0</v>
      </c>
      <c r="J995" s="8">
        <v>4</v>
      </c>
      <c r="K995" s="10">
        <v>2</v>
      </c>
      <c r="L995" s="9">
        <v>2</v>
      </c>
      <c r="M995" s="11">
        <f>SUM(I995:L995)</f>
        <v>8</v>
      </c>
      <c r="N995" s="23"/>
    </row>
    <row r="996" spans="2:14" ht="15.75" thickTop="1" thickBot="1">
      <c r="B996" s="1229"/>
      <c r="C996" s="1231"/>
      <c r="D996" s="1233"/>
      <c r="E996" s="1235"/>
      <c r="F996" s="1238"/>
      <c r="G996" s="1239"/>
      <c r="H996" s="13" t="s">
        <v>24</v>
      </c>
      <c r="I996" s="14">
        <v>0</v>
      </c>
      <c r="J996" s="13">
        <v>11</v>
      </c>
      <c r="K996" s="15">
        <v>11</v>
      </c>
      <c r="L996" s="14">
        <v>11</v>
      </c>
      <c r="M996" s="16">
        <v>11</v>
      </c>
      <c r="N996" s="24"/>
    </row>
    <row r="997" spans="2:14" ht="15.75" thickTop="1" thickBot="1">
      <c r="B997" s="1229"/>
      <c r="C997" s="1231"/>
      <c r="D997" s="1233"/>
      <c r="E997" s="1235"/>
      <c r="F997" s="1238"/>
      <c r="G997" s="1239"/>
      <c r="H997" s="17" t="s">
        <v>25</v>
      </c>
      <c r="I997" s="102">
        <v>0</v>
      </c>
      <c r="J997" s="103">
        <v>0.36</v>
      </c>
      <c r="K997" s="104">
        <v>0.18</v>
      </c>
      <c r="L997" s="102">
        <v>0.18</v>
      </c>
      <c r="M997" s="47">
        <f>SUM(I997:L997)</f>
        <v>0.72</v>
      </c>
      <c r="N997" s="25"/>
    </row>
    <row r="998" spans="2:14" ht="15.75" thickTop="1" thickBot="1">
      <c r="B998" s="1228" t="s">
        <v>438</v>
      </c>
      <c r="C998" s="1230" t="s">
        <v>933</v>
      </c>
      <c r="D998" s="1232" t="s">
        <v>934</v>
      </c>
      <c r="E998" s="1234" t="s">
        <v>409</v>
      </c>
      <c r="F998" s="1237" t="s">
        <v>964</v>
      </c>
      <c r="G998" s="1232" t="s">
        <v>965</v>
      </c>
      <c r="H998" s="8" t="s">
        <v>22</v>
      </c>
      <c r="I998" s="9">
        <v>0</v>
      </c>
      <c r="J998" s="8">
        <v>0</v>
      </c>
      <c r="K998" s="10">
        <v>0</v>
      </c>
      <c r="L998" s="9">
        <v>2</v>
      </c>
      <c r="M998" s="11">
        <f>SUM(I998:L998)</f>
        <v>2</v>
      </c>
      <c r="N998" s="23"/>
    </row>
    <row r="999" spans="2:14" ht="15.75" thickTop="1" thickBot="1">
      <c r="B999" s="1229"/>
      <c r="C999" s="1231"/>
      <c r="D999" s="1233"/>
      <c r="E999" s="1235"/>
      <c r="F999" s="1238"/>
      <c r="G999" s="1239"/>
      <c r="H999" s="13" t="s">
        <v>24</v>
      </c>
      <c r="I999" s="14">
        <v>0</v>
      </c>
      <c r="J999" s="13">
        <v>0</v>
      </c>
      <c r="K999" s="15">
        <v>0</v>
      </c>
      <c r="L999" s="14">
        <v>2</v>
      </c>
      <c r="M999" s="16">
        <v>2</v>
      </c>
      <c r="N999" s="24"/>
    </row>
    <row r="1000" spans="2:14" ht="15.75" thickTop="1" thickBot="1">
      <c r="B1000" s="1229"/>
      <c r="C1000" s="1231"/>
      <c r="D1000" s="1233"/>
      <c r="E1000" s="1235"/>
      <c r="F1000" s="1238"/>
      <c r="G1000" s="1239"/>
      <c r="H1000" s="17" t="s">
        <v>25</v>
      </c>
      <c r="I1000" s="102">
        <v>0</v>
      </c>
      <c r="J1000" s="103">
        <v>0</v>
      </c>
      <c r="K1000" s="104">
        <v>0</v>
      </c>
      <c r="L1000" s="102">
        <v>1</v>
      </c>
      <c r="M1000" s="47">
        <f>SUM(I1000:L1000)</f>
        <v>1</v>
      </c>
      <c r="N1000" s="25"/>
    </row>
    <row r="1001" spans="2:14" ht="15.75" thickTop="1" thickBot="1">
      <c r="B1001" s="1228" t="s">
        <v>438</v>
      </c>
      <c r="C1001" s="1230" t="s">
        <v>933</v>
      </c>
      <c r="D1001" s="1232" t="s">
        <v>934</v>
      </c>
      <c r="E1001" s="1234" t="s">
        <v>412</v>
      </c>
      <c r="F1001" s="1237" t="s">
        <v>966</v>
      </c>
      <c r="G1001" s="1232" t="s">
        <v>967</v>
      </c>
      <c r="H1001" s="8" t="s">
        <v>22</v>
      </c>
      <c r="I1001" s="9">
        <v>0</v>
      </c>
      <c r="J1001" s="8">
        <v>0</v>
      </c>
      <c r="K1001" s="10">
        <v>0</v>
      </c>
      <c r="L1001" s="9">
        <v>0</v>
      </c>
      <c r="M1001" s="11">
        <f>SUM(I1001:L1001)</f>
        <v>0</v>
      </c>
      <c r="N1001" s="23"/>
    </row>
    <row r="1002" spans="2:14" ht="15.75" thickTop="1" thickBot="1">
      <c r="B1002" s="1229"/>
      <c r="C1002" s="1231"/>
      <c r="D1002" s="1233"/>
      <c r="E1002" s="1235"/>
      <c r="F1002" s="1238"/>
      <c r="G1002" s="1239"/>
      <c r="H1002" s="13" t="s">
        <v>24</v>
      </c>
      <c r="I1002" s="14">
        <v>0</v>
      </c>
      <c r="J1002" s="13">
        <v>0</v>
      </c>
      <c r="K1002" s="15">
        <v>0</v>
      </c>
      <c r="L1002" s="14">
        <v>0</v>
      </c>
      <c r="M1002" s="16">
        <v>0</v>
      </c>
      <c r="N1002" s="24"/>
    </row>
    <row r="1003" spans="2:14" ht="30" thickTop="1" thickBot="1">
      <c r="B1003" s="1229"/>
      <c r="C1003" s="1231"/>
      <c r="D1003" s="1233"/>
      <c r="E1003" s="1235"/>
      <c r="F1003" s="1238"/>
      <c r="G1003" s="1239"/>
      <c r="H1003" s="17" t="s">
        <v>25</v>
      </c>
      <c r="I1003" s="102">
        <v>0</v>
      </c>
      <c r="J1003" s="103">
        <v>0</v>
      </c>
      <c r="K1003" s="104">
        <v>0</v>
      </c>
      <c r="L1003" s="102">
        <v>0</v>
      </c>
      <c r="M1003" s="47">
        <v>0</v>
      </c>
      <c r="N1003" s="25" t="s">
        <v>950</v>
      </c>
    </row>
    <row r="1004" spans="2:14" ht="15.75" thickTop="1" thickBot="1">
      <c r="B1004" s="1228" t="s">
        <v>438</v>
      </c>
      <c r="C1004" s="1230" t="s">
        <v>933</v>
      </c>
      <c r="D1004" s="1232" t="s">
        <v>934</v>
      </c>
      <c r="E1004" s="1234" t="s">
        <v>415</v>
      </c>
      <c r="F1004" s="1237" t="s">
        <v>968</v>
      </c>
      <c r="G1004" s="1232" t="s">
        <v>969</v>
      </c>
      <c r="H1004" s="8" t="s">
        <v>22</v>
      </c>
      <c r="I1004" s="9">
        <v>0</v>
      </c>
      <c r="J1004" s="8">
        <v>0</v>
      </c>
      <c r="K1004" s="10">
        <v>0</v>
      </c>
      <c r="L1004" s="9">
        <v>11</v>
      </c>
      <c r="M1004" s="11">
        <f>SUM(I1004:L1004)</f>
        <v>11</v>
      </c>
      <c r="N1004" s="23"/>
    </row>
    <row r="1005" spans="2:14" ht="15.75" thickTop="1" thickBot="1">
      <c r="B1005" s="1229"/>
      <c r="C1005" s="1231"/>
      <c r="D1005" s="1233"/>
      <c r="E1005" s="1235"/>
      <c r="F1005" s="1238"/>
      <c r="G1005" s="1239"/>
      <c r="H1005" s="13" t="s">
        <v>24</v>
      </c>
      <c r="I1005" s="14">
        <v>0</v>
      </c>
      <c r="J1005" s="13">
        <v>0</v>
      </c>
      <c r="K1005" s="15">
        <v>0</v>
      </c>
      <c r="L1005" s="14">
        <v>12</v>
      </c>
      <c r="M1005" s="16">
        <v>12</v>
      </c>
      <c r="N1005" s="24"/>
    </row>
    <row r="1006" spans="2:14" ht="15.75" thickTop="1" thickBot="1">
      <c r="B1006" s="1229"/>
      <c r="C1006" s="1231"/>
      <c r="D1006" s="1233"/>
      <c r="E1006" s="1235"/>
      <c r="F1006" s="1238"/>
      <c r="G1006" s="1239"/>
      <c r="H1006" s="17" t="s">
        <v>25</v>
      </c>
      <c r="I1006" s="102">
        <v>0</v>
      </c>
      <c r="J1006" s="103">
        <v>0</v>
      </c>
      <c r="K1006" s="104">
        <v>0</v>
      </c>
      <c r="L1006" s="102">
        <v>0.92</v>
      </c>
      <c r="M1006" s="47">
        <f>SUM(I1006:L1006)</f>
        <v>0.92</v>
      </c>
      <c r="N1006" s="25"/>
    </row>
    <row r="1007" spans="2:14" ht="15.75" thickTop="1" thickBot="1">
      <c r="B1007" s="1228" t="s">
        <v>438</v>
      </c>
      <c r="C1007" s="1230" t="s">
        <v>933</v>
      </c>
      <c r="D1007" s="1232" t="s">
        <v>934</v>
      </c>
      <c r="E1007" s="1234" t="s">
        <v>418</v>
      </c>
      <c r="F1007" s="1237" t="s">
        <v>970</v>
      </c>
      <c r="G1007" s="1232" t="s">
        <v>971</v>
      </c>
      <c r="H1007" s="8" t="s">
        <v>22</v>
      </c>
      <c r="I1007" s="9">
        <v>23</v>
      </c>
      <c r="J1007" s="8">
        <v>1</v>
      </c>
      <c r="K1007" s="10">
        <v>2</v>
      </c>
      <c r="L1007" s="9">
        <v>0</v>
      </c>
      <c r="M1007" s="11">
        <f>SUM(I1007:L1007)</f>
        <v>26</v>
      </c>
      <c r="N1007" s="23"/>
    </row>
    <row r="1008" spans="2:14" ht="15.75" thickTop="1" thickBot="1">
      <c r="B1008" s="1229"/>
      <c r="C1008" s="1231"/>
      <c r="D1008" s="1233"/>
      <c r="E1008" s="1235"/>
      <c r="F1008" s="1238"/>
      <c r="G1008" s="1239"/>
      <c r="H1008" s="13" t="s">
        <v>24</v>
      </c>
      <c r="I1008" s="14">
        <v>100</v>
      </c>
      <c r="J1008" s="13">
        <v>100</v>
      </c>
      <c r="K1008" s="15">
        <v>100</v>
      </c>
      <c r="L1008" s="14">
        <v>100</v>
      </c>
      <c r="M1008" s="16">
        <v>100</v>
      </c>
      <c r="N1008" s="24"/>
    </row>
    <row r="1009" spans="2:14" ht="30" thickTop="1" thickBot="1">
      <c r="B1009" s="1229"/>
      <c r="C1009" s="1231"/>
      <c r="D1009" s="1233"/>
      <c r="E1009" s="1235"/>
      <c r="F1009" s="1238"/>
      <c r="G1009" s="1239"/>
      <c r="H1009" s="17" t="s">
        <v>25</v>
      </c>
      <c r="I1009" s="102">
        <v>0.23</v>
      </c>
      <c r="J1009" s="103">
        <v>0.01</v>
      </c>
      <c r="K1009" s="104">
        <v>0.02</v>
      </c>
      <c r="L1009" s="102">
        <v>0</v>
      </c>
      <c r="M1009" s="47">
        <f>SUM(I1009:L1009)</f>
        <v>0.26</v>
      </c>
      <c r="N1009" s="25" t="s">
        <v>972</v>
      </c>
    </row>
    <row r="1010" spans="2:14" ht="15.75" thickTop="1" thickBot="1">
      <c r="B1010" s="1228" t="s">
        <v>438</v>
      </c>
      <c r="C1010" s="1230" t="s">
        <v>933</v>
      </c>
      <c r="D1010" s="1232" t="s">
        <v>934</v>
      </c>
      <c r="E1010" s="1234" t="s">
        <v>421</v>
      </c>
      <c r="F1010" s="1237" t="s">
        <v>973</v>
      </c>
      <c r="G1010" s="1232" t="s">
        <v>974</v>
      </c>
      <c r="H1010" s="8" t="s">
        <v>22</v>
      </c>
      <c r="I1010" s="9">
        <v>1180</v>
      </c>
      <c r="J1010" s="8">
        <v>199</v>
      </c>
      <c r="K1010" s="10">
        <v>314</v>
      </c>
      <c r="L1010" s="9">
        <v>1234</v>
      </c>
      <c r="M1010" s="11">
        <f>SUM(I1010:L1010)</f>
        <v>2927</v>
      </c>
      <c r="N1010" s="23"/>
    </row>
    <row r="1011" spans="2:14" ht="15.75" thickTop="1" thickBot="1">
      <c r="B1011" s="1228"/>
      <c r="C1011" s="1230"/>
      <c r="D1011" s="1232"/>
      <c r="E1011" s="1234"/>
      <c r="F1011" s="1237"/>
      <c r="G1011" s="1232"/>
      <c r="H1011" s="13" t="s">
        <v>24</v>
      </c>
      <c r="I1011" s="14">
        <v>125</v>
      </c>
      <c r="J1011" s="13">
        <v>125</v>
      </c>
      <c r="K1011" s="15">
        <v>125</v>
      </c>
      <c r="L1011" s="14">
        <v>125</v>
      </c>
      <c r="M1011" s="16">
        <v>125</v>
      </c>
      <c r="N1011" s="24"/>
    </row>
    <row r="1012" spans="2:14" ht="44.25" thickTop="1" thickBot="1">
      <c r="B1012" s="1228"/>
      <c r="C1012" s="1230"/>
      <c r="D1012" s="1232"/>
      <c r="E1012" s="1234"/>
      <c r="F1012" s="1237"/>
      <c r="G1012" s="1232"/>
      <c r="H1012" s="17" t="s">
        <v>25</v>
      </c>
      <c r="I1012" s="102">
        <v>0.09</v>
      </c>
      <c r="J1012" s="103">
        <v>0.02</v>
      </c>
      <c r="K1012" s="104">
        <v>0.04</v>
      </c>
      <c r="L1012" s="102">
        <v>0.14000000000000001</v>
      </c>
      <c r="M1012" s="47">
        <v>0.34</v>
      </c>
      <c r="N1012" s="25" t="s">
        <v>975</v>
      </c>
    </row>
    <row r="1013" spans="2:14" ht="32.25" customHeight="1" thickTop="1" thickBot="1">
      <c r="B1013" s="1228" t="s">
        <v>438</v>
      </c>
      <c r="C1013" s="1230" t="s">
        <v>976</v>
      </c>
      <c r="D1013" s="1232" t="s">
        <v>977</v>
      </c>
      <c r="E1013" s="1234" t="s">
        <v>19</v>
      </c>
      <c r="F1013" s="1237" t="s">
        <v>978</v>
      </c>
      <c r="G1013" s="1232" t="s">
        <v>979</v>
      </c>
      <c r="H1013" s="8" t="s">
        <v>22</v>
      </c>
      <c r="I1013" s="9">
        <v>158394</v>
      </c>
      <c r="J1013" s="8">
        <v>186380</v>
      </c>
      <c r="K1013" s="10">
        <v>183127</v>
      </c>
      <c r="L1013" s="9">
        <v>202619</v>
      </c>
      <c r="M1013" s="11">
        <v>202619</v>
      </c>
      <c r="N1013" s="23"/>
    </row>
    <row r="1014" spans="2:14" ht="32.25" customHeight="1" thickTop="1" thickBot="1">
      <c r="B1014" s="1229"/>
      <c r="C1014" s="1231"/>
      <c r="D1014" s="1233"/>
      <c r="E1014" s="1235"/>
      <c r="F1014" s="1238"/>
      <c r="G1014" s="1239"/>
      <c r="H1014" s="13" t="s">
        <v>24</v>
      </c>
      <c r="I1014" s="14">
        <v>116817</v>
      </c>
      <c r="J1014" s="13">
        <v>103350</v>
      </c>
      <c r="K1014" s="15">
        <v>115707</v>
      </c>
      <c r="L1014" s="14">
        <v>116817</v>
      </c>
      <c r="M1014" s="16">
        <v>116817</v>
      </c>
      <c r="N1014" s="24"/>
    </row>
    <row r="1015" spans="2:14" ht="32.25" customHeight="1" thickTop="1" thickBot="1">
      <c r="B1015" s="1229"/>
      <c r="C1015" s="1231"/>
      <c r="D1015" s="1233"/>
      <c r="E1015" s="1235"/>
      <c r="F1015" s="1238"/>
      <c r="G1015" s="1239"/>
      <c r="H1015" s="17" t="s">
        <v>25</v>
      </c>
      <c r="I1015" s="102">
        <v>0.36</v>
      </c>
      <c r="J1015" s="103">
        <v>0.8</v>
      </c>
      <c r="K1015" s="104">
        <v>0.57999999999999996</v>
      </c>
      <c r="L1015" s="102">
        <v>0.73</v>
      </c>
      <c r="M1015" s="47">
        <v>0.73</v>
      </c>
      <c r="N1015" s="25" t="s">
        <v>765</v>
      </c>
    </row>
    <row r="1016" spans="2:14" ht="15.75" thickTop="1" thickBot="1">
      <c r="B1016" s="1228" t="s">
        <v>438</v>
      </c>
      <c r="C1016" s="1230" t="s">
        <v>976</v>
      </c>
      <c r="D1016" s="1232" t="s">
        <v>977</v>
      </c>
      <c r="E1016" s="1234" t="s">
        <v>26</v>
      </c>
      <c r="F1016" s="1237" t="s">
        <v>980</v>
      </c>
      <c r="G1016" s="1232" t="s">
        <v>981</v>
      </c>
      <c r="H1016" s="8" t="s">
        <v>22</v>
      </c>
      <c r="I1016" s="9">
        <v>4735050</v>
      </c>
      <c r="J1016" s="8">
        <v>4608875</v>
      </c>
      <c r="K1016" s="10">
        <v>6639425</v>
      </c>
      <c r="L1016" s="9">
        <v>6835930</v>
      </c>
      <c r="M1016" s="11">
        <f>SUM(I1016:L1016)</f>
        <v>22819280</v>
      </c>
      <c r="N1016" s="23"/>
    </row>
    <row r="1017" spans="2:14" ht="15.75" thickTop="1" thickBot="1">
      <c r="B1017" s="1229"/>
      <c r="C1017" s="1231"/>
      <c r="D1017" s="1233"/>
      <c r="E1017" s="1235"/>
      <c r="F1017" s="1238"/>
      <c r="G1017" s="1239"/>
      <c r="H1017" s="13" t="s">
        <v>24</v>
      </c>
      <c r="I1017" s="14" t="s">
        <v>982</v>
      </c>
      <c r="J1017" s="13">
        <v>103500</v>
      </c>
      <c r="K1017" s="15">
        <v>103500</v>
      </c>
      <c r="L1017" s="14">
        <v>103500</v>
      </c>
      <c r="M1017" s="16">
        <v>103500</v>
      </c>
      <c r="N1017" s="24"/>
    </row>
    <row r="1018" spans="2:14" ht="30" thickTop="1" thickBot="1">
      <c r="B1018" s="1229"/>
      <c r="C1018" s="1231"/>
      <c r="D1018" s="1233"/>
      <c r="E1018" s="1235"/>
      <c r="F1018" s="1238"/>
      <c r="G1018" s="1239"/>
      <c r="H1018" s="17" t="s">
        <v>25</v>
      </c>
      <c r="I1018" s="102">
        <v>0.21</v>
      </c>
      <c r="J1018" s="103">
        <v>0.2</v>
      </c>
      <c r="K1018" s="104">
        <v>0.28999999999999998</v>
      </c>
      <c r="L1018" s="102">
        <v>0.3</v>
      </c>
      <c r="M1018" s="47">
        <f>SUM(I1018:L1018)</f>
        <v>1</v>
      </c>
      <c r="N1018" s="25" t="s">
        <v>983</v>
      </c>
    </row>
    <row r="1019" spans="2:14" ht="23.25" customHeight="1" thickTop="1" thickBot="1">
      <c r="B1019" s="1228" t="s">
        <v>438</v>
      </c>
      <c r="C1019" s="1230" t="s">
        <v>976</v>
      </c>
      <c r="D1019" s="1232" t="s">
        <v>977</v>
      </c>
      <c r="E1019" s="1234" t="s">
        <v>55</v>
      </c>
      <c r="F1019" s="1237" t="s">
        <v>984</v>
      </c>
      <c r="G1019" s="1232" t="s">
        <v>985</v>
      </c>
      <c r="H1019" s="8" t="s">
        <v>22</v>
      </c>
      <c r="I1019" s="9">
        <v>354200</v>
      </c>
      <c r="J1019" s="8">
        <v>330495</v>
      </c>
      <c r="K1019" s="10">
        <v>354200</v>
      </c>
      <c r="L1019" s="9">
        <v>328750</v>
      </c>
      <c r="M1019" s="11">
        <f>SUM(I1019:L1019)</f>
        <v>1367645</v>
      </c>
      <c r="N1019" s="23"/>
    </row>
    <row r="1020" spans="2:14" ht="23.25" customHeight="1" thickTop="1" thickBot="1">
      <c r="B1020" s="1229"/>
      <c r="C1020" s="1231"/>
      <c r="D1020" s="1233"/>
      <c r="E1020" s="1235"/>
      <c r="F1020" s="1238"/>
      <c r="G1020" s="1239"/>
      <c r="H1020" s="13" t="s">
        <v>24</v>
      </c>
      <c r="I1020" s="14" t="s">
        <v>986</v>
      </c>
      <c r="J1020" s="13" t="s">
        <v>986</v>
      </c>
      <c r="K1020" s="15" t="s">
        <v>987</v>
      </c>
      <c r="L1020" s="14">
        <v>1367095</v>
      </c>
      <c r="M1020" s="16">
        <v>1367095</v>
      </c>
      <c r="N1020" s="24"/>
    </row>
    <row r="1021" spans="2:14" ht="23.25" customHeight="1" thickTop="1" thickBot="1">
      <c r="B1021" s="1229"/>
      <c r="C1021" s="1231"/>
      <c r="D1021" s="1233"/>
      <c r="E1021" s="1235"/>
      <c r="F1021" s="1238"/>
      <c r="G1021" s="1239"/>
      <c r="H1021" s="17" t="s">
        <v>25</v>
      </c>
      <c r="I1021" s="102">
        <v>0.22</v>
      </c>
      <c r="J1021" s="103">
        <v>0.21</v>
      </c>
      <c r="K1021" s="104">
        <v>0.26</v>
      </c>
      <c r="L1021" s="102">
        <v>0.24</v>
      </c>
      <c r="M1021" s="47">
        <v>1</v>
      </c>
      <c r="N1021" s="25"/>
    </row>
    <row r="1022" spans="2:14" ht="15.75" thickTop="1" thickBot="1">
      <c r="B1022" s="1228" t="s">
        <v>438</v>
      </c>
      <c r="C1022" s="1230" t="s">
        <v>976</v>
      </c>
      <c r="D1022" s="1232" t="s">
        <v>977</v>
      </c>
      <c r="E1022" s="1234" t="s">
        <v>59</v>
      </c>
      <c r="F1022" s="1237" t="s">
        <v>988</v>
      </c>
      <c r="G1022" s="1232" t="s">
        <v>805</v>
      </c>
      <c r="H1022" s="8" t="s">
        <v>22</v>
      </c>
      <c r="I1022" s="9">
        <v>75300</v>
      </c>
      <c r="J1022" s="8">
        <v>77900</v>
      </c>
      <c r="K1022" s="10">
        <v>75731</v>
      </c>
      <c r="L1022" s="9">
        <v>78093</v>
      </c>
      <c r="M1022" s="11">
        <f>SUM(I1022:L1022)</f>
        <v>307024</v>
      </c>
      <c r="N1022" s="23"/>
    </row>
    <row r="1023" spans="2:14" ht="15.75" thickTop="1" thickBot="1">
      <c r="B1023" s="1229"/>
      <c r="C1023" s="1231"/>
      <c r="D1023" s="1233"/>
      <c r="E1023" s="1235"/>
      <c r="F1023" s="1238"/>
      <c r="G1023" s="1239"/>
      <c r="H1023" s="13" t="s">
        <v>24</v>
      </c>
      <c r="I1023" s="14" t="s">
        <v>989</v>
      </c>
      <c r="J1023" s="13">
        <v>79500</v>
      </c>
      <c r="K1023" s="15" t="s">
        <v>990</v>
      </c>
      <c r="L1023" s="14">
        <v>79444</v>
      </c>
      <c r="M1023" s="16">
        <v>79444</v>
      </c>
      <c r="N1023" s="24"/>
    </row>
    <row r="1024" spans="2:14" ht="72.75" thickTop="1" thickBot="1">
      <c r="B1024" s="1229"/>
      <c r="C1024" s="1231"/>
      <c r="D1024" s="1233"/>
      <c r="E1024" s="1235"/>
      <c r="F1024" s="1238"/>
      <c r="G1024" s="1239"/>
      <c r="H1024" s="17" t="s">
        <v>25</v>
      </c>
      <c r="I1024" s="102">
        <v>0.24</v>
      </c>
      <c r="J1024" s="103">
        <v>0.25</v>
      </c>
      <c r="K1024" s="104">
        <v>0.24</v>
      </c>
      <c r="L1024" s="102">
        <v>0.25</v>
      </c>
      <c r="M1024" s="47">
        <v>0.96</v>
      </c>
      <c r="N1024" s="25" t="s">
        <v>991</v>
      </c>
    </row>
    <row r="1025" spans="2:14" ht="15.75" thickTop="1" thickBot="1">
      <c r="B1025" s="1228" t="s">
        <v>438</v>
      </c>
      <c r="C1025" s="1230" t="s">
        <v>976</v>
      </c>
      <c r="D1025" s="1232" t="s">
        <v>977</v>
      </c>
      <c r="E1025" s="1234" t="s">
        <v>91</v>
      </c>
      <c r="F1025" s="1237" t="s">
        <v>992</v>
      </c>
      <c r="G1025" s="1232" t="s">
        <v>993</v>
      </c>
      <c r="H1025" s="8" t="s">
        <v>22</v>
      </c>
      <c r="I1025" s="9">
        <v>28</v>
      </c>
      <c r="J1025" s="8">
        <v>0</v>
      </c>
      <c r="K1025" s="10">
        <v>2</v>
      </c>
      <c r="L1025" s="9">
        <v>0</v>
      </c>
      <c r="M1025" s="11">
        <f>SUM(I1025:L1025)</f>
        <v>30</v>
      </c>
      <c r="N1025" s="23"/>
    </row>
    <row r="1026" spans="2:14" ht="44.25" thickTop="1" thickBot="1">
      <c r="B1026" s="1229"/>
      <c r="C1026" s="1231"/>
      <c r="D1026" s="1233"/>
      <c r="E1026" s="1235"/>
      <c r="F1026" s="1238"/>
      <c r="G1026" s="1239"/>
      <c r="H1026" s="13" t="s">
        <v>24</v>
      </c>
      <c r="I1026" s="14">
        <v>1823</v>
      </c>
      <c r="J1026" s="13">
        <v>0</v>
      </c>
      <c r="K1026" s="15">
        <v>1788</v>
      </c>
      <c r="L1026" s="14">
        <v>0</v>
      </c>
      <c r="M1026" s="16">
        <v>1788</v>
      </c>
      <c r="N1026" s="24" t="s">
        <v>994</v>
      </c>
    </row>
    <row r="1027" spans="2:14" ht="44.25" thickTop="1" thickBot="1">
      <c r="B1027" s="1229"/>
      <c r="C1027" s="1231"/>
      <c r="D1027" s="1233"/>
      <c r="E1027" s="1235"/>
      <c r="F1027" s="1238"/>
      <c r="G1027" s="1239"/>
      <c r="H1027" s="17" t="s">
        <v>25</v>
      </c>
      <c r="I1027" s="102">
        <v>0.02</v>
      </c>
      <c r="J1027" s="103">
        <v>0</v>
      </c>
      <c r="K1027" s="107">
        <v>1.1000000000000001E-3</v>
      </c>
      <c r="L1027" s="102">
        <v>0</v>
      </c>
      <c r="M1027" s="47">
        <f>SUM(I1027:L1027)</f>
        <v>2.1100000000000001E-2</v>
      </c>
      <c r="N1027" s="25" t="s">
        <v>995</v>
      </c>
    </row>
    <row r="1028" spans="2:14" ht="15.75" thickTop="1" thickBot="1">
      <c r="B1028" s="1228" t="s">
        <v>438</v>
      </c>
      <c r="C1028" s="1230" t="s">
        <v>976</v>
      </c>
      <c r="D1028" s="1232" t="s">
        <v>977</v>
      </c>
      <c r="E1028" s="1234" t="s">
        <v>94</v>
      </c>
      <c r="F1028" s="1237" t="s">
        <v>996</v>
      </c>
      <c r="G1028" s="1232" t="s">
        <v>997</v>
      </c>
      <c r="H1028" s="8" t="s">
        <v>22</v>
      </c>
      <c r="I1028" s="9">
        <v>158</v>
      </c>
      <c r="J1028" s="8">
        <v>0</v>
      </c>
      <c r="K1028" s="10">
        <v>89</v>
      </c>
      <c r="L1028" s="9">
        <v>14794</v>
      </c>
      <c r="M1028" s="11">
        <f>SUM(I1028:L1028)</f>
        <v>15041</v>
      </c>
      <c r="N1028" s="1240" t="s">
        <v>998</v>
      </c>
    </row>
    <row r="1029" spans="2:14" ht="15.75" thickTop="1" thickBot="1">
      <c r="B1029" s="1229"/>
      <c r="C1029" s="1231"/>
      <c r="D1029" s="1233"/>
      <c r="E1029" s="1235"/>
      <c r="F1029" s="1238"/>
      <c r="G1029" s="1239"/>
      <c r="H1029" s="13" t="s">
        <v>24</v>
      </c>
      <c r="I1029" s="14">
        <v>60</v>
      </c>
      <c r="J1029" s="13">
        <v>0</v>
      </c>
      <c r="K1029" s="15">
        <v>48</v>
      </c>
      <c r="L1029" s="14">
        <v>48</v>
      </c>
      <c r="M1029" s="16">
        <v>48</v>
      </c>
      <c r="N1029" s="1241"/>
    </row>
    <row r="1030" spans="2:14" ht="44.25" thickTop="1" thickBot="1">
      <c r="B1030" s="1229"/>
      <c r="C1030" s="1231"/>
      <c r="D1030" s="1233"/>
      <c r="E1030" s="1235"/>
      <c r="F1030" s="1238"/>
      <c r="G1030" s="1239"/>
      <c r="H1030" s="17" t="s">
        <v>25</v>
      </c>
      <c r="I1030" s="102">
        <v>0.14000000000000001</v>
      </c>
      <c r="J1030" s="103">
        <v>0</v>
      </c>
      <c r="K1030" s="104">
        <v>0.08</v>
      </c>
      <c r="L1030" s="102">
        <v>12.79</v>
      </c>
      <c r="M1030" s="47">
        <v>13.05</v>
      </c>
      <c r="N1030" s="25" t="s">
        <v>999</v>
      </c>
    </row>
    <row r="1031" spans="2:14" ht="15.75" thickTop="1" thickBot="1">
      <c r="B1031" s="1228" t="s">
        <v>438</v>
      </c>
      <c r="C1031" s="1230" t="s">
        <v>976</v>
      </c>
      <c r="D1031" s="1232" t="s">
        <v>977</v>
      </c>
      <c r="E1031" s="1234" t="s">
        <v>30</v>
      </c>
      <c r="F1031" s="1237" t="s">
        <v>1000</v>
      </c>
      <c r="G1031" s="1232" t="s">
        <v>1001</v>
      </c>
      <c r="H1031" s="8" t="s">
        <v>22</v>
      </c>
      <c r="I1031" s="9" t="s">
        <v>1002</v>
      </c>
      <c r="J1031" s="8" t="s">
        <v>1003</v>
      </c>
      <c r="K1031" s="10" t="s">
        <v>1004</v>
      </c>
      <c r="L1031" s="9">
        <v>104472</v>
      </c>
      <c r="M1031" s="11">
        <v>104472</v>
      </c>
      <c r="N1031" s="23"/>
    </row>
    <row r="1032" spans="2:14" ht="15.75" thickTop="1" thickBot="1">
      <c r="B1032" s="1229"/>
      <c r="C1032" s="1231"/>
      <c r="D1032" s="1233"/>
      <c r="E1032" s="1235"/>
      <c r="F1032" s="1238"/>
      <c r="G1032" s="1239"/>
      <c r="H1032" s="13" t="s">
        <v>24</v>
      </c>
      <c r="I1032" s="14">
        <v>103350</v>
      </c>
      <c r="J1032" s="13">
        <v>103350</v>
      </c>
      <c r="K1032" s="15">
        <v>103350</v>
      </c>
      <c r="L1032" s="14">
        <v>103350</v>
      </c>
      <c r="M1032" s="16">
        <v>103350</v>
      </c>
      <c r="N1032" s="24"/>
    </row>
    <row r="1033" spans="2:14" ht="15.75" thickTop="1" thickBot="1">
      <c r="B1033" s="1229"/>
      <c r="C1033" s="1231"/>
      <c r="D1033" s="1233"/>
      <c r="E1033" s="1235"/>
      <c r="F1033" s="1238"/>
      <c r="G1033" s="1239"/>
      <c r="H1033" s="17" t="s">
        <v>25</v>
      </c>
      <c r="I1033" s="102">
        <v>0</v>
      </c>
      <c r="J1033" s="103">
        <v>-0.01</v>
      </c>
      <c r="K1033" s="104">
        <v>-0.01</v>
      </c>
      <c r="L1033" s="102">
        <v>0.01</v>
      </c>
      <c r="M1033" s="47">
        <v>0.01</v>
      </c>
      <c r="N1033" s="25" t="s">
        <v>616</v>
      </c>
    </row>
    <row r="1034" spans="2:14" ht="15.75" thickTop="1" thickBot="1">
      <c r="B1034" s="1228" t="s">
        <v>438</v>
      </c>
      <c r="C1034" s="1230" t="s">
        <v>976</v>
      </c>
      <c r="D1034" s="1232" t="s">
        <v>977</v>
      </c>
      <c r="E1034" s="1234" t="s">
        <v>33</v>
      </c>
      <c r="F1034" s="1237" t="s">
        <v>1005</v>
      </c>
      <c r="G1034" s="1232" t="s">
        <v>1006</v>
      </c>
      <c r="H1034" s="8" t="s">
        <v>22</v>
      </c>
      <c r="I1034" s="9">
        <v>297</v>
      </c>
      <c r="J1034" s="8">
        <v>88</v>
      </c>
      <c r="K1034" s="10">
        <v>44</v>
      </c>
      <c r="L1034" s="9">
        <v>88</v>
      </c>
      <c r="M1034" s="11">
        <f>SUM(I1034:L1034)</f>
        <v>517</v>
      </c>
      <c r="N1034" s="23"/>
    </row>
    <row r="1035" spans="2:14" ht="44.25" thickTop="1" thickBot="1">
      <c r="B1035" s="1229"/>
      <c r="C1035" s="1231"/>
      <c r="D1035" s="1233"/>
      <c r="E1035" s="1235"/>
      <c r="F1035" s="1238"/>
      <c r="G1035" s="1239"/>
      <c r="H1035" s="13" t="s">
        <v>24</v>
      </c>
      <c r="I1035" s="14">
        <v>1233</v>
      </c>
      <c r="J1035" s="13">
        <v>1233</v>
      </c>
      <c r="K1035" s="15">
        <v>473</v>
      </c>
      <c r="L1035" s="14">
        <v>473</v>
      </c>
      <c r="M1035" s="16">
        <v>473</v>
      </c>
      <c r="N1035" s="24" t="s">
        <v>1007</v>
      </c>
    </row>
    <row r="1036" spans="2:14" ht="15.75" thickTop="1" thickBot="1">
      <c r="B1036" s="1229"/>
      <c r="C1036" s="1231"/>
      <c r="D1036" s="1233"/>
      <c r="E1036" s="1235"/>
      <c r="F1036" s="1238"/>
      <c r="G1036" s="1239"/>
      <c r="H1036" s="17" t="s">
        <v>25</v>
      </c>
      <c r="I1036" s="102">
        <v>0.24</v>
      </c>
      <c r="J1036" s="103">
        <v>7.0000000000000007E-2</v>
      </c>
      <c r="K1036" s="104">
        <v>0.09</v>
      </c>
      <c r="L1036" s="102">
        <v>0.19</v>
      </c>
      <c r="M1036" s="47">
        <v>1.0900000000000001</v>
      </c>
      <c r="N1036" s="108"/>
    </row>
    <row r="1037" spans="2:14" ht="15.75" thickTop="1" thickBot="1">
      <c r="B1037" s="1228" t="s">
        <v>438</v>
      </c>
      <c r="C1037" s="1230" t="s">
        <v>976</v>
      </c>
      <c r="D1037" s="1232" t="s">
        <v>977</v>
      </c>
      <c r="E1037" s="1234" t="s">
        <v>36</v>
      </c>
      <c r="F1037" s="1237" t="s">
        <v>1008</v>
      </c>
      <c r="G1037" s="1232" t="s">
        <v>1009</v>
      </c>
      <c r="H1037" s="8" t="s">
        <v>22</v>
      </c>
      <c r="I1037" s="9" t="s">
        <v>1002</v>
      </c>
      <c r="J1037" s="8" t="s">
        <v>1003</v>
      </c>
      <c r="K1037" s="10" t="s">
        <v>1004</v>
      </c>
      <c r="L1037" s="9">
        <v>104472</v>
      </c>
      <c r="M1037" s="11">
        <v>104472</v>
      </c>
      <c r="N1037" s="23"/>
    </row>
    <row r="1038" spans="2:14" ht="15.75" thickTop="1" thickBot="1">
      <c r="B1038" s="1229"/>
      <c r="C1038" s="1231"/>
      <c r="D1038" s="1233"/>
      <c r="E1038" s="1235"/>
      <c r="F1038" s="1238"/>
      <c r="G1038" s="1239"/>
      <c r="H1038" s="13" t="s">
        <v>24</v>
      </c>
      <c r="I1038" s="14" t="s">
        <v>1010</v>
      </c>
      <c r="J1038" s="13" t="s">
        <v>1010</v>
      </c>
      <c r="K1038" s="15" t="s">
        <v>1010</v>
      </c>
      <c r="L1038" s="14">
        <v>314674</v>
      </c>
      <c r="M1038" s="16">
        <v>314674</v>
      </c>
      <c r="N1038" s="24"/>
    </row>
    <row r="1039" spans="2:14" ht="15.75" thickTop="1" thickBot="1">
      <c r="B1039" s="1229"/>
      <c r="C1039" s="1231"/>
      <c r="D1039" s="1233"/>
      <c r="E1039" s="1235"/>
      <c r="F1039" s="1238"/>
      <c r="G1039" s="1239"/>
      <c r="H1039" s="17" t="s">
        <v>25</v>
      </c>
      <c r="I1039" s="105">
        <v>0.32829999999999998</v>
      </c>
      <c r="J1039" s="103">
        <v>0.33</v>
      </c>
      <c r="K1039" s="104">
        <v>0.32</v>
      </c>
      <c r="L1039" s="102">
        <v>0.33</v>
      </c>
      <c r="M1039" s="47">
        <v>0.33</v>
      </c>
      <c r="N1039" s="25" t="s">
        <v>765</v>
      </c>
    </row>
    <row r="1040" spans="2:14" ht="15.75" thickTop="1" thickBot="1">
      <c r="B1040" s="1228" t="s">
        <v>438</v>
      </c>
      <c r="C1040" s="1230" t="s">
        <v>976</v>
      </c>
      <c r="D1040" s="1232" t="s">
        <v>977</v>
      </c>
      <c r="E1040" s="1234" t="s">
        <v>39</v>
      </c>
      <c r="F1040" s="1237" t="s">
        <v>1011</v>
      </c>
      <c r="G1040" s="1232" t="s">
        <v>1012</v>
      </c>
      <c r="H1040" s="8" t="s">
        <v>22</v>
      </c>
      <c r="I1040" s="9">
        <v>5859</v>
      </c>
      <c r="J1040" s="8">
        <v>0</v>
      </c>
      <c r="K1040" s="10">
        <v>0</v>
      </c>
      <c r="L1040" s="9">
        <v>0</v>
      </c>
      <c r="M1040" s="11">
        <f>SUM(I1040:L1040)</f>
        <v>5859</v>
      </c>
      <c r="N1040" s="23"/>
    </row>
    <row r="1041" spans="2:14" ht="15.75" thickTop="1" thickBot="1">
      <c r="B1041" s="1229"/>
      <c r="C1041" s="1231"/>
      <c r="D1041" s="1233"/>
      <c r="E1041" s="1235"/>
      <c r="F1041" s="1238"/>
      <c r="G1041" s="1239"/>
      <c r="H1041" s="13" t="s">
        <v>24</v>
      </c>
      <c r="I1041" s="14">
        <v>212</v>
      </c>
      <c r="J1041" s="13">
        <v>0</v>
      </c>
      <c r="K1041" s="15">
        <v>0</v>
      </c>
      <c r="L1041" s="14">
        <v>0</v>
      </c>
      <c r="M1041" s="16">
        <v>212</v>
      </c>
      <c r="N1041" s="24"/>
    </row>
    <row r="1042" spans="2:14" ht="30" thickTop="1" thickBot="1">
      <c r="B1042" s="1229"/>
      <c r="C1042" s="1231"/>
      <c r="D1042" s="1233"/>
      <c r="E1042" s="1235"/>
      <c r="F1042" s="1238"/>
      <c r="G1042" s="1239"/>
      <c r="H1042" s="17" t="s">
        <v>25</v>
      </c>
      <c r="I1042" s="102">
        <v>1.1000000000000001</v>
      </c>
      <c r="J1042" s="103">
        <v>0</v>
      </c>
      <c r="K1042" s="104">
        <v>0</v>
      </c>
      <c r="L1042" s="102">
        <v>0</v>
      </c>
      <c r="M1042" s="47">
        <f>SUM(I1042:L1042)</f>
        <v>1.1000000000000001</v>
      </c>
      <c r="N1042" s="25" t="s">
        <v>1013</v>
      </c>
    </row>
    <row r="1043" spans="2:14" ht="21" customHeight="1" thickTop="1" thickBot="1">
      <c r="B1043" s="1228" t="s">
        <v>438</v>
      </c>
      <c r="C1043" s="1230" t="s">
        <v>976</v>
      </c>
      <c r="D1043" s="1232" t="s">
        <v>977</v>
      </c>
      <c r="E1043" s="1234" t="s">
        <v>42</v>
      </c>
      <c r="F1043" s="1237" t="s">
        <v>1014</v>
      </c>
      <c r="G1043" s="1232" t="s">
        <v>1015</v>
      </c>
      <c r="H1043" s="8" t="s">
        <v>22</v>
      </c>
      <c r="I1043" s="9">
        <v>7130</v>
      </c>
      <c r="J1043" s="8">
        <v>5860</v>
      </c>
      <c r="K1043" s="10">
        <v>5900</v>
      </c>
      <c r="L1043" s="9">
        <v>5910</v>
      </c>
      <c r="M1043" s="11">
        <v>7130</v>
      </c>
      <c r="N1043" s="23"/>
    </row>
    <row r="1044" spans="2:14" ht="21" customHeight="1" thickTop="1" thickBot="1">
      <c r="B1044" s="1229"/>
      <c r="C1044" s="1231"/>
      <c r="D1044" s="1233"/>
      <c r="E1044" s="1235"/>
      <c r="F1044" s="1238"/>
      <c r="G1044" s="1239"/>
      <c r="H1044" s="13" t="s">
        <v>24</v>
      </c>
      <c r="I1044" s="14">
        <v>7040</v>
      </c>
      <c r="J1044" s="13">
        <v>6115</v>
      </c>
      <c r="K1044" s="15">
        <v>6560</v>
      </c>
      <c r="L1044" s="14">
        <v>7040</v>
      </c>
      <c r="M1044" s="16">
        <v>7040</v>
      </c>
      <c r="N1044" s="24"/>
    </row>
    <row r="1045" spans="2:14" ht="21" customHeight="1" thickTop="1" thickBot="1">
      <c r="B1045" s="1229"/>
      <c r="C1045" s="1231"/>
      <c r="D1045" s="1233"/>
      <c r="E1045" s="1235"/>
      <c r="F1045" s="1238"/>
      <c r="G1045" s="1239"/>
      <c r="H1045" s="17" t="s">
        <v>25</v>
      </c>
      <c r="I1045" s="105">
        <v>1.2800000000000001E-2</v>
      </c>
      <c r="J1045" s="106">
        <v>-4.1700000000000001E-2</v>
      </c>
      <c r="K1045" s="117">
        <v>-10.06</v>
      </c>
      <c r="L1045" s="26">
        <v>-16.05</v>
      </c>
      <c r="M1045" s="57">
        <v>1.2699999999999999E-2</v>
      </c>
      <c r="N1045" s="25" t="s">
        <v>616</v>
      </c>
    </row>
    <row r="1046" spans="2:14" ht="18" customHeight="1" thickTop="1" thickBot="1">
      <c r="B1046" s="1228" t="s">
        <v>438</v>
      </c>
      <c r="C1046" s="1230" t="s">
        <v>976</v>
      </c>
      <c r="D1046" s="1232" t="s">
        <v>977</v>
      </c>
      <c r="E1046" s="1234" t="s">
        <v>402</v>
      </c>
      <c r="F1046" s="1237" t="s">
        <v>1016</v>
      </c>
      <c r="G1046" s="1232" t="s">
        <v>1017</v>
      </c>
      <c r="H1046" s="8" t="s">
        <v>22</v>
      </c>
      <c r="I1046" s="9">
        <v>21275</v>
      </c>
      <c r="J1046" s="8">
        <v>16670</v>
      </c>
      <c r="K1046" s="10">
        <v>17510</v>
      </c>
      <c r="L1046" s="9">
        <v>17730</v>
      </c>
      <c r="M1046" s="11">
        <f>SUM(I1046:L1046)</f>
        <v>73185</v>
      </c>
      <c r="N1046" s="23"/>
    </row>
    <row r="1047" spans="2:14" ht="18" customHeight="1" thickTop="1" thickBot="1">
      <c r="B1047" s="1229"/>
      <c r="C1047" s="1231"/>
      <c r="D1047" s="1233"/>
      <c r="E1047" s="1235"/>
      <c r="F1047" s="1238"/>
      <c r="G1047" s="1239"/>
      <c r="H1047" s="13" t="s">
        <v>24</v>
      </c>
      <c r="I1047" s="14" t="s">
        <v>1018</v>
      </c>
      <c r="J1047" s="13">
        <v>87825</v>
      </c>
      <c r="K1047" s="15">
        <v>73155</v>
      </c>
      <c r="L1047" s="14">
        <v>73155</v>
      </c>
      <c r="M1047" s="16">
        <v>73155</v>
      </c>
      <c r="N1047" s="24"/>
    </row>
    <row r="1048" spans="2:14" ht="18" customHeight="1" thickTop="1" thickBot="1">
      <c r="B1048" s="1229"/>
      <c r="C1048" s="1231"/>
      <c r="D1048" s="1233"/>
      <c r="E1048" s="1235"/>
      <c r="F1048" s="1238"/>
      <c r="G1048" s="1239"/>
      <c r="H1048" s="17" t="s">
        <v>25</v>
      </c>
      <c r="I1048" s="102">
        <v>0.24</v>
      </c>
      <c r="J1048" s="103">
        <v>0.19</v>
      </c>
      <c r="K1048" s="104">
        <v>0.24</v>
      </c>
      <c r="L1048" s="102">
        <v>0.24</v>
      </c>
      <c r="M1048" s="47">
        <v>1</v>
      </c>
      <c r="N1048" s="25"/>
    </row>
    <row r="1049" spans="2:14" ht="15.75" thickTop="1" thickBot="1">
      <c r="B1049" s="1228" t="s">
        <v>438</v>
      </c>
      <c r="C1049" s="1230" t="s">
        <v>976</v>
      </c>
      <c r="D1049" s="1232" t="s">
        <v>977</v>
      </c>
      <c r="E1049" s="1234" t="s">
        <v>406</v>
      </c>
      <c r="F1049" s="1237" t="s">
        <v>1019</v>
      </c>
      <c r="G1049" s="1232" t="s">
        <v>816</v>
      </c>
      <c r="H1049" s="8" t="s">
        <v>22</v>
      </c>
      <c r="I1049" s="9">
        <v>75300</v>
      </c>
      <c r="J1049" s="8">
        <v>77900</v>
      </c>
      <c r="K1049" s="10">
        <v>75731</v>
      </c>
      <c r="L1049" s="9">
        <v>78093</v>
      </c>
      <c r="M1049" s="11">
        <f>SUM(I1049:L1049)</f>
        <v>307024</v>
      </c>
      <c r="N1049" s="23"/>
    </row>
    <row r="1050" spans="2:14" ht="15.75" thickTop="1" thickBot="1">
      <c r="B1050" s="1229"/>
      <c r="C1050" s="1231"/>
      <c r="D1050" s="1233"/>
      <c r="E1050" s="1235"/>
      <c r="F1050" s="1238"/>
      <c r="G1050" s="1239"/>
      <c r="H1050" s="13" t="s">
        <v>24</v>
      </c>
      <c r="I1050" s="14" t="s">
        <v>1020</v>
      </c>
      <c r="J1050" s="13" t="s">
        <v>1020</v>
      </c>
      <c r="K1050" s="15">
        <v>310921</v>
      </c>
      <c r="L1050" s="14">
        <v>310921</v>
      </c>
      <c r="M1050" s="16">
        <v>310921</v>
      </c>
      <c r="N1050" s="24"/>
    </row>
    <row r="1051" spans="2:14" ht="15.75" thickTop="1" thickBot="1">
      <c r="B1051" s="1229"/>
      <c r="C1051" s="1231"/>
      <c r="D1051" s="1233"/>
      <c r="E1051" s="1235"/>
      <c r="F1051" s="1238"/>
      <c r="G1051" s="1239"/>
      <c r="H1051" s="17" t="s">
        <v>25</v>
      </c>
      <c r="I1051" s="102">
        <v>0.24</v>
      </c>
      <c r="J1051" s="103">
        <v>0.25</v>
      </c>
      <c r="K1051" s="104">
        <v>0.24</v>
      </c>
      <c r="L1051" s="102">
        <v>0.25</v>
      </c>
      <c r="M1051" s="47">
        <f>SUM(I1051:L1051)</f>
        <v>0.98</v>
      </c>
      <c r="N1051" s="25"/>
    </row>
    <row r="1052" spans="2:14" ht="15.75" thickTop="1" thickBot="1">
      <c r="B1052" s="1228" t="s">
        <v>438</v>
      </c>
      <c r="C1052" s="1230" t="s">
        <v>976</v>
      </c>
      <c r="D1052" s="1232" t="s">
        <v>977</v>
      </c>
      <c r="E1052" s="1234" t="s">
        <v>409</v>
      </c>
      <c r="F1052" s="1237" t="s">
        <v>1021</v>
      </c>
      <c r="G1052" s="1232" t="s">
        <v>1022</v>
      </c>
      <c r="H1052" s="8" t="s">
        <v>22</v>
      </c>
      <c r="I1052" s="9">
        <v>28</v>
      </c>
      <c r="J1052" s="8">
        <v>0</v>
      </c>
      <c r="K1052" s="10">
        <v>2</v>
      </c>
      <c r="L1052" s="9">
        <v>0</v>
      </c>
      <c r="M1052" s="11">
        <f>SUM(I1052:L1052)</f>
        <v>30</v>
      </c>
      <c r="N1052" s="23"/>
    </row>
    <row r="1053" spans="2:14" ht="15.75" thickTop="1" thickBot="1">
      <c r="B1053" s="1229"/>
      <c r="C1053" s="1231"/>
      <c r="D1053" s="1233"/>
      <c r="E1053" s="1235"/>
      <c r="F1053" s="1238"/>
      <c r="G1053" s="1239"/>
      <c r="H1053" s="13" t="s">
        <v>24</v>
      </c>
      <c r="I1053" s="14">
        <v>250</v>
      </c>
      <c r="J1053" s="13">
        <v>250</v>
      </c>
      <c r="K1053" s="15">
        <v>130</v>
      </c>
      <c r="L1053" s="14">
        <v>0</v>
      </c>
      <c r="M1053" s="16">
        <v>130</v>
      </c>
      <c r="N1053" s="24"/>
    </row>
    <row r="1054" spans="2:14" ht="30" thickTop="1" thickBot="1">
      <c r="B1054" s="1229"/>
      <c r="C1054" s="1231"/>
      <c r="D1054" s="1233"/>
      <c r="E1054" s="1235"/>
      <c r="F1054" s="1238"/>
      <c r="G1054" s="1239"/>
      <c r="H1054" s="17" t="s">
        <v>25</v>
      </c>
      <c r="I1054" s="102">
        <v>0.11</v>
      </c>
      <c r="J1054" s="103">
        <v>0</v>
      </c>
      <c r="K1054" s="104">
        <v>0.02</v>
      </c>
      <c r="L1054" s="102">
        <v>0</v>
      </c>
      <c r="M1054" s="47">
        <v>0.23</v>
      </c>
      <c r="N1054" s="25" t="s">
        <v>1023</v>
      </c>
    </row>
    <row r="1055" spans="2:14" ht="15.75" thickTop="1" thickBot="1">
      <c r="B1055" s="1228" t="s">
        <v>438</v>
      </c>
      <c r="C1055" s="1230" t="s">
        <v>976</v>
      </c>
      <c r="D1055" s="1232" t="s">
        <v>977</v>
      </c>
      <c r="E1055" s="1234" t="s">
        <v>412</v>
      </c>
      <c r="F1055" s="1237" t="s">
        <v>1024</v>
      </c>
      <c r="G1055" s="1232" t="s">
        <v>1025</v>
      </c>
      <c r="H1055" s="8" t="s">
        <v>22</v>
      </c>
      <c r="I1055" s="9">
        <v>5</v>
      </c>
      <c r="J1055" s="8">
        <v>0</v>
      </c>
      <c r="K1055" s="10">
        <v>10</v>
      </c>
      <c r="L1055" s="9">
        <v>101</v>
      </c>
      <c r="M1055" s="11">
        <f>SUM(I1055:L1055)</f>
        <v>116</v>
      </c>
      <c r="N1055" s="23"/>
    </row>
    <row r="1056" spans="2:14" ht="15.75" thickTop="1" thickBot="1">
      <c r="B1056" s="1229"/>
      <c r="C1056" s="1231"/>
      <c r="D1056" s="1233"/>
      <c r="E1056" s="1235"/>
      <c r="F1056" s="1238"/>
      <c r="G1056" s="1239"/>
      <c r="H1056" s="13" t="s">
        <v>24</v>
      </c>
      <c r="I1056" s="14">
        <v>60</v>
      </c>
      <c r="J1056" s="13">
        <v>60</v>
      </c>
      <c r="K1056" s="15">
        <v>48</v>
      </c>
      <c r="L1056" s="14">
        <v>48</v>
      </c>
      <c r="M1056" s="16">
        <v>48</v>
      </c>
      <c r="N1056" s="24"/>
    </row>
    <row r="1057" spans="2:14" ht="44.25" thickTop="1" thickBot="1">
      <c r="B1057" s="1229"/>
      <c r="C1057" s="1231"/>
      <c r="D1057" s="1233"/>
      <c r="E1057" s="1235"/>
      <c r="F1057" s="1238"/>
      <c r="G1057" s="1239"/>
      <c r="H1057" s="17" t="s">
        <v>25</v>
      </c>
      <c r="I1057" s="102">
        <v>0.08</v>
      </c>
      <c r="J1057" s="103">
        <v>0</v>
      </c>
      <c r="K1057" s="104">
        <v>0.21</v>
      </c>
      <c r="L1057" s="105">
        <v>2.1042000000000001</v>
      </c>
      <c r="M1057" s="47">
        <v>2.41</v>
      </c>
      <c r="N1057" s="25" t="s">
        <v>1026</v>
      </c>
    </row>
    <row r="1058" spans="2:14" ht="33.75" customHeight="1" thickTop="1" thickBot="1">
      <c r="B1058" s="1228" t="s">
        <v>438</v>
      </c>
      <c r="C1058" s="1230" t="s">
        <v>1027</v>
      </c>
      <c r="D1058" s="1232" t="s">
        <v>1028</v>
      </c>
      <c r="E1058" s="1234" t="s">
        <v>19</v>
      </c>
      <c r="F1058" s="1237" t="s">
        <v>1029</v>
      </c>
      <c r="G1058" s="1232" t="s">
        <v>1030</v>
      </c>
      <c r="H1058" s="8" t="s">
        <v>22</v>
      </c>
      <c r="I1058" s="9">
        <v>3727</v>
      </c>
      <c r="J1058" s="8">
        <v>617</v>
      </c>
      <c r="K1058" s="10">
        <v>1729</v>
      </c>
      <c r="L1058" s="9">
        <v>4487</v>
      </c>
      <c r="M1058" s="11">
        <f>SUM(I1058:L1058)</f>
        <v>10560</v>
      </c>
      <c r="N1058" s="23"/>
    </row>
    <row r="1059" spans="2:14" ht="33.75" customHeight="1" thickTop="1" thickBot="1">
      <c r="B1059" s="1229"/>
      <c r="C1059" s="1231"/>
      <c r="D1059" s="1233"/>
      <c r="E1059" s="1235"/>
      <c r="F1059" s="1238"/>
      <c r="G1059" s="1239"/>
      <c r="H1059" s="13" t="s">
        <v>24</v>
      </c>
      <c r="I1059" s="14">
        <v>6025</v>
      </c>
      <c r="J1059" s="13">
        <v>6025</v>
      </c>
      <c r="K1059" s="15">
        <v>6025</v>
      </c>
      <c r="L1059" s="14">
        <v>6025</v>
      </c>
      <c r="M1059" s="16">
        <v>6025</v>
      </c>
      <c r="N1059" s="24"/>
    </row>
    <row r="1060" spans="2:14" ht="33.75" customHeight="1" thickTop="1" thickBot="1">
      <c r="B1060" s="1229"/>
      <c r="C1060" s="1231"/>
      <c r="D1060" s="1233"/>
      <c r="E1060" s="1235"/>
      <c r="F1060" s="1238"/>
      <c r="G1060" s="1239"/>
      <c r="H1060" s="17" t="s">
        <v>25</v>
      </c>
      <c r="I1060" s="102">
        <v>0.23</v>
      </c>
      <c r="J1060" s="103">
        <v>0.04</v>
      </c>
      <c r="K1060" s="104">
        <v>0.19</v>
      </c>
      <c r="L1060" s="102">
        <v>0.5</v>
      </c>
      <c r="M1060" s="47">
        <v>1.75</v>
      </c>
      <c r="N1060" s="25" t="s">
        <v>1031</v>
      </c>
    </row>
    <row r="1061" spans="2:14" ht="15.75" thickTop="1" thickBot="1">
      <c r="B1061" s="1228" t="s">
        <v>438</v>
      </c>
      <c r="C1061" s="1230" t="s">
        <v>1027</v>
      </c>
      <c r="D1061" s="1232" t="s">
        <v>1028</v>
      </c>
      <c r="E1061" s="1234" t="s">
        <v>26</v>
      </c>
      <c r="F1061" s="1237" t="s">
        <v>1032</v>
      </c>
      <c r="G1061" s="1232" t="s">
        <v>1033</v>
      </c>
      <c r="H1061" s="8" t="s">
        <v>22</v>
      </c>
      <c r="I1061" s="9">
        <v>3727</v>
      </c>
      <c r="J1061" s="8">
        <v>617</v>
      </c>
      <c r="K1061" s="10">
        <v>1761</v>
      </c>
      <c r="L1061" s="9">
        <v>4487</v>
      </c>
      <c r="M1061" s="11">
        <f>SUM(I1061:L1061)</f>
        <v>10592</v>
      </c>
      <c r="N1061" s="23" t="s">
        <v>405</v>
      </c>
    </row>
    <row r="1062" spans="2:14" ht="30" thickTop="1" thickBot="1">
      <c r="B1062" s="1229"/>
      <c r="C1062" s="1231"/>
      <c r="D1062" s="1233"/>
      <c r="E1062" s="1235"/>
      <c r="F1062" s="1238"/>
      <c r="G1062" s="1239"/>
      <c r="H1062" s="13" t="s">
        <v>24</v>
      </c>
      <c r="I1062" s="14">
        <v>15975</v>
      </c>
      <c r="J1062" s="13" t="s">
        <v>1034</v>
      </c>
      <c r="K1062" s="15">
        <v>8915</v>
      </c>
      <c r="L1062" s="14">
        <v>8915</v>
      </c>
      <c r="M1062" s="16">
        <v>8915</v>
      </c>
      <c r="N1062" s="24" t="s">
        <v>1035</v>
      </c>
    </row>
    <row r="1063" spans="2:14" ht="15.75" thickTop="1" thickBot="1">
      <c r="B1063" s="1229"/>
      <c r="C1063" s="1231"/>
      <c r="D1063" s="1233"/>
      <c r="E1063" s="1235"/>
      <c r="F1063" s="1238"/>
      <c r="G1063" s="1239"/>
      <c r="H1063" s="17" t="s">
        <v>25</v>
      </c>
      <c r="I1063" s="102">
        <v>0.23</v>
      </c>
      <c r="J1063" s="103">
        <v>0.04</v>
      </c>
      <c r="K1063" s="104">
        <v>0.2</v>
      </c>
      <c r="L1063" s="105">
        <v>0.5</v>
      </c>
      <c r="M1063" s="47">
        <v>1.18</v>
      </c>
      <c r="N1063" s="25"/>
    </row>
    <row r="1064" spans="2:14" ht="15.75" thickTop="1" thickBot="1">
      <c r="B1064" s="1228" t="s">
        <v>438</v>
      </c>
      <c r="C1064" s="1230" t="s">
        <v>1027</v>
      </c>
      <c r="D1064" s="1232" t="s">
        <v>1028</v>
      </c>
      <c r="E1064" s="1234" t="s">
        <v>55</v>
      </c>
      <c r="F1064" s="1237" t="s">
        <v>1036</v>
      </c>
      <c r="G1064" s="1232" t="s">
        <v>1037</v>
      </c>
      <c r="H1064" s="8" t="s">
        <v>22</v>
      </c>
      <c r="I1064" s="9">
        <v>0</v>
      </c>
      <c r="J1064" s="8">
        <v>0</v>
      </c>
      <c r="K1064" s="10">
        <v>2</v>
      </c>
      <c r="L1064" s="9">
        <v>0</v>
      </c>
      <c r="M1064" s="11">
        <f>SUM(I1064:L1064)</f>
        <v>2</v>
      </c>
      <c r="N1064" s="23"/>
    </row>
    <row r="1065" spans="2:14" ht="15.75" thickTop="1" thickBot="1">
      <c r="B1065" s="1229"/>
      <c r="C1065" s="1231"/>
      <c r="D1065" s="1233"/>
      <c r="E1065" s="1235"/>
      <c r="F1065" s="1238"/>
      <c r="G1065" s="1239"/>
      <c r="H1065" s="13" t="s">
        <v>24</v>
      </c>
      <c r="I1065" s="14">
        <v>0</v>
      </c>
      <c r="J1065" s="13">
        <v>0</v>
      </c>
      <c r="K1065" s="15">
        <v>105</v>
      </c>
      <c r="L1065" s="14">
        <v>0</v>
      </c>
      <c r="M1065" s="16">
        <v>105</v>
      </c>
      <c r="N1065" s="24"/>
    </row>
    <row r="1066" spans="2:14" ht="44.25" thickTop="1" thickBot="1">
      <c r="B1066" s="1229"/>
      <c r="C1066" s="1231"/>
      <c r="D1066" s="1233"/>
      <c r="E1066" s="1235"/>
      <c r="F1066" s="1238"/>
      <c r="G1066" s="1239"/>
      <c r="H1066" s="17" t="s">
        <v>25</v>
      </c>
      <c r="I1066" s="102">
        <v>0</v>
      </c>
      <c r="J1066" s="103">
        <v>0</v>
      </c>
      <c r="K1066" s="104">
        <v>0.02</v>
      </c>
      <c r="L1066" s="102">
        <v>0</v>
      </c>
      <c r="M1066" s="47">
        <f>SUM(I1066:L1066)</f>
        <v>0.02</v>
      </c>
      <c r="N1066" s="25" t="s">
        <v>1038</v>
      </c>
    </row>
    <row r="1067" spans="2:14" ht="15.75" thickTop="1" thickBot="1">
      <c r="B1067" s="1228" t="s">
        <v>438</v>
      </c>
      <c r="C1067" s="1230" t="s">
        <v>1027</v>
      </c>
      <c r="D1067" s="1232" t="s">
        <v>1028</v>
      </c>
      <c r="E1067" s="1234" t="s">
        <v>59</v>
      </c>
      <c r="F1067" s="1237" t="s">
        <v>1039</v>
      </c>
      <c r="G1067" s="1232" t="s">
        <v>1040</v>
      </c>
      <c r="H1067" s="8" t="s">
        <v>22</v>
      </c>
      <c r="I1067" s="9">
        <v>0</v>
      </c>
      <c r="J1067" s="8">
        <v>0</v>
      </c>
      <c r="K1067" s="10">
        <v>0</v>
      </c>
      <c r="L1067" s="9">
        <v>0</v>
      </c>
      <c r="M1067" s="11">
        <f>SUM(I1067:L1067)</f>
        <v>0</v>
      </c>
      <c r="N1067" s="23"/>
    </row>
    <row r="1068" spans="2:14" ht="15.75" thickTop="1" thickBot="1">
      <c r="B1068" s="1229"/>
      <c r="C1068" s="1231"/>
      <c r="D1068" s="1233"/>
      <c r="E1068" s="1235"/>
      <c r="F1068" s="1238"/>
      <c r="G1068" s="1239"/>
      <c r="H1068" s="13" t="s">
        <v>24</v>
      </c>
      <c r="I1068" s="14">
        <v>0</v>
      </c>
      <c r="J1068" s="13">
        <v>0</v>
      </c>
      <c r="K1068" s="15">
        <v>0</v>
      </c>
      <c r="L1068" s="14">
        <v>0</v>
      </c>
      <c r="M1068" s="16">
        <v>0</v>
      </c>
      <c r="N1068" s="24"/>
    </row>
    <row r="1069" spans="2:14" ht="44.25" thickTop="1" thickBot="1">
      <c r="B1069" s="1229"/>
      <c r="C1069" s="1231"/>
      <c r="D1069" s="1233"/>
      <c r="E1069" s="1235"/>
      <c r="F1069" s="1238"/>
      <c r="G1069" s="1239"/>
      <c r="H1069" s="17" t="s">
        <v>25</v>
      </c>
      <c r="I1069" s="102">
        <v>0</v>
      </c>
      <c r="J1069" s="103">
        <v>0</v>
      </c>
      <c r="K1069" s="104">
        <v>0</v>
      </c>
      <c r="L1069" s="102">
        <v>0</v>
      </c>
      <c r="M1069" s="47">
        <v>0</v>
      </c>
      <c r="N1069" s="25" t="s">
        <v>1041</v>
      </c>
    </row>
    <row r="1070" spans="2:14" ht="15.75" thickTop="1" thickBot="1">
      <c r="B1070" s="1228" t="s">
        <v>438</v>
      </c>
      <c r="C1070" s="1230" t="s">
        <v>1027</v>
      </c>
      <c r="D1070" s="1232" t="s">
        <v>1028</v>
      </c>
      <c r="E1070" s="1234" t="s">
        <v>30</v>
      </c>
      <c r="F1070" s="1237" t="s">
        <v>1042</v>
      </c>
      <c r="G1070" s="1232" t="s">
        <v>1043</v>
      </c>
      <c r="H1070" s="8" t="s">
        <v>22</v>
      </c>
      <c r="I1070" s="9">
        <v>1751</v>
      </c>
      <c r="J1070" s="8">
        <v>65</v>
      </c>
      <c r="K1070" s="10">
        <v>367</v>
      </c>
      <c r="L1070" s="9">
        <v>1137</v>
      </c>
      <c r="M1070" s="11">
        <f>SUM(I1070:L1070)</f>
        <v>3320</v>
      </c>
      <c r="N1070" s="23"/>
    </row>
    <row r="1071" spans="2:14" ht="30" thickTop="1" thickBot="1">
      <c r="B1071" s="1229"/>
      <c r="C1071" s="1231"/>
      <c r="D1071" s="1233"/>
      <c r="E1071" s="1235"/>
      <c r="F1071" s="1238"/>
      <c r="G1071" s="1239"/>
      <c r="H1071" s="13" t="s">
        <v>24</v>
      </c>
      <c r="I1071" s="14">
        <v>8000</v>
      </c>
      <c r="J1071" s="13">
        <v>8000</v>
      </c>
      <c r="K1071" s="15">
        <v>3000</v>
      </c>
      <c r="L1071" s="14">
        <v>3000</v>
      </c>
      <c r="M1071" s="16">
        <v>3000</v>
      </c>
      <c r="N1071" s="24" t="s">
        <v>1044</v>
      </c>
    </row>
    <row r="1072" spans="2:14" ht="15.75" thickTop="1" thickBot="1">
      <c r="B1072" s="1229"/>
      <c r="C1072" s="1231"/>
      <c r="D1072" s="1233"/>
      <c r="E1072" s="1235"/>
      <c r="F1072" s="1238"/>
      <c r="G1072" s="1239"/>
      <c r="H1072" s="17" t="s">
        <v>25</v>
      </c>
      <c r="I1072" s="102">
        <v>0.22</v>
      </c>
      <c r="J1072" s="106">
        <v>8.0999999999999996E-3</v>
      </c>
      <c r="K1072" s="104">
        <v>0.12</v>
      </c>
      <c r="L1072" s="102">
        <v>0.38</v>
      </c>
      <c r="M1072" s="47">
        <v>1.1100000000000001</v>
      </c>
      <c r="N1072" s="25"/>
    </row>
    <row r="1073" spans="2:14" ht="17.25" customHeight="1" thickTop="1" thickBot="1">
      <c r="B1073" s="1228" t="s">
        <v>438</v>
      </c>
      <c r="C1073" s="1230" t="s">
        <v>1027</v>
      </c>
      <c r="D1073" s="1232" t="s">
        <v>1028</v>
      </c>
      <c r="E1073" s="1234" t="s">
        <v>33</v>
      </c>
      <c r="F1073" s="1237" t="s">
        <v>1045</v>
      </c>
      <c r="G1073" s="1232" t="s">
        <v>1046</v>
      </c>
      <c r="H1073" s="8" t="s">
        <v>22</v>
      </c>
      <c r="I1073" s="9">
        <v>64</v>
      </c>
      <c r="J1073" s="8">
        <v>0</v>
      </c>
      <c r="K1073" s="10">
        <v>4</v>
      </c>
      <c r="L1073" s="9">
        <v>8</v>
      </c>
      <c r="M1073" s="11">
        <f>SUM(I1073:L1073)</f>
        <v>76</v>
      </c>
      <c r="N1073" s="23"/>
    </row>
    <row r="1074" spans="2:14" ht="17.25" customHeight="1" thickTop="1" thickBot="1">
      <c r="B1074" s="1229"/>
      <c r="C1074" s="1231"/>
      <c r="D1074" s="1233"/>
      <c r="E1074" s="1235"/>
      <c r="F1074" s="1238"/>
      <c r="G1074" s="1239"/>
      <c r="H1074" s="13" t="s">
        <v>24</v>
      </c>
      <c r="I1074" s="14">
        <v>275</v>
      </c>
      <c r="J1074" s="13">
        <v>0</v>
      </c>
      <c r="K1074" s="15">
        <v>80</v>
      </c>
      <c r="L1074" s="14">
        <v>80</v>
      </c>
      <c r="M1074" s="16">
        <v>80</v>
      </c>
      <c r="N1074" s="24"/>
    </row>
    <row r="1075" spans="2:14" ht="17.25" customHeight="1" thickTop="1" thickBot="1">
      <c r="B1075" s="1229"/>
      <c r="C1075" s="1231"/>
      <c r="D1075" s="1233"/>
      <c r="E1075" s="1235"/>
      <c r="F1075" s="1238"/>
      <c r="G1075" s="1239"/>
      <c r="H1075" s="17" t="s">
        <v>25</v>
      </c>
      <c r="I1075" s="102">
        <v>0.23</v>
      </c>
      <c r="J1075" s="103">
        <v>0</v>
      </c>
      <c r="K1075" s="104">
        <v>0.05</v>
      </c>
      <c r="L1075" s="102">
        <v>0.1</v>
      </c>
      <c r="M1075" s="47">
        <v>0.95</v>
      </c>
      <c r="N1075" s="25"/>
    </row>
    <row r="1076" spans="2:14" ht="15.75" thickTop="1" thickBot="1">
      <c r="B1076" s="1228" t="s">
        <v>438</v>
      </c>
      <c r="C1076" s="1230" t="s">
        <v>1027</v>
      </c>
      <c r="D1076" s="1232" t="s">
        <v>1028</v>
      </c>
      <c r="E1076" s="1234" t="s">
        <v>36</v>
      </c>
      <c r="F1076" s="1237" t="s">
        <v>1047</v>
      </c>
      <c r="G1076" s="1232" t="s">
        <v>1048</v>
      </c>
      <c r="H1076" s="8" t="s">
        <v>22</v>
      </c>
      <c r="I1076" s="9">
        <v>59</v>
      </c>
      <c r="J1076" s="8">
        <v>2</v>
      </c>
      <c r="K1076" s="10">
        <v>2</v>
      </c>
      <c r="L1076" s="9">
        <v>28</v>
      </c>
      <c r="M1076" s="11">
        <f>SUM(I1076:L1076)</f>
        <v>91</v>
      </c>
      <c r="N1076" s="23"/>
    </row>
    <row r="1077" spans="2:14" ht="30" thickTop="1" thickBot="1">
      <c r="B1077" s="1229"/>
      <c r="C1077" s="1231"/>
      <c r="D1077" s="1233"/>
      <c r="E1077" s="1235"/>
      <c r="F1077" s="1238"/>
      <c r="G1077" s="1239"/>
      <c r="H1077" s="13" t="s">
        <v>24</v>
      </c>
      <c r="I1077" s="14">
        <v>400</v>
      </c>
      <c r="J1077" s="13">
        <v>400</v>
      </c>
      <c r="K1077" s="15">
        <v>200</v>
      </c>
      <c r="L1077" s="14">
        <v>200</v>
      </c>
      <c r="M1077" s="16">
        <v>200</v>
      </c>
      <c r="N1077" s="24" t="s">
        <v>1049</v>
      </c>
    </row>
    <row r="1078" spans="2:14" ht="15.75" thickTop="1" thickBot="1">
      <c r="B1078" s="1229"/>
      <c r="C1078" s="1231"/>
      <c r="D1078" s="1233"/>
      <c r="E1078" s="1235"/>
      <c r="F1078" s="1238"/>
      <c r="G1078" s="1239"/>
      <c r="H1078" s="17" t="s">
        <v>25</v>
      </c>
      <c r="I1078" s="102">
        <v>0.15</v>
      </c>
      <c r="J1078" s="106">
        <v>5.0000000000000001E-3</v>
      </c>
      <c r="K1078" s="104">
        <v>0.01</v>
      </c>
      <c r="L1078" s="102">
        <v>0.14000000000000001</v>
      </c>
      <c r="M1078" s="47">
        <v>0.45</v>
      </c>
      <c r="N1078" s="25"/>
    </row>
    <row r="1079" spans="2:14" ht="15.75" thickTop="1" thickBot="1">
      <c r="B1079" s="1228" t="s">
        <v>438</v>
      </c>
      <c r="C1079" s="1230" t="s">
        <v>1027</v>
      </c>
      <c r="D1079" s="1232" t="s">
        <v>1028</v>
      </c>
      <c r="E1079" s="1234" t="s">
        <v>39</v>
      </c>
      <c r="F1079" s="1237" t="s">
        <v>1050</v>
      </c>
      <c r="G1079" s="1232" t="s">
        <v>1051</v>
      </c>
      <c r="H1079" s="8" t="s">
        <v>22</v>
      </c>
      <c r="I1079" s="9">
        <v>1836</v>
      </c>
      <c r="J1079" s="8">
        <v>525</v>
      </c>
      <c r="K1079" s="10">
        <v>1356</v>
      </c>
      <c r="L1079" s="9">
        <v>3314</v>
      </c>
      <c r="M1079" s="11">
        <f>SUM(I1079:L1079)</f>
        <v>7031</v>
      </c>
      <c r="N1079" s="23"/>
    </row>
    <row r="1080" spans="2:14" ht="15.75" thickTop="1" thickBot="1">
      <c r="B1080" s="1229"/>
      <c r="C1080" s="1231"/>
      <c r="D1080" s="1233"/>
      <c r="E1080" s="1235"/>
      <c r="F1080" s="1238"/>
      <c r="G1080" s="1239"/>
      <c r="H1080" s="13" t="s">
        <v>24</v>
      </c>
      <c r="I1080" s="14">
        <v>7200</v>
      </c>
      <c r="J1080" s="13">
        <v>7200</v>
      </c>
      <c r="K1080" s="15">
        <v>5550</v>
      </c>
      <c r="L1080" s="14">
        <v>5550</v>
      </c>
      <c r="M1080" s="16">
        <v>5550</v>
      </c>
      <c r="N1080" s="24"/>
    </row>
    <row r="1081" spans="2:14" ht="15.75" thickTop="1" thickBot="1">
      <c r="B1081" s="1229"/>
      <c r="C1081" s="1231"/>
      <c r="D1081" s="1233"/>
      <c r="E1081" s="1235"/>
      <c r="F1081" s="1238"/>
      <c r="G1081" s="1239"/>
      <c r="H1081" s="17" t="s">
        <v>25</v>
      </c>
      <c r="I1081" s="102">
        <v>0.26</v>
      </c>
      <c r="J1081" s="103">
        <v>7.0000000000000007E-2</v>
      </c>
      <c r="K1081" s="104">
        <v>0.24</v>
      </c>
      <c r="L1081" s="102">
        <v>0.6</v>
      </c>
      <c r="M1081" s="47">
        <v>1.26</v>
      </c>
      <c r="N1081" s="25"/>
    </row>
    <row r="1082" spans="2:14" ht="15.75" thickTop="1" thickBot="1">
      <c r="B1082" s="1228" t="s">
        <v>438</v>
      </c>
      <c r="C1082" s="1230" t="s">
        <v>1027</v>
      </c>
      <c r="D1082" s="1232" t="s">
        <v>1028</v>
      </c>
      <c r="E1082" s="1234" t="s">
        <v>42</v>
      </c>
      <c r="F1082" s="1237" t="s">
        <v>1052</v>
      </c>
      <c r="G1082" s="1232" t="s">
        <v>1053</v>
      </c>
      <c r="H1082" s="8" t="s">
        <v>22</v>
      </c>
      <c r="I1082" s="9">
        <v>17</v>
      </c>
      <c r="J1082" s="8">
        <v>25</v>
      </c>
      <c r="K1082" s="10">
        <v>32</v>
      </c>
      <c r="L1082" s="9">
        <v>29</v>
      </c>
      <c r="M1082" s="11">
        <f>SUM(I1082:L1082)</f>
        <v>103</v>
      </c>
      <c r="N1082" s="23"/>
    </row>
    <row r="1083" spans="2:14" ht="44.25" thickTop="1" thickBot="1">
      <c r="B1083" s="1229"/>
      <c r="C1083" s="1231"/>
      <c r="D1083" s="1233"/>
      <c r="E1083" s="1235"/>
      <c r="F1083" s="1238"/>
      <c r="G1083" s="1239"/>
      <c r="H1083" s="13" t="s">
        <v>24</v>
      </c>
      <c r="I1083" s="14">
        <v>100</v>
      </c>
      <c r="J1083" s="13">
        <v>100</v>
      </c>
      <c r="K1083" s="15">
        <v>85</v>
      </c>
      <c r="L1083" s="14">
        <v>85</v>
      </c>
      <c r="M1083" s="16">
        <v>85</v>
      </c>
      <c r="N1083" s="24" t="s">
        <v>1054</v>
      </c>
    </row>
    <row r="1084" spans="2:14" ht="15.75" thickTop="1" thickBot="1">
      <c r="B1084" s="1229"/>
      <c r="C1084" s="1231"/>
      <c r="D1084" s="1233"/>
      <c r="E1084" s="1235"/>
      <c r="F1084" s="1238"/>
      <c r="G1084" s="1239"/>
      <c r="H1084" s="17" t="s">
        <v>25</v>
      </c>
      <c r="I1084" s="102">
        <v>0.17</v>
      </c>
      <c r="J1084" s="103">
        <v>0.25</v>
      </c>
      <c r="K1084" s="104">
        <v>0.38</v>
      </c>
      <c r="L1084" s="102">
        <v>0.34</v>
      </c>
      <c r="M1084" s="47">
        <v>1.21</v>
      </c>
      <c r="N1084" s="25"/>
    </row>
    <row r="1085" spans="2:14" ht="15.75" thickTop="1" thickBot="1">
      <c r="B1085" s="1228" t="s">
        <v>438</v>
      </c>
      <c r="C1085" s="1230" t="s">
        <v>1027</v>
      </c>
      <c r="D1085" s="1232" t="s">
        <v>1028</v>
      </c>
      <c r="E1085" s="1234" t="s">
        <v>402</v>
      </c>
      <c r="F1085" s="1237" t="s">
        <v>1055</v>
      </c>
      <c r="G1085" s="1232" t="s">
        <v>1056</v>
      </c>
      <c r="H1085" s="8" t="s">
        <v>22</v>
      </c>
      <c r="I1085" s="9">
        <v>0</v>
      </c>
      <c r="J1085" s="8">
        <v>0</v>
      </c>
      <c r="K1085" s="10">
        <v>0</v>
      </c>
      <c r="L1085" s="9">
        <v>0</v>
      </c>
      <c r="M1085" s="11">
        <f>SUM(I1085:L1085)</f>
        <v>0</v>
      </c>
      <c r="N1085" s="23"/>
    </row>
    <row r="1086" spans="2:14" ht="15.75" thickTop="1" thickBot="1">
      <c r="B1086" s="1229"/>
      <c r="C1086" s="1231"/>
      <c r="D1086" s="1233"/>
      <c r="E1086" s="1235"/>
      <c r="F1086" s="1238"/>
      <c r="G1086" s="1239"/>
      <c r="H1086" s="13" t="s">
        <v>24</v>
      </c>
      <c r="I1086" s="14">
        <v>0</v>
      </c>
      <c r="J1086" s="13">
        <v>0</v>
      </c>
      <c r="K1086" s="15">
        <v>0</v>
      </c>
      <c r="L1086" s="14">
        <v>0</v>
      </c>
      <c r="M1086" s="16">
        <v>0</v>
      </c>
      <c r="N1086" s="24"/>
    </row>
    <row r="1087" spans="2:14" ht="44.25" thickTop="1" thickBot="1">
      <c r="B1087" s="1229"/>
      <c r="C1087" s="1231"/>
      <c r="D1087" s="1233"/>
      <c r="E1087" s="1235"/>
      <c r="F1087" s="1238"/>
      <c r="G1087" s="1239"/>
      <c r="H1087" s="17" t="s">
        <v>25</v>
      </c>
      <c r="I1087" s="102">
        <v>0</v>
      </c>
      <c r="J1087" s="103">
        <v>0</v>
      </c>
      <c r="K1087" s="104">
        <v>0</v>
      </c>
      <c r="L1087" s="102">
        <v>0</v>
      </c>
      <c r="M1087" s="47">
        <v>0</v>
      </c>
      <c r="N1087" s="25" t="s">
        <v>1057</v>
      </c>
    </row>
    <row r="1088" spans="2:14" ht="15.75" thickTop="1" thickBot="1">
      <c r="B1088" s="1228" t="s">
        <v>438</v>
      </c>
      <c r="C1088" s="1230" t="s">
        <v>1027</v>
      </c>
      <c r="D1088" s="1232" t="s">
        <v>1028</v>
      </c>
      <c r="E1088" s="1234" t="s">
        <v>406</v>
      </c>
      <c r="F1088" s="1237" t="s">
        <v>1058</v>
      </c>
      <c r="G1088" s="1232" t="s">
        <v>1059</v>
      </c>
      <c r="H1088" s="8" t="s">
        <v>22</v>
      </c>
      <c r="I1088" s="9">
        <v>0</v>
      </c>
      <c r="J1088" s="8">
        <v>0</v>
      </c>
      <c r="K1088" s="10">
        <v>2</v>
      </c>
      <c r="L1088" s="9">
        <v>0</v>
      </c>
      <c r="M1088" s="11">
        <f>SUM(I1088:L1088)</f>
        <v>2</v>
      </c>
      <c r="N1088" s="23"/>
    </row>
    <row r="1089" spans="2:14" ht="15.75" thickTop="1" thickBot="1">
      <c r="B1089" s="1229"/>
      <c r="C1089" s="1231"/>
      <c r="D1089" s="1233"/>
      <c r="E1089" s="1235"/>
      <c r="F1089" s="1238"/>
      <c r="G1089" s="1239"/>
      <c r="H1089" s="13" t="s">
        <v>24</v>
      </c>
      <c r="I1089" s="14">
        <v>0</v>
      </c>
      <c r="J1089" s="13">
        <v>0</v>
      </c>
      <c r="K1089" s="15">
        <v>5</v>
      </c>
      <c r="L1089" s="14">
        <v>0</v>
      </c>
      <c r="M1089" s="16">
        <v>5</v>
      </c>
      <c r="N1089" s="24"/>
    </row>
    <row r="1090" spans="2:14" ht="44.25" thickTop="1" thickBot="1">
      <c r="B1090" s="1229"/>
      <c r="C1090" s="1231"/>
      <c r="D1090" s="1233"/>
      <c r="E1090" s="1235"/>
      <c r="F1090" s="1238"/>
      <c r="G1090" s="1239"/>
      <c r="H1090" s="17" t="s">
        <v>25</v>
      </c>
      <c r="I1090" s="102">
        <v>0</v>
      </c>
      <c r="J1090" s="103">
        <v>0</v>
      </c>
      <c r="K1090" s="104">
        <v>0.4</v>
      </c>
      <c r="L1090" s="102">
        <v>0</v>
      </c>
      <c r="M1090" s="47">
        <f>SUM(I1090:L1090)</f>
        <v>0.4</v>
      </c>
      <c r="N1090" s="25" t="s">
        <v>1057</v>
      </c>
    </row>
    <row r="1091" spans="2:14" ht="15.75" thickTop="1" thickBot="1">
      <c r="B1091" s="1228" t="s">
        <v>438</v>
      </c>
      <c r="C1091" s="1230" t="s">
        <v>1027</v>
      </c>
      <c r="D1091" s="1232" t="s">
        <v>1028</v>
      </c>
      <c r="E1091" s="1234" t="s">
        <v>409</v>
      </c>
      <c r="F1091" s="1237" t="s">
        <v>1060</v>
      </c>
      <c r="G1091" s="1232" t="s">
        <v>1061</v>
      </c>
      <c r="H1091" s="8" t="s">
        <v>22</v>
      </c>
      <c r="I1091" s="9">
        <v>0</v>
      </c>
      <c r="J1091" s="8">
        <v>0</v>
      </c>
      <c r="K1091" s="10">
        <v>0</v>
      </c>
      <c r="L1091" s="9">
        <v>0</v>
      </c>
      <c r="M1091" s="11">
        <f>SUM(I1091:L1091)</f>
        <v>0</v>
      </c>
      <c r="N1091" s="23"/>
    </row>
    <row r="1092" spans="2:14" ht="15.75" thickTop="1" thickBot="1">
      <c r="B1092" s="1229"/>
      <c r="C1092" s="1231"/>
      <c r="D1092" s="1233"/>
      <c r="E1092" s="1235"/>
      <c r="F1092" s="1238"/>
      <c r="G1092" s="1239"/>
      <c r="H1092" s="13" t="s">
        <v>24</v>
      </c>
      <c r="I1092" s="14">
        <v>0</v>
      </c>
      <c r="J1092" s="13">
        <v>0</v>
      </c>
      <c r="K1092" s="15">
        <v>0</v>
      </c>
      <c r="L1092" s="14">
        <v>0</v>
      </c>
      <c r="M1092" s="16">
        <v>0</v>
      </c>
      <c r="N1092" s="24"/>
    </row>
    <row r="1093" spans="2:14" ht="30" thickTop="1" thickBot="1">
      <c r="B1093" s="1229"/>
      <c r="C1093" s="1231"/>
      <c r="D1093" s="1233"/>
      <c r="E1093" s="1235"/>
      <c r="F1093" s="1238"/>
      <c r="G1093" s="1239"/>
      <c r="H1093" s="17" t="s">
        <v>25</v>
      </c>
      <c r="I1093" s="102">
        <v>0</v>
      </c>
      <c r="J1093" s="103">
        <v>0</v>
      </c>
      <c r="K1093" s="104">
        <v>0</v>
      </c>
      <c r="L1093" s="102">
        <v>0</v>
      </c>
      <c r="M1093" s="47">
        <f>SUM(I1093:L1093)</f>
        <v>0</v>
      </c>
      <c r="N1093" s="25" t="s">
        <v>1062</v>
      </c>
    </row>
    <row r="1094" spans="2:14" ht="15.75" thickTop="1" thickBot="1">
      <c r="B1094" s="1228" t="s">
        <v>438</v>
      </c>
      <c r="C1094" s="1230" t="s">
        <v>1063</v>
      </c>
      <c r="D1094" s="1232" t="s">
        <v>1064</v>
      </c>
      <c r="E1094" s="1234" t="s">
        <v>19</v>
      </c>
      <c r="F1094" s="1237" t="s">
        <v>1065</v>
      </c>
      <c r="G1094" s="1232" t="s">
        <v>1066</v>
      </c>
      <c r="H1094" s="8" t="s">
        <v>22</v>
      </c>
      <c r="I1094" s="9">
        <v>1540</v>
      </c>
      <c r="J1094" s="8">
        <v>36</v>
      </c>
      <c r="K1094" s="10">
        <v>474</v>
      </c>
      <c r="L1094" s="9">
        <v>300</v>
      </c>
      <c r="M1094" s="11">
        <f>SUM(I1094:L1094)</f>
        <v>2350</v>
      </c>
      <c r="N1094" s="23"/>
    </row>
    <row r="1095" spans="2:14" ht="58.5" thickTop="1" thickBot="1">
      <c r="B1095" s="1229"/>
      <c r="C1095" s="1231"/>
      <c r="D1095" s="1233"/>
      <c r="E1095" s="1235"/>
      <c r="F1095" s="1238"/>
      <c r="G1095" s="1239"/>
      <c r="H1095" s="13" t="s">
        <v>24</v>
      </c>
      <c r="I1095" s="14">
        <v>34</v>
      </c>
      <c r="J1095" s="13">
        <v>34</v>
      </c>
      <c r="K1095" s="15">
        <v>29</v>
      </c>
      <c r="L1095" s="14">
        <v>29</v>
      </c>
      <c r="M1095" s="16">
        <v>29</v>
      </c>
      <c r="N1095" s="24" t="s">
        <v>1067</v>
      </c>
    </row>
    <row r="1096" spans="2:14" ht="30" thickTop="1" thickBot="1">
      <c r="B1096" s="1229"/>
      <c r="C1096" s="1231"/>
      <c r="D1096" s="1233"/>
      <c r="E1096" s="1235"/>
      <c r="F1096" s="1238"/>
      <c r="G1096" s="1239"/>
      <c r="H1096" s="17" t="s">
        <v>25</v>
      </c>
      <c r="I1096" s="102">
        <v>0.2</v>
      </c>
      <c r="J1096" s="106">
        <v>4.7000000000000002E-3</v>
      </c>
      <c r="K1096" s="104">
        <v>0.2</v>
      </c>
      <c r="L1096" s="102">
        <v>0.13</v>
      </c>
      <c r="M1096" s="47">
        <v>1</v>
      </c>
      <c r="N1096" s="25" t="s">
        <v>1068</v>
      </c>
    </row>
    <row r="1097" spans="2:14" ht="30" customHeight="1" thickTop="1" thickBot="1">
      <c r="B1097" s="1228" t="s">
        <v>438</v>
      </c>
      <c r="C1097" s="1230" t="s">
        <v>1063</v>
      </c>
      <c r="D1097" s="1232" t="s">
        <v>1064</v>
      </c>
      <c r="E1097" s="1234" t="s">
        <v>26</v>
      </c>
      <c r="F1097" s="1237" t="s">
        <v>1069</v>
      </c>
      <c r="G1097" s="1232" t="s">
        <v>1070</v>
      </c>
      <c r="H1097" s="8" t="s">
        <v>22</v>
      </c>
      <c r="I1097" s="9">
        <v>22</v>
      </c>
      <c r="J1097" s="8">
        <v>7</v>
      </c>
      <c r="K1097" s="10">
        <v>0</v>
      </c>
      <c r="L1097" s="9">
        <v>0</v>
      </c>
      <c r="M1097" s="11">
        <f>SUM(I1097:L1097)</f>
        <v>29</v>
      </c>
      <c r="N1097" s="23"/>
    </row>
    <row r="1098" spans="2:14" ht="30" customHeight="1" thickTop="1" thickBot="1">
      <c r="B1098" s="1229"/>
      <c r="C1098" s="1231"/>
      <c r="D1098" s="1233"/>
      <c r="E1098" s="1235"/>
      <c r="F1098" s="1238"/>
      <c r="G1098" s="1239"/>
      <c r="H1098" s="13" t="s">
        <v>24</v>
      </c>
      <c r="I1098" s="14">
        <v>32</v>
      </c>
      <c r="J1098" s="13">
        <v>32</v>
      </c>
      <c r="K1098" s="15">
        <v>29</v>
      </c>
      <c r="L1098" s="14">
        <v>29</v>
      </c>
      <c r="M1098" s="16">
        <v>29</v>
      </c>
      <c r="N1098" s="24"/>
    </row>
    <row r="1099" spans="2:14" ht="30" customHeight="1" thickTop="1" thickBot="1">
      <c r="B1099" s="1229"/>
      <c r="C1099" s="1231"/>
      <c r="D1099" s="1233"/>
      <c r="E1099" s="1235"/>
      <c r="F1099" s="1238"/>
      <c r="G1099" s="1239"/>
      <c r="H1099" s="17" t="s">
        <v>25</v>
      </c>
      <c r="I1099" s="102">
        <v>0.69</v>
      </c>
      <c r="J1099" s="103">
        <v>0.22</v>
      </c>
      <c r="K1099" s="104">
        <v>0</v>
      </c>
      <c r="L1099" s="102">
        <v>0</v>
      </c>
      <c r="M1099" s="47">
        <v>1</v>
      </c>
      <c r="N1099" s="25"/>
    </row>
    <row r="1100" spans="2:14" ht="30" customHeight="1" thickTop="1" thickBot="1">
      <c r="B1100" s="1228" t="s">
        <v>438</v>
      </c>
      <c r="C1100" s="1230" t="s">
        <v>1063</v>
      </c>
      <c r="D1100" s="1232" t="s">
        <v>1064</v>
      </c>
      <c r="E1100" s="1234" t="s">
        <v>55</v>
      </c>
      <c r="F1100" s="1237" t="s">
        <v>1071</v>
      </c>
      <c r="G1100" s="1232" t="s">
        <v>1072</v>
      </c>
      <c r="H1100" s="8" t="s">
        <v>22</v>
      </c>
      <c r="I1100" s="9">
        <v>12</v>
      </c>
      <c r="J1100" s="8">
        <v>13</v>
      </c>
      <c r="K1100" s="10">
        <v>10</v>
      </c>
      <c r="L1100" s="9">
        <v>8</v>
      </c>
      <c r="M1100" s="11">
        <f>SUM(I1100:L1100)</f>
        <v>43</v>
      </c>
      <c r="N1100" s="23"/>
    </row>
    <row r="1101" spans="2:14" ht="30" customHeight="1" thickTop="1" thickBot="1">
      <c r="B1101" s="1229"/>
      <c r="C1101" s="1231"/>
      <c r="D1101" s="1233"/>
      <c r="E1101" s="1235"/>
      <c r="F1101" s="1238"/>
      <c r="G1101" s="1239"/>
      <c r="H1101" s="13" t="s">
        <v>24</v>
      </c>
      <c r="I1101" s="14">
        <v>43</v>
      </c>
      <c r="J1101" s="13">
        <v>43</v>
      </c>
      <c r="K1101" s="15">
        <v>43</v>
      </c>
      <c r="L1101" s="14">
        <v>43</v>
      </c>
      <c r="M1101" s="16">
        <v>43</v>
      </c>
      <c r="N1101" s="24"/>
    </row>
    <row r="1102" spans="2:14" ht="30" customHeight="1" thickTop="1" thickBot="1">
      <c r="B1102" s="1229"/>
      <c r="C1102" s="1231"/>
      <c r="D1102" s="1233"/>
      <c r="E1102" s="1235"/>
      <c r="F1102" s="1238"/>
      <c r="G1102" s="1239"/>
      <c r="H1102" s="17" t="s">
        <v>25</v>
      </c>
      <c r="I1102" s="102">
        <v>0.28000000000000003</v>
      </c>
      <c r="J1102" s="103">
        <v>0.3</v>
      </c>
      <c r="K1102" s="104">
        <v>0.23</v>
      </c>
      <c r="L1102" s="102">
        <v>0.19</v>
      </c>
      <c r="M1102" s="47">
        <f>SUM(I1102:L1102)</f>
        <v>1</v>
      </c>
      <c r="N1102" s="25"/>
    </row>
    <row r="1103" spans="2:14" ht="30" customHeight="1" thickTop="1" thickBot="1">
      <c r="B1103" s="1228" t="s">
        <v>438</v>
      </c>
      <c r="C1103" s="1230" t="s">
        <v>1063</v>
      </c>
      <c r="D1103" s="1232" t="s">
        <v>1064</v>
      </c>
      <c r="E1103" s="1234" t="s">
        <v>30</v>
      </c>
      <c r="F1103" s="1237" t="s">
        <v>1073</v>
      </c>
      <c r="G1103" s="1232" t="s">
        <v>1074</v>
      </c>
      <c r="H1103" s="8" t="s">
        <v>22</v>
      </c>
      <c r="I1103" s="9">
        <v>32</v>
      </c>
      <c r="J1103" s="8">
        <v>0</v>
      </c>
      <c r="K1103" s="10">
        <v>0</v>
      </c>
      <c r="L1103" s="9">
        <v>0</v>
      </c>
      <c r="M1103" s="11">
        <f>SUM(I1103:L1103)</f>
        <v>32</v>
      </c>
      <c r="N1103" s="23"/>
    </row>
    <row r="1104" spans="2:14" ht="30" customHeight="1" thickTop="1" thickBot="1">
      <c r="B1104" s="1229"/>
      <c r="C1104" s="1231"/>
      <c r="D1104" s="1233"/>
      <c r="E1104" s="1235"/>
      <c r="F1104" s="1238"/>
      <c r="G1104" s="1239"/>
      <c r="H1104" s="13" t="s">
        <v>24</v>
      </c>
      <c r="I1104" s="14">
        <v>32</v>
      </c>
      <c r="J1104" s="13">
        <v>0</v>
      </c>
      <c r="K1104" s="15">
        <v>29</v>
      </c>
      <c r="L1104" s="14">
        <v>29</v>
      </c>
      <c r="M1104" s="16">
        <v>29</v>
      </c>
      <c r="N1104" s="24"/>
    </row>
    <row r="1105" spans="2:14" ht="30" customHeight="1" thickTop="1" thickBot="1">
      <c r="B1105" s="1229"/>
      <c r="C1105" s="1231"/>
      <c r="D1105" s="1233"/>
      <c r="E1105" s="1235"/>
      <c r="F1105" s="1238"/>
      <c r="G1105" s="1239"/>
      <c r="H1105" s="17" t="s">
        <v>25</v>
      </c>
      <c r="I1105" s="102">
        <v>1</v>
      </c>
      <c r="J1105" s="103">
        <v>0</v>
      </c>
      <c r="K1105" s="104">
        <v>0</v>
      </c>
      <c r="L1105" s="102">
        <v>0</v>
      </c>
      <c r="M1105" s="47">
        <v>1.1000000000000001</v>
      </c>
      <c r="N1105" s="25"/>
    </row>
    <row r="1106" spans="2:14" ht="15.75" thickTop="1" thickBot="1">
      <c r="B1106" s="1228" t="s">
        <v>438</v>
      </c>
      <c r="C1106" s="1230" t="s">
        <v>1063</v>
      </c>
      <c r="D1106" s="1232" t="s">
        <v>1064</v>
      </c>
      <c r="E1106" s="1234" t="s">
        <v>33</v>
      </c>
      <c r="F1106" s="1237" t="s">
        <v>1075</v>
      </c>
      <c r="G1106" s="1232" t="s">
        <v>1076</v>
      </c>
      <c r="H1106" s="8" t="s">
        <v>22</v>
      </c>
      <c r="I1106" s="9">
        <v>10552</v>
      </c>
      <c r="J1106" s="8">
        <v>5008</v>
      </c>
      <c r="K1106" s="10">
        <v>15130</v>
      </c>
      <c r="L1106" s="9">
        <v>6200</v>
      </c>
      <c r="M1106" s="11">
        <f>SUM(I1106:L1106)</f>
        <v>36890</v>
      </c>
      <c r="N1106" s="23"/>
    </row>
    <row r="1107" spans="2:14" ht="58.5" thickTop="1" thickBot="1">
      <c r="B1107" s="1229"/>
      <c r="C1107" s="1231"/>
      <c r="D1107" s="1233"/>
      <c r="E1107" s="1235"/>
      <c r="F1107" s="1238"/>
      <c r="G1107" s="1239"/>
      <c r="H1107" s="13" t="s">
        <v>24</v>
      </c>
      <c r="I1107" s="14">
        <v>129260</v>
      </c>
      <c r="J1107" s="13">
        <v>129260</v>
      </c>
      <c r="K1107" s="15">
        <v>36890</v>
      </c>
      <c r="L1107" s="14">
        <v>36890</v>
      </c>
      <c r="M1107" s="16">
        <v>36890</v>
      </c>
      <c r="N1107" s="24" t="s">
        <v>1077</v>
      </c>
    </row>
    <row r="1108" spans="2:14" ht="15.75" thickTop="1" thickBot="1">
      <c r="B1108" s="1229"/>
      <c r="C1108" s="1231"/>
      <c r="D1108" s="1233"/>
      <c r="E1108" s="1235"/>
      <c r="F1108" s="1238"/>
      <c r="G1108" s="1239"/>
      <c r="H1108" s="17" t="s">
        <v>25</v>
      </c>
      <c r="I1108" s="102">
        <v>0.08</v>
      </c>
      <c r="J1108" s="103">
        <v>0.04</v>
      </c>
      <c r="K1108" s="104">
        <v>0.41</v>
      </c>
      <c r="L1108" s="102">
        <v>0.17</v>
      </c>
      <c r="M1108" s="47">
        <v>1</v>
      </c>
      <c r="N1108" s="25"/>
    </row>
    <row r="1109" spans="2:14" ht="24" customHeight="1" thickTop="1" thickBot="1">
      <c r="B1109" s="1228" t="s">
        <v>438</v>
      </c>
      <c r="C1109" s="1230" t="s">
        <v>1063</v>
      </c>
      <c r="D1109" s="1232" t="s">
        <v>1064</v>
      </c>
      <c r="E1109" s="1234" t="s">
        <v>36</v>
      </c>
      <c r="F1109" s="1237" t="s">
        <v>1078</v>
      </c>
      <c r="G1109" s="1232" t="s">
        <v>1079</v>
      </c>
      <c r="H1109" s="8" t="s">
        <v>22</v>
      </c>
      <c r="I1109" s="9">
        <v>14</v>
      </c>
      <c r="J1109" s="8">
        <v>26</v>
      </c>
      <c r="K1109" s="10">
        <v>82</v>
      </c>
      <c r="L1109" s="9">
        <v>32</v>
      </c>
      <c r="M1109" s="11">
        <f>SUM(I1109:L1109)</f>
        <v>154</v>
      </c>
      <c r="N1109" s="23"/>
    </row>
    <row r="1110" spans="2:14" ht="24" customHeight="1" thickTop="1" thickBot="1">
      <c r="B1110" s="1229"/>
      <c r="C1110" s="1231"/>
      <c r="D1110" s="1233"/>
      <c r="E1110" s="1235"/>
      <c r="F1110" s="1238"/>
      <c r="G1110" s="1239"/>
      <c r="H1110" s="13" t="s">
        <v>24</v>
      </c>
      <c r="I1110" s="14">
        <v>150</v>
      </c>
      <c r="J1110" s="13">
        <v>150</v>
      </c>
      <c r="K1110" s="15">
        <v>150</v>
      </c>
      <c r="L1110" s="14">
        <v>150</v>
      </c>
      <c r="M1110" s="16">
        <v>150</v>
      </c>
      <c r="N1110" s="24"/>
    </row>
    <row r="1111" spans="2:14" ht="24" customHeight="1" thickTop="1" thickBot="1">
      <c r="B1111" s="1229"/>
      <c r="C1111" s="1231"/>
      <c r="D1111" s="1233"/>
      <c r="E1111" s="1235"/>
      <c r="F1111" s="1238"/>
      <c r="G1111" s="1239"/>
      <c r="H1111" s="17" t="s">
        <v>25</v>
      </c>
      <c r="I1111" s="102">
        <v>0.09</v>
      </c>
      <c r="J1111" s="103">
        <v>0.17</v>
      </c>
      <c r="K1111" s="104">
        <v>0.55000000000000004</v>
      </c>
      <c r="L1111" s="102">
        <v>0.21</v>
      </c>
      <c r="M1111" s="47">
        <f>SUM(I1111:L1111)</f>
        <v>1.02</v>
      </c>
      <c r="N1111" s="25"/>
    </row>
    <row r="1112" spans="2:14" ht="24" customHeight="1" thickTop="1" thickBot="1">
      <c r="B1112" s="1228" t="s">
        <v>438</v>
      </c>
      <c r="C1112" s="1230" t="s">
        <v>1063</v>
      </c>
      <c r="D1112" s="1232" t="s">
        <v>1064</v>
      </c>
      <c r="E1112" s="1234" t="s">
        <v>39</v>
      </c>
      <c r="F1112" s="1237" t="s">
        <v>1080</v>
      </c>
      <c r="G1112" s="1232" t="s">
        <v>1081</v>
      </c>
      <c r="H1112" s="8" t="s">
        <v>22</v>
      </c>
      <c r="I1112" s="9">
        <v>14</v>
      </c>
      <c r="J1112" s="8">
        <v>26</v>
      </c>
      <c r="K1112" s="10">
        <v>82</v>
      </c>
      <c r="L1112" s="9">
        <v>32</v>
      </c>
      <c r="M1112" s="11">
        <f>SUM(I1112:L1112)</f>
        <v>154</v>
      </c>
      <c r="N1112" s="23"/>
    </row>
    <row r="1113" spans="2:14" ht="24" customHeight="1" thickTop="1" thickBot="1">
      <c r="B1113" s="1229"/>
      <c r="C1113" s="1231"/>
      <c r="D1113" s="1233"/>
      <c r="E1113" s="1235"/>
      <c r="F1113" s="1238"/>
      <c r="G1113" s="1239"/>
      <c r="H1113" s="13" t="s">
        <v>24</v>
      </c>
      <c r="I1113" s="14">
        <v>150</v>
      </c>
      <c r="J1113" s="13">
        <v>150</v>
      </c>
      <c r="K1113" s="15">
        <v>150</v>
      </c>
      <c r="L1113" s="14">
        <v>150</v>
      </c>
      <c r="M1113" s="16">
        <v>150</v>
      </c>
      <c r="N1113" s="24"/>
    </row>
    <row r="1114" spans="2:14" ht="24" customHeight="1" thickTop="1" thickBot="1">
      <c r="B1114" s="1229"/>
      <c r="C1114" s="1231"/>
      <c r="D1114" s="1233"/>
      <c r="E1114" s="1235"/>
      <c r="F1114" s="1238"/>
      <c r="G1114" s="1239"/>
      <c r="H1114" s="17" t="s">
        <v>25</v>
      </c>
      <c r="I1114" s="102">
        <v>0.09</v>
      </c>
      <c r="J1114" s="103">
        <v>0.17</v>
      </c>
      <c r="K1114" s="104">
        <v>0.55000000000000004</v>
      </c>
      <c r="L1114" s="102">
        <v>0.21</v>
      </c>
      <c r="M1114" s="47">
        <f>SUM(I1114:L1114)</f>
        <v>1.02</v>
      </c>
      <c r="N1114" s="25"/>
    </row>
    <row r="1115" spans="2:14" ht="32.25" customHeight="1" thickTop="1" thickBot="1">
      <c r="B1115" s="1228" t="s">
        <v>438</v>
      </c>
      <c r="C1115" s="1230" t="s">
        <v>1082</v>
      </c>
      <c r="D1115" s="1232" t="s">
        <v>1083</v>
      </c>
      <c r="E1115" s="1234" t="s">
        <v>19</v>
      </c>
      <c r="F1115" s="1237" t="s">
        <v>1084</v>
      </c>
      <c r="G1115" s="1232" t="s">
        <v>1085</v>
      </c>
      <c r="H1115" s="8" t="s">
        <v>22</v>
      </c>
      <c r="I1115" s="9">
        <v>2805</v>
      </c>
      <c r="J1115" s="8">
        <v>2879</v>
      </c>
      <c r="K1115" s="10">
        <v>2972</v>
      </c>
      <c r="L1115" s="9">
        <v>3097</v>
      </c>
      <c r="M1115" s="11">
        <v>3097</v>
      </c>
      <c r="N1115" s="23"/>
    </row>
    <row r="1116" spans="2:14" ht="32.25" customHeight="1" thickTop="1" thickBot="1">
      <c r="B1116" s="1229"/>
      <c r="C1116" s="1231"/>
      <c r="D1116" s="1233"/>
      <c r="E1116" s="1235"/>
      <c r="F1116" s="1238"/>
      <c r="G1116" s="1239"/>
      <c r="H1116" s="13" t="s">
        <v>24</v>
      </c>
      <c r="I1116" s="14">
        <v>3817</v>
      </c>
      <c r="J1116" s="13">
        <v>3817</v>
      </c>
      <c r="K1116" s="15">
        <v>3817</v>
      </c>
      <c r="L1116" s="14">
        <v>3817</v>
      </c>
      <c r="M1116" s="16">
        <v>3817</v>
      </c>
      <c r="N1116" s="24"/>
    </row>
    <row r="1117" spans="2:14" ht="32.25" customHeight="1" thickTop="1" thickBot="1">
      <c r="B1117" s="1229"/>
      <c r="C1117" s="1231"/>
      <c r="D1117" s="1233"/>
      <c r="E1117" s="1235"/>
      <c r="F1117" s="1238"/>
      <c r="G1117" s="1239"/>
      <c r="H1117" s="17" t="s">
        <v>25</v>
      </c>
      <c r="I1117" s="102">
        <v>0.73</v>
      </c>
      <c r="J1117" s="103">
        <v>0.75</v>
      </c>
      <c r="K1117" s="104">
        <v>0.78</v>
      </c>
      <c r="L1117" s="102">
        <v>0.81</v>
      </c>
      <c r="M1117" s="47">
        <v>0.81</v>
      </c>
      <c r="N1117" s="25" t="s">
        <v>537</v>
      </c>
    </row>
    <row r="1118" spans="2:14" ht="32.25" customHeight="1" thickTop="1" thickBot="1">
      <c r="B1118" s="1228" t="s">
        <v>438</v>
      </c>
      <c r="C1118" s="1230" t="s">
        <v>1082</v>
      </c>
      <c r="D1118" s="1232" t="s">
        <v>1083</v>
      </c>
      <c r="E1118" s="1234" t="s">
        <v>26</v>
      </c>
      <c r="F1118" s="1237" t="s">
        <v>1086</v>
      </c>
      <c r="G1118" s="1232" t="s">
        <v>1087</v>
      </c>
      <c r="H1118" s="8" t="s">
        <v>22</v>
      </c>
      <c r="I1118" s="9">
        <v>3384</v>
      </c>
      <c r="J1118" s="8">
        <v>3462</v>
      </c>
      <c r="K1118" s="10">
        <v>3477</v>
      </c>
      <c r="L1118" s="9">
        <v>3477</v>
      </c>
      <c r="M1118" s="11">
        <v>3477</v>
      </c>
      <c r="N1118" s="23"/>
    </row>
    <row r="1119" spans="2:14" ht="32.25" customHeight="1" thickTop="1" thickBot="1">
      <c r="B1119" s="1229"/>
      <c r="C1119" s="1231"/>
      <c r="D1119" s="1233"/>
      <c r="E1119" s="1235"/>
      <c r="F1119" s="1238"/>
      <c r="G1119" s="1239"/>
      <c r="H1119" s="13" t="s">
        <v>24</v>
      </c>
      <c r="I1119" s="14">
        <v>3217</v>
      </c>
      <c r="J1119" s="13">
        <v>3217</v>
      </c>
      <c r="K1119" s="15">
        <v>3217</v>
      </c>
      <c r="L1119" s="14">
        <v>3217</v>
      </c>
      <c r="M1119" s="16">
        <v>3217</v>
      </c>
      <c r="N1119" s="24"/>
    </row>
    <row r="1120" spans="2:14" ht="32.25" customHeight="1" thickTop="1" thickBot="1">
      <c r="B1120" s="1229"/>
      <c r="C1120" s="1231"/>
      <c r="D1120" s="1233"/>
      <c r="E1120" s="1235"/>
      <c r="F1120" s="1238"/>
      <c r="G1120" s="1239"/>
      <c r="H1120" s="17" t="s">
        <v>25</v>
      </c>
      <c r="I1120" s="102">
        <v>0.05</v>
      </c>
      <c r="J1120" s="103">
        <v>0.08</v>
      </c>
      <c r="K1120" s="104">
        <v>0.08</v>
      </c>
      <c r="L1120" s="102">
        <v>0.08</v>
      </c>
      <c r="M1120" s="47">
        <v>8.0799999999999997E-2</v>
      </c>
      <c r="N1120" s="25"/>
    </row>
    <row r="1121" spans="2:14" ht="32.25" customHeight="1" thickTop="1" thickBot="1">
      <c r="B1121" s="1228" t="s">
        <v>438</v>
      </c>
      <c r="C1121" s="1230" t="s">
        <v>1082</v>
      </c>
      <c r="D1121" s="1232" t="s">
        <v>1083</v>
      </c>
      <c r="E1121" s="1234" t="s">
        <v>55</v>
      </c>
      <c r="F1121" s="1237" t="s">
        <v>1088</v>
      </c>
      <c r="G1121" s="1232" t="s">
        <v>1089</v>
      </c>
      <c r="H1121" s="8" t="s">
        <v>22</v>
      </c>
      <c r="I1121" s="9">
        <v>2805</v>
      </c>
      <c r="J1121" s="8">
        <v>5756</v>
      </c>
      <c r="K1121" s="10">
        <v>2972</v>
      </c>
      <c r="L1121" s="9">
        <v>3097</v>
      </c>
      <c r="M1121" s="11">
        <f>SUM(I1121:L1121)</f>
        <v>14630</v>
      </c>
      <c r="N1121" s="23"/>
    </row>
    <row r="1122" spans="2:14" ht="32.25" customHeight="1" thickTop="1" thickBot="1">
      <c r="B1122" s="1229"/>
      <c r="C1122" s="1231"/>
      <c r="D1122" s="1233"/>
      <c r="E1122" s="1235"/>
      <c r="F1122" s="1238"/>
      <c r="G1122" s="1239"/>
      <c r="H1122" s="13" t="s">
        <v>24</v>
      </c>
      <c r="I1122" s="14">
        <v>3817</v>
      </c>
      <c r="J1122" s="13">
        <v>3817</v>
      </c>
      <c r="K1122" s="15">
        <v>3817</v>
      </c>
      <c r="L1122" s="14">
        <v>3817</v>
      </c>
      <c r="M1122" s="16">
        <v>3817</v>
      </c>
      <c r="N1122" s="24"/>
    </row>
    <row r="1123" spans="2:14" ht="32.25" customHeight="1" thickTop="1" thickBot="1">
      <c r="B1123" s="1229"/>
      <c r="C1123" s="1231"/>
      <c r="D1123" s="1233"/>
      <c r="E1123" s="1235"/>
      <c r="F1123" s="1238"/>
      <c r="G1123" s="1239"/>
      <c r="H1123" s="17" t="s">
        <v>25</v>
      </c>
      <c r="I1123" s="102">
        <v>0.15</v>
      </c>
      <c r="J1123" s="103">
        <v>0.31</v>
      </c>
      <c r="K1123" s="104">
        <v>0.16</v>
      </c>
      <c r="L1123" s="102">
        <v>0.17</v>
      </c>
      <c r="M1123" s="47">
        <v>0.77</v>
      </c>
      <c r="N1123" s="25" t="s">
        <v>1090</v>
      </c>
    </row>
    <row r="1124" spans="2:14" ht="32.25" customHeight="1" thickTop="1" thickBot="1">
      <c r="B1124" s="1228" t="s">
        <v>438</v>
      </c>
      <c r="C1124" s="1230" t="s">
        <v>1082</v>
      </c>
      <c r="D1124" s="1232" t="s">
        <v>1083</v>
      </c>
      <c r="E1124" s="1234" t="s">
        <v>59</v>
      </c>
      <c r="F1124" s="1237" t="s">
        <v>1091</v>
      </c>
      <c r="G1124" s="1232" t="s">
        <v>1092</v>
      </c>
      <c r="H1124" s="8" t="s">
        <v>22</v>
      </c>
      <c r="I1124" s="9">
        <v>2805</v>
      </c>
      <c r="J1124" s="8">
        <v>2879</v>
      </c>
      <c r="K1124" s="10">
        <v>2972</v>
      </c>
      <c r="L1124" s="9">
        <v>3097</v>
      </c>
      <c r="M1124" s="11">
        <v>3097</v>
      </c>
      <c r="N1124" s="23"/>
    </row>
    <row r="1125" spans="2:14" ht="32.25" customHeight="1" thickTop="1" thickBot="1">
      <c r="B1125" s="1229"/>
      <c r="C1125" s="1231"/>
      <c r="D1125" s="1233"/>
      <c r="E1125" s="1235"/>
      <c r="F1125" s="1238"/>
      <c r="G1125" s="1239"/>
      <c r="H1125" s="13" t="s">
        <v>24</v>
      </c>
      <c r="I1125" s="14">
        <v>3817</v>
      </c>
      <c r="J1125" s="13">
        <v>3817</v>
      </c>
      <c r="K1125" s="15">
        <v>3817</v>
      </c>
      <c r="L1125" s="14">
        <v>3817</v>
      </c>
      <c r="M1125" s="16">
        <v>3817</v>
      </c>
      <c r="N1125" s="24"/>
    </row>
    <row r="1126" spans="2:14" ht="32.25" customHeight="1" thickTop="1" thickBot="1">
      <c r="B1126" s="1229"/>
      <c r="C1126" s="1231"/>
      <c r="D1126" s="1233"/>
      <c r="E1126" s="1235"/>
      <c r="F1126" s="1238"/>
      <c r="G1126" s="1239"/>
      <c r="H1126" s="17" t="s">
        <v>25</v>
      </c>
      <c r="I1126" s="102">
        <v>0.73</v>
      </c>
      <c r="J1126" s="103">
        <v>0.75</v>
      </c>
      <c r="K1126" s="104">
        <v>0.78</v>
      </c>
      <c r="L1126" s="102">
        <v>0.81</v>
      </c>
      <c r="M1126" s="47">
        <v>0.81</v>
      </c>
      <c r="N1126" s="25" t="s">
        <v>537</v>
      </c>
    </row>
    <row r="1127" spans="2:14" ht="32.25" customHeight="1" thickTop="1" thickBot="1">
      <c r="B1127" s="1228" t="s">
        <v>438</v>
      </c>
      <c r="C1127" s="1230" t="s">
        <v>1082</v>
      </c>
      <c r="D1127" s="1232" t="s">
        <v>1083</v>
      </c>
      <c r="E1127" s="1234" t="s">
        <v>30</v>
      </c>
      <c r="F1127" s="1237" t="s">
        <v>1093</v>
      </c>
      <c r="G1127" s="1232" t="s">
        <v>1094</v>
      </c>
      <c r="H1127" s="8" t="s">
        <v>22</v>
      </c>
      <c r="I1127" s="9">
        <v>80</v>
      </c>
      <c r="J1127" s="8">
        <v>180</v>
      </c>
      <c r="K1127" s="10">
        <v>707</v>
      </c>
      <c r="L1127" s="9">
        <v>83</v>
      </c>
      <c r="M1127" s="11">
        <f>SUM(I1127:L1127)</f>
        <v>1050</v>
      </c>
      <c r="N1127" s="23"/>
    </row>
    <row r="1128" spans="2:14" ht="32.25" customHeight="1" thickTop="1" thickBot="1">
      <c r="B1128" s="1229"/>
      <c r="C1128" s="1231"/>
      <c r="D1128" s="1233"/>
      <c r="E1128" s="1235"/>
      <c r="F1128" s="1238"/>
      <c r="G1128" s="1239"/>
      <c r="H1128" s="13" t="s">
        <v>24</v>
      </c>
      <c r="I1128" s="14">
        <v>1200</v>
      </c>
      <c r="J1128" s="13">
        <v>1200</v>
      </c>
      <c r="K1128" s="15">
        <v>1200</v>
      </c>
      <c r="L1128" s="14">
        <v>1200</v>
      </c>
      <c r="M1128" s="16">
        <v>1200</v>
      </c>
      <c r="N1128" s="24"/>
    </row>
    <row r="1129" spans="2:14" ht="32.25" customHeight="1" thickTop="1" thickBot="1">
      <c r="B1129" s="1229"/>
      <c r="C1129" s="1231"/>
      <c r="D1129" s="1233"/>
      <c r="E1129" s="1235"/>
      <c r="F1129" s="1238"/>
      <c r="G1129" s="1239"/>
      <c r="H1129" s="17" t="s">
        <v>25</v>
      </c>
      <c r="I1129" s="102">
        <v>7.0000000000000007E-2</v>
      </c>
      <c r="J1129" s="103">
        <v>0.15</v>
      </c>
      <c r="K1129" s="104">
        <v>0.59</v>
      </c>
      <c r="L1129" s="102">
        <v>7.0000000000000007E-2</v>
      </c>
      <c r="M1129" s="47">
        <f>SUM(I1129:L1129)</f>
        <v>0.87999999999999989</v>
      </c>
      <c r="N1129" s="25"/>
    </row>
    <row r="1130" spans="2:14" ht="32.25" customHeight="1" thickTop="1" thickBot="1">
      <c r="B1130" s="1228" t="s">
        <v>438</v>
      </c>
      <c r="C1130" s="1230" t="s">
        <v>1082</v>
      </c>
      <c r="D1130" s="1232" t="s">
        <v>1083</v>
      </c>
      <c r="E1130" s="1234" t="s">
        <v>33</v>
      </c>
      <c r="F1130" s="1237" t="s">
        <v>1095</v>
      </c>
      <c r="G1130" s="1232" t="s">
        <v>1096</v>
      </c>
      <c r="H1130" s="8" t="s">
        <v>22</v>
      </c>
      <c r="I1130" s="9">
        <v>142</v>
      </c>
      <c r="J1130" s="8">
        <v>223</v>
      </c>
      <c r="K1130" s="10">
        <v>180</v>
      </c>
      <c r="L1130" s="9">
        <v>140</v>
      </c>
      <c r="M1130" s="11">
        <f>SUM(I1130:L1130)</f>
        <v>685</v>
      </c>
      <c r="N1130" s="23"/>
    </row>
    <row r="1131" spans="2:14" ht="32.25" customHeight="1" thickTop="1" thickBot="1">
      <c r="B1131" s="1229"/>
      <c r="C1131" s="1231"/>
      <c r="D1131" s="1233"/>
      <c r="E1131" s="1235"/>
      <c r="F1131" s="1238"/>
      <c r="G1131" s="1239"/>
      <c r="H1131" s="13" t="s">
        <v>24</v>
      </c>
      <c r="I1131" s="14">
        <v>520</v>
      </c>
      <c r="J1131" s="13">
        <v>520</v>
      </c>
      <c r="K1131" s="15">
        <v>520</v>
      </c>
      <c r="L1131" s="14">
        <v>520</v>
      </c>
      <c r="M1131" s="16">
        <v>520</v>
      </c>
      <c r="N1131" s="24"/>
    </row>
    <row r="1132" spans="2:14" ht="32.25" customHeight="1" thickTop="1" thickBot="1">
      <c r="B1132" s="1229"/>
      <c r="C1132" s="1231"/>
      <c r="D1132" s="1233"/>
      <c r="E1132" s="1235"/>
      <c r="F1132" s="1238"/>
      <c r="G1132" s="1239"/>
      <c r="H1132" s="17" t="s">
        <v>25</v>
      </c>
      <c r="I1132" s="102">
        <v>0.27</v>
      </c>
      <c r="J1132" s="103">
        <v>0.43</v>
      </c>
      <c r="K1132" s="104">
        <v>0.35</v>
      </c>
      <c r="L1132" s="102">
        <v>0.27</v>
      </c>
      <c r="M1132" s="47">
        <f>SUM(I1132:L1132)</f>
        <v>1.3199999999999998</v>
      </c>
      <c r="N1132" s="25"/>
    </row>
    <row r="1133" spans="2:14" ht="15.75" thickTop="1" thickBot="1">
      <c r="B1133" s="1228" t="s">
        <v>438</v>
      </c>
      <c r="C1133" s="1230" t="s">
        <v>1082</v>
      </c>
      <c r="D1133" s="1232" t="s">
        <v>1083</v>
      </c>
      <c r="E1133" s="1234" t="s">
        <v>36</v>
      </c>
      <c r="F1133" s="1237" t="s">
        <v>1097</v>
      </c>
      <c r="G1133" s="1232" t="s">
        <v>1098</v>
      </c>
      <c r="H1133" s="8" t="s">
        <v>22</v>
      </c>
      <c r="I1133" s="9">
        <v>768</v>
      </c>
      <c r="J1133" s="8">
        <v>50</v>
      </c>
      <c r="K1133" s="10">
        <v>800</v>
      </c>
      <c r="L1133" s="9">
        <v>2506</v>
      </c>
      <c r="M1133" s="11">
        <v>2506</v>
      </c>
      <c r="N1133" s="23"/>
    </row>
    <row r="1134" spans="2:14" ht="44.25" thickTop="1" thickBot="1">
      <c r="B1134" s="1229"/>
      <c r="C1134" s="1231"/>
      <c r="D1134" s="1233"/>
      <c r="E1134" s="1235"/>
      <c r="F1134" s="1238"/>
      <c r="G1134" s="1239"/>
      <c r="H1134" s="13" t="s">
        <v>24</v>
      </c>
      <c r="I1134" s="14">
        <v>4000</v>
      </c>
      <c r="J1134" s="13">
        <v>4000</v>
      </c>
      <c r="K1134" s="15">
        <v>1500</v>
      </c>
      <c r="L1134" s="14">
        <v>1500</v>
      </c>
      <c r="M1134" s="16">
        <v>1500</v>
      </c>
      <c r="N1134" s="24" t="s">
        <v>1099</v>
      </c>
    </row>
    <row r="1135" spans="2:14" ht="15.75" thickTop="1" thickBot="1">
      <c r="B1135" s="1229"/>
      <c r="C1135" s="1231"/>
      <c r="D1135" s="1233"/>
      <c r="E1135" s="1235"/>
      <c r="F1135" s="1238"/>
      <c r="G1135" s="1239"/>
      <c r="H1135" s="17" t="s">
        <v>25</v>
      </c>
      <c r="I1135" s="102">
        <v>0.19</v>
      </c>
      <c r="J1135" s="103">
        <v>0.01</v>
      </c>
      <c r="K1135" s="104">
        <v>0.53</v>
      </c>
      <c r="L1135" s="102">
        <v>1.67</v>
      </c>
      <c r="M1135" s="47">
        <v>1.67</v>
      </c>
      <c r="N1135" s="25" t="s">
        <v>537</v>
      </c>
    </row>
    <row r="1136" spans="2:14" ht="15.75" thickTop="1" thickBot="1">
      <c r="B1136" s="1228" t="s">
        <v>438</v>
      </c>
      <c r="C1136" s="1230" t="s">
        <v>1082</v>
      </c>
      <c r="D1136" s="1232" t="s">
        <v>1083</v>
      </c>
      <c r="E1136" s="1234" t="s">
        <v>39</v>
      </c>
      <c r="F1136" s="1237" t="s">
        <v>1100</v>
      </c>
      <c r="G1136" s="1232" t="s">
        <v>1101</v>
      </c>
      <c r="H1136" s="8" t="s">
        <v>22</v>
      </c>
      <c r="I1136" s="9">
        <v>0</v>
      </c>
      <c r="J1136" s="8">
        <v>0</v>
      </c>
      <c r="K1136" s="10">
        <v>0</v>
      </c>
      <c r="L1136" s="9">
        <v>1700000</v>
      </c>
      <c r="M1136" s="11">
        <f>SUM(I1136:L1136)</f>
        <v>1700000</v>
      </c>
      <c r="N1136" s="23"/>
    </row>
    <row r="1137" spans="2:14" ht="15.75" thickTop="1" thickBot="1">
      <c r="B1137" s="1229"/>
      <c r="C1137" s="1231"/>
      <c r="D1137" s="1233"/>
      <c r="E1137" s="1235"/>
      <c r="F1137" s="1238"/>
      <c r="G1137" s="1239"/>
      <c r="H1137" s="13" t="s">
        <v>24</v>
      </c>
      <c r="I1137" s="14">
        <v>0</v>
      </c>
      <c r="J1137" s="13">
        <v>0</v>
      </c>
      <c r="K1137" s="15">
        <v>0</v>
      </c>
      <c r="L1137" s="14">
        <v>250</v>
      </c>
      <c r="M1137" s="16">
        <v>250</v>
      </c>
      <c r="N1137" s="24"/>
    </row>
    <row r="1138" spans="2:14" ht="15.75" thickTop="1" thickBot="1">
      <c r="B1138" s="1229"/>
      <c r="C1138" s="1231"/>
      <c r="D1138" s="1233"/>
      <c r="E1138" s="1235"/>
      <c r="F1138" s="1238"/>
      <c r="G1138" s="1239"/>
      <c r="H1138" s="17" t="s">
        <v>25</v>
      </c>
      <c r="I1138" s="102">
        <v>0</v>
      </c>
      <c r="J1138" s="103">
        <v>0</v>
      </c>
      <c r="K1138" s="104">
        <v>0</v>
      </c>
      <c r="L1138" s="102">
        <v>0.14000000000000001</v>
      </c>
      <c r="M1138" s="47">
        <f>SUM(I1138:L1138)</f>
        <v>0.14000000000000001</v>
      </c>
      <c r="N1138" s="25" t="s">
        <v>1102</v>
      </c>
    </row>
    <row r="1139" spans="2:14" ht="15.75" thickTop="1" thickBot="1">
      <c r="B1139" s="1228" t="s">
        <v>438</v>
      </c>
      <c r="C1139" s="1230" t="s">
        <v>1082</v>
      </c>
      <c r="D1139" s="1232" t="s">
        <v>1083</v>
      </c>
      <c r="E1139" s="1234" t="s">
        <v>42</v>
      </c>
      <c r="F1139" s="1237" t="s">
        <v>1103</v>
      </c>
      <c r="G1139" s="1232" t="s">
        <v>1104</v>
      </c>
      <c r="H1139" s="8" t="s">
        <v>22</v>
      </c>
      <c r="I1139" s="9">
        <v>2805</v>
      </c>
      <c r="J1139" s="8">
        <v>2879</v>
      </c>
      <c r="K1139" s="10">
        <v>2972</v>
      </c>
      <c r="L1139" s="9">
        <v>3097</v>
      </c>
      <c r="M1139" s="11">
        <v>3097</v>
      </c>
      <c r="N1139" s="23"/>
    </row>
    <row r="1140" spans="2:14" ht="15.75" thickTop="1" thickBot="1">
      <c r="B1140" s="1229"/>
      <c r="C1140" s="1231"/>
      <c r="D1140" s="1233"/>
      <c r="E1140" s="1235"/>
      <c r="F1140" s="1238"/>
      <c r="G1140" s="1239"/>
      <c r="H1140" s="13" t="s">
        <v>24</v>
      </c>
      <c r="I1140" s="14">
        <v>3238</v>
      </c>
      <c r="J1140" s="13">
        <v>3238</v>
      </c>
      <c r="K1140" s="15">
        <v>3238</v>
      </c>
      <c r="L1140" s="14">
        <v>3238</v>
      </c>
      <c r="M1140" s="16">
        <v>3238</v>
      </c>
      <c r="N1140" s="24"/>
    </row>
    <row r="1141" spans="2:14" ht="30" thickTop="1" thickBot="1">
      <c r="B1141" s="1229"/>
      <c r="C1141" s="1231"/>
      <c r="D1141" s="1233"/>
      <c r="E1141" s="1235"/>
      <c r="F1141" s="1238"/>
      <c r="G1141" s="1239"/>
      <c r="H1141" s="17" t="s">
        <v>25</v>
      </c>
      <c r="I1141" s="102">
        <v>0.23</v>
      </c>
      <c r="J1141" s="103">
        <v>0.24</v>
      </c>
      <c r="K1141" s="104">
        <v>0.25</v>
      </c>
      <c r="L1141" s="102">
        <v>0.26</v>
      </c>
      <c r="M1141" s="47">
        <v>0.23</v>
      </c>
      <c r="N1141" s="25" t="s">
        <v>1105</v>
      </c>
    </row>
    <row r="1142" spans="2:14" ht="15.75" thickTop="1" thickBot="1">
      <c r="B1142" s="1228" t="s">
        <v>438</v>
      </c>
      <c r="C1142" s="1230" t="s">
        <v>1082</v>
      </c>
      <c r="D1142" s="1232" t="s">
        <v>1083</v>
      </c>
      <c r="E1142" s="1234" t="s">
        <v>402</v>
      </c>
      <c r="F1142" s="1237" t="s">
        <v>1106</v>
      </c>
      <c r="G1142" s="1232" t="s">
        <v>1107</v>
      </c>
      <c r="H1142" s="8" t="s">
        <v>22</v>
      </c>
      <c r="I1142" s="9">
        <v>0</v>
      </c>
      <c r="J1142" s="8">
        <v>2879</v>
      </c>
      <c r="K1142" s="10">
        <v>0</v>
      </c>
      <c r="L1142" s="9">
        <v>0</v>
      </c>
      <c r="M1142" s="11">
        <f>SUM(I1142:L1142)</f>
        <v>2879</v>
      </c>
      <c r="N1142" s="23"/>
    </row>
    <row r="1143" spans="2:14" ht="15.75" thickTop="1" thickBot="1">
      <c r="B1143" s="1229"/>
      <c r="C1143" s="1231"/>
      <c r="D1143" s="1233"/>
      <c r="E1143" s="1235"/>
      <c r="F1143" s="1238"/>
      <c r="G1143" s="1239"/>
      <c r="H1143" s="13" t="s">
        <v>24</v>
      </c>
      <c r="I1143" s="14">
        <v>0</v>
      </c>
      <c r="J1143" s="13">
        <v>3238</v>
      </c>
      <c r="K1143" s="15">
        <v>0</v>
      </c>
      <c r="L1143" s="14">
        <v>0</v>
      </c>
      <c r="M1143" s="16">
        <v>3238</v>
      </c>
      <c r="N1143" s="24"/>
    </row>
    <row r="1144" spans="2:14" ht="30" thickTop="1" thickBot="1">
      <c r="B1144" s="1229"/>
      <c r="C1144" s="1231"/>
      <c r="D1144" s="1233"/>
      <c r="E1144" s="1235"/>
      <c r="F1144" s="1238"/>
      <c r="G1144" s="1239"/>
      <c r="H1144" s="17" t="s">
        <v>25</v>
      </c>
      <c r="I1144" s="102">
        <v>0</v>
      </c>
      <c r="J1144" s="103">
        <v>0.98</v>
      </c>
      <c r="K1144" s="104">
        <v>0</v>
      </c>
      <c r="L1144" s="102">
        <v>0</v>
      </c>
      <c r="M1144" s="47">
        <f>SUM(I1144:L1144)</f>
        <v>0.98</v>
      </c>
      <c r="N1144" s="25" t="s">
        <v>1108</v>
      </c>
    </row>
    <row r="1145" spans="2:14" ht="15.75" thickTop="1" thickBot="1">
      <c r="B1145" s="1228" t="s">
        <v>438</v>
      </c>
      <c r="C1145" s="1230" t="s">
        <v>1082</v>
      </c>
      <c r="D1145" s="1232" t="s">
        <v>1083</v>
      </c>
      <c r="E1145" s="1234" t="s">
        <v>406</v>
      </c>
      <c r="F1145" s="1237" t="s">
        <v>1109</v>
      </c>
      <c r="G1145" s="1232" t="s">
        <v>1110</v>
      </c>
      <c r="H1145" s="8" t="s">
        <v>22</v>
      </c>
      <c r="I1145" s="9">
        <v>0</v>
      </c>
      <c r="J1145" s="8">
        <v>0</v>
      </c>
      <c r="K1145" s="10">
        <v>0</v>
      </c>
      <c r="L1145" s="9">
        <v>0</v>
      </c>
      <c r="M1145" s="11">
        <f>SUM(I1145:L1145)</f>
        <v>0</v>
      </c>
      <c r="N1145" s="23"/>
    </row>
    <row r="1146" spans="2:14" ht="15.75" thickTop="1" thickBot="1">
      <c r="B1146" s="1229"/>
      <c r="C1146" s="1231"/>
      <c r="D1146" s="1233"/>
      <c r="E1146" s="1235"/>
      <c r="F1146" s="1238"/>
      <c r="G1146" s="1239"/>
      <c r="H1146" s="13" t="s">
        <v>24</v>
      </c>
      <c r="I1146" s="14">
        <v>0</v>
      </c>
      <c r="J1146" s="13">
        <v>0</v>
      </c>
      <c r="K1146" s="15">
        <v>0</v>
      </c>
      <c r="L1146" s="14">
        <v>0</v>
      </c>
      <c r="M1146" s="16">
        <v>0</v>
      </c>
      <c r="N1146" s="24"/>
    </row>
    <row r="1147" spans="2:14" ht="30" thickTop="1" thickBot="1">
      <c r="B1147" s="1229"/>
      <c r="C1147" s="1231"/>
      <c r="D1147" s="1233"/>
      <c r="E1147" s="1235"/>
      <c r="F1147" s="1238"/>
      <c r="G1147" s="1239"/>
      <c r="H1147" s="17" t="s">
        <v>25</v>
      </c>
      <c r="I1147" s="102">
        <v>0</v>
      </c>
      <c r="J1147" s="103">
        <v>0</v>
      </c>
      <c r="K1147" s="104">
        <v>0</v>
      </c>
      <c r="L1147" s="102">
        <v>0</v>
      </c>
      <c r="M1147" s="47">
        <v>0</v>
      </c>
      <c r="N1147" s="25" t="s">
        <v>1111</v>
      </c>
    </row>
    <row r="1148" spans="2:14" ht="20.25" customHeight="1" thickTop="1" thickBot="1">
      <c r="B1148" s="1228" t="s">
        <v>438</v>
      </c>
      <c r="C1148" s="1230" t="s">
        <v>1082</v>
      </c>
      <c r="D1148" s="1232" t="s">
        <v>1083</v>
      </c>
      <c r="E1148" s="1234" t="s">
        <v>409</v>
      </c>
      <c r="F1148" s="1237" t="s">
        <v>1112</v>
      </c>
      <c r="G1148" s="1232" t="s">
        <v>1113</v>
      </c>
      <c r="H1148" s="8" t="s">
        <v>22</v>
      </c>
      <c r="I1148" s="9">
        <v>0</v>
      </c>
      <c r="J1148" s="8">
        <v>0</v>
      </c>
      <c r="K1148" s="118">
        <v>0</v>
      </c>
      <c r="L1148" s="9">
        <v>0</v>
      </c>
      <c r="M1148" s="11">
        <f>SUM(I1148:L1148)</f>
        <v>0</v>
      </c>
      <c r="N1148" s="23"/>
    </row>
    <row r="1149" spans="2:14" ht="20.25" customHeight="1" thickTop="1" thickBot="1">
      <c r="B1149" s="1229"/>
      <c r="C1149" s="1231"/>
      <c r="D1149" s="1233"/>
      <c r="E1149" s="1235"/>
      <c r="F1149" s="1238"/>
      <c r="G1149" s="1239"/>
      <c r="H1149" s="13" t="s">
        <v>24</v>
      </c>
      <c r="I1149" s="14">
        <v>0</v>
      </c>
      <c r="J1149" s="119">
        <v>0</v>
      </c>
      <c r="K1149" s="120">
        <v>0</v>
      </c>
      <c r="L1149" s="14">
        <v>0</v>
      </c>
      <c r="M1149" s="16">
        <f>SUM(I1149:L1149)</f>
        <v>0</v>
      </c>
      <c r="N1149" s="24"/>
    </row>
    <row r="1150" spans="2:14" ht="20.25" customHeight="1" thickTop="1" thickBot="1">
      <c r="B1150" s="1229"/>
      <c r="C1150" s="1231"/>
      <c r="D1150" s="1233"/>
      <c r="E1150" s="1235"/>
      <c r="F1150" s="1238"/>
      <c r="G1150" s="1239"/>
      <c r="H1150" s="17" t="s">
        <v>25</v>
      </c>
      <c r="I1150" s="102">
        <v>0</v>
      </c>
      <c r="J1150" s="121">
        <v>0</v>
      </c>
      <c r="K1150" s="103">
        <v>0</v>
      </c>
      <c r="L1150" s="102">
        <v>0</v>
      </c>
      <c r="M1150" s="47">
        <v>0</v>
      </c>
      <c r="N1150" s="25" t="s">
        <v>1114</v>
      </c>
    </row>
    <row r="1151" spans="2:14" ht="17.25" customHeight="1" thickTop="1" thickBot="1">
      <c r="B1151" s="1228" t="s">
        <v>438</v>
      </c>
      <c r="C1151" s="1230" t="s">
        <v>1082</v>
      </c>
      <c r="D1151" s="1232" t="s">
        <v>1083</v>
      </c>
      <c r="E1151" s="1234" t="s">
        <v>412</v>
      </c>
      <c r="F1151" s="1237" t="s">
        <v>1115</v>
      </c>
      <c r="G1151" s="1232" t="s">
        <v>1116</v>
      </c>
      <c r="H1151" s="8" t="s">
        <v>22</v>
      </c>
      <c r="I1151" s="9">
        <v>2959</v>
      </c>
      <c r="J1151" s="122">
        <v>3109</v>
      </c>
      <c r="K1151" s="8">
        <v>3109</v>
      </c>
      <c r="L1151" s="9">
        <v>3259</v>
      </c>
      <c r="M1151" s="11">
        <f>SUM(I1151:L1151)</f>
        <v>12436</v>
      </c>
      <c r="N1151" s="23"/>
    </row>
    <row r="1152" spans="2:14" ht="17.25" customHeight="1" thickTop="1" thickBot="1">
      <c r="B1152" s="1229"/>
      <c r="C1152" s="1231"/>
      <c r="D1152" s="1233"/>
      <c r="E1152" s="1235"/>
      <c r="F1152" s="1238"/>
      <c r="G1152" s="1239"/>
      <c r="H1152" s="13" t="s">
        <v>24</v>
      </c>
      <c r="I1152" s="14">
        <v>12736</v>
      </c>
      <c r="J1152" s="119">
        <v>12736</v>
      </c>
      <c r="K1152" s="13">
        <v>12736</v>
      </c>
      <c r="L1152" s="14">
        <v>12736</v>
      </c>
      <c r="M1152" s="16">
        <v>12736</v>
      </c>
      <c r="N1152" s="24"/>
    </row>
    <row r="1153" spans="2:14" ht="17.25" customHeight="1" thickTop="1" thickBot="1">
      <c r="B1153" s="1229"/>
      <c r="C1153" s="1231"/>
      <c r="D1153" s="1233"/>
      <c r="E1153" s="1235"/>
      <c r="F1153" s="1238"/>
      <c r="G1153" s="1239"/>
      <c r="H1153" s="17" t="s">
        <v>25</v>
      </c>
      <c r="I1153" s="102">
        <v>0.23</v>
      </c>
      <c r="J1153" s="121">
        <v>0.24</v>
      </c>
      <c r="K1153" s="103">
        <v>0.24</v>
      </c>
      <c r="L1153" s="102">
        <v>0.26</v>
      </c>
      <c r="M1153" s="47">
        <f>SUM(I1153:L1153)</f>
        <v>0.97</v>
      </c>
      <c r="N1153" s="25"/>
    </row>
    <row r="1154" spans="2:14" ht="17.25" customHeight="1" thickTop="1" thickBot="1">
      <c r="B1154" s="1228" t="s">
        <v>438</v>
      </c>
      <c r="C1154" s="1230" t="s">
        <v>1082</v>
      </c>
      <c r="D1154" s="1232" t="s">
        <v>1083</v>
      </c>
      <c r="E1154" s="1234" t="s">
        <v>415</v>
      </c>
      <c r="F1154" s="1237" t="s">
        <v>1117</v>
      </c>
      <c r="G1154" s="1232" t="s">
        <v>1118</v>
      </c>
      <c r="H1154" s="8" t="s">
        <v>22</v>
      </c>
      <c r="I1154" s="9">
        <v>2959</v>
      </c>
      <c r="J1154" s="122">
        <v>3109</v>
      </c>
      <c r="K1154" s="8">
        <v>3109</v>
      </c>
      <c r="L1154" s="9">
        <v>3259</v>
      </c>
      <c r="M1154" s="11">
        <f>SUM(I1154:L1154)</f>
        <v>12436</v>
      </c>
      <c r="N1154" s="23"/>
    </row>
    <row r="1155" spans="2:14" ht="17.25" customHeight="1" thickTop="1" thickBot="1">
      <c r="B1155" s="1229"/>
      <c r="C1155" s="1231"/>
      <c r="D1155" s="1233"/>
      <c r="E1155" s="1235"/>
      <c r="F1155" s="1238"/>
      <c r="G1155" s="1239"/>
      <c r="H1155" s="13" t="s">
        <v>24</v>
      </c>
      <c r="I1155" s="14">
        <v>12736</v>
      </c>
      <c r="J1155" s="119">
        <v>12736</v>
      </c>
      <c r="K1155" s="13">
        <v>12736</v>
      </c>
      <c r="L1155" s="14">
        <v>12736</v>
      </c>
      <c r="M1155" s="16">
        <v>12736</v>
      </c>
      <c r="N1155" s="24"/>
    </row>
    <row r="1156" spans="2:14" ht="17.25" customHeight="1" thickTop="1" thickBot="1">
      <c r="B1156" s="1229"/>
      <c r="C1156" s="1231"/>
      <c r="D1156" s="1233"/>
      <c r="E1156" s="1236"/>
      <c r="F1156" s="1238"/>
      <c r="G1156" s="1239"/>
      <c r="H1156" s="123" t="s">
        <v>25</v>
      </c>
      <c r="I1156" s="102">
        <v>0.23</v>
      </c>
      <c r="J1156" s="121">
        <v>0.24</v>
      </c>
      <c r="K1156" s="124">
        <v>0.24</v>
      </c>
      <c r="L1156" s="102">
        <v>0.26</v>
      </c>
      <c r="M1156" s="47">
        <f>SUM(I1156:L1156)</f>
        <v>0.97</v>
      </c>
      <c r="N1156" s="25"/>
    </row>
    <row r="1157" spans="2:14" ht="52.5" customHeight="1" thickTop="1">
      <c r="B1157" s="1148" t="s">
        <v>1119</v>
      </c>
      <c r="C1157" s="1213" t="s">
        <v>1120</v>
      </c>
      <c r="D1157" s="1222" t="s">
        <v>1121</v>
      </c>
      <c r="E1157" s="1227" t="s">
        <v>19</v>
      </c>
      <c r="F1157" s="1219" t="s">
        <v>1122</v>
      </c>
      <c r="G1157" s="1222" t="s">
        <v>1123</v>
      </c>
      <c r="H1157" s="125" t="s">
        <v>22</v>
      </c>
      <c r="I1157" s="126">
        <v>0</v>
      </c>
      <c r="J1157" s="127">
        <v>0</v>
      </c>
      <c r="K1157" s="128">
        <v>0</v>
      </c>
      <c r="L1157" s="129">
        <v>36192</v>
      </c>
      <c r="M1157" s="130">
        <v>36192</v>
      </c>
      <c r="N1157" s="1206" t="s">
        <v>1124</v>
      </c>
    </row>
    <row r="1158" spans="2:14" ht="52.5" customHeight="1">
      <c r="B1158" s="1149"/>
      <c r="C1158" s="1214"/>
      <c r="D1158" s="1217"/>
      <c r="E1158" s="1157"/>
      <c r="F1158" s="1220"/>
      <c r="G1158" s="1223"/>
      <c r="H1158" s="131" t="s">
        <v>24</v>
      </c>
      <c r="I1158" s="132">
        <v>0</v>
      </c>
      <c r="J1158" s="133">
        <v>0</v>
      </c>
      <c r="K1158" s="134">
        <v>0</v>
      </c>
      <c r="L1158" s="112">
        <v>46681</v>
      </c>
      <c r="M1158" s="113">
        <v>46681</v>
      </c>
      <c r="N1158" s="1207"/>
    </row>
    <row r="1159" spans="2:14" ht="52.5" customHeight="1" thickBot="1">
      <c r="B1159" s="1150"/>
      <c r="C1159" s="1215"/>
      <c r="D1159" s="1218"/>
      <c r="E1159" s="1158"/>
      <c r="F1159" s="1221"/>
      <c r="G1159" s="1224"/>
      <c r="H1159" s="135" t="s">
        <v>25</v>
      </c>
      <c r="I1159" s="136">
        <v>0</v>
      </c>
      <c r="J1159" s="137">
        <v>0</v>
      </c>
      <c r="K1159" s="138">
        <v>0</v>
      </c>
      <c r="L1159" s="139">
        <v>-0.22459999999999999</v>
      </c>
      <c r="M1159" s="140">
        <v>-0.22459999999999999</v>
      </c>
      <c r="N1159" s="1208"/>
    </row>
    <row r="1160" spans="2:14" ht="52.5" customHeight="1" thickTop="1">
      <c r="B1160" s="1148" t="s">
        <v>1119</v>
      </c>
      <c r="C1160" s="1213" t="s">
        <v>1120</v>
      </c>
      <c r="D1160" s="1222" t="s">
        <v>1121</v>
      </c>
      <c r="E1160" s="1205" t="s">
        <v>26</v>
      </c>
      <c r="F1160" s="1219" t="s">
        <v>1125</v>
      </c>
      <c r="G1160" s="1222" t="s">
        <v>1126</v>
      </c>
      <c r="H1160" s="141" t="s">
        <v>22</v>
      </c>
      <c r="I1160" s="126">
        <v>0</v>
      </c>
      <c r="J1160" s="127">
        <v>0</v>
      </c>
      <c r="K1160" s="142">
        <v>0</v>
      </c>
      <c r="L1160" s="143">
        <v>0</v>
      </c>
      <c r="M1160" s="144">
        <v>510</v>
      </c>
      <c r="N1160" s="1206" t="s">
        <v>1124</v>
      </c>
    </row>
    <row r="1161" spans="2:14" ht="52.5" customHeight="1">
      <c r="B1161" s="1149"/>
      <c r="C1161" s="1214"/>
      <c r="D1161" s="1217"/>
      <c r="E1161" s="1157"/>
      <c r="F1161" s="1220"/>
      <c r="G1161" s="1223"/>
      <c r="H1161" s="131" t="s">
        <v>24</v>
      </c>
      <c r="I1161" s="132">
        <v>796</v>
      </c>
      <c r="J1161" s="133">
        <v>0</v>
      </c>
      <c r="K1161" s="134">
        <v>0</v>
      </c>
      <c r="L1161" s="145">
        <v>0</v>
      </c>
      <c r="M1161" s="146">
        <v>796</v>
      </c>
      <c r="N1161" s="1207"/>
    </row>
    <row r="1162" spans="2:14" ht="52.5" customHeight="1" thickBot="1">
      <c r="B1162" s="1150"/>
      <c r="C1162" s="1215"/>
      <c r="D1162" s="1218"/>
      <c r="E1162" s="1158"/>
      <c r="F1162" s="1221"/>
      <c r="G1162" s="1224"/>
      <c r="H1162" s="135" t="s">
        <v>25</v>
      </c>
      <c r="I1162" s="136">
        <v>0</v>
      </c>
      <c r="J1162" s="137">
        <v>0</v>
      </c>
      <c r="K1162" s="138">
        <v>0</v>
      </c>
      <c r="L1162" s="147">
        <v>0</v>
      </c>
      <c r="M1162" s="148">
        <v>0.64070000000000005</v>
      </c>
      <c r="N1162" s="1208"/>
    </row>
    <row r="1163" spans="2:14" ht="55.5" customHeight="1" thickTop="1">
      <c r="B1163" s="1148" t="s">
        <v>1119</v>
      </c>
      <c r="C1163" s="1213" t="s">
        <v>1120</v>
      </c>
      <c r="D1163" s="1216" t="s">
        <v>1121</v>
      </c>
      <c r="E1163" s="1156" t="s">
        <v>55</v>
      </c>
      <c r="F1163" s="1219" t="s">
        <v>1127</v>
      </c>
      <c r="G1163" s="1222" t="s">
        <v>1128</v>
      </c>
      <c r="H1163" s="149" t="s">
        <v>22</v>
      </c>
      <c r="I1163" s="126">
        <v>0</v>
      </c>
      <c r="J1163" s="127">
        <v>0</v>
      </c>
      <c r="K1163" s="142">
        <v>28092</v>
      </c>
      <c r="L1163" s="143">
        <v>0</v>
      </c>
      <c r="M1163" s="144">
        <v>28092</v>
      </c>
      <c r="N1163" s="1206" t="s">
        <v>1129</v>
      </c>
    </row>
    <row r="1164" spans="2:14" ht="55.5" customHeight="1">
      <c r="B1164" s="1149"/>
      <c r="C1164" s="1214"/>
      <c r="D1164" s="1217"/>
      <c r="E1164" s="1157"/>
      <c r="F1164" s="1220"/>
      <c r="G1164" s="1223"/>
      <c r="H1164" s="150" t="s">
        <v>24</v>
      </c>
      <c r="I1164" s="132">
        <v>0</v>
      </c>
      <c r="J1164" s="133">
        <v>0</v>
      </c>
      <c r="K1164" s="134">
        <v>48657</v>
      </c>
      <c r="L1164" s="145">
        <v>0</v>
      </c>
      <c r="M1164" s="146">
        <v>48657</v>
      </c>
      <c r="N1164" s="1207"/>
    </row>
    <row r="1165" spans="2:14" ht="55.5" customHeight="1" thickBot="1">
      <c r="B1165" s="1150"/>
      <c r="C1165" s="1215"/>
      <c r="D1165" s="1218"/>
      <c r="E1165" s="1158"/>
      <c r="F1165" s="1221"/>
      <c r="G1165" s="1224"/>
      <c r="H1165" s="151" t="s">
        <v>25</v>
      </c>
      <c r="I1165" s="136">
        <v>0</v>
      </c>
      <c r="J1165" s="137">
        <v>0</v>
      </c>
      <c r="K1165" s="152">
        <v>0.57730000000000004</v>
      </c>
      <c r="L1165" s="147">
        <v>0</v>
      </c>
      <c r="M1165" s="148">
        <v>0.57730000000000004</v>
      </c>
      <c r="N1165" s="1208"/>
    </row>
    <row r="1166" spans="2:14" ht="31.5" customHeight="1" thickTop="1">
      <c r="B1166" s="1148" t="s">
        <v>1119</v>
      </c>
      <c r="C1166" s="1213" t="s">
        <v>1120</v>
      </c>
      <c r="D1166" s="1216" t="s">
        <v>1121</v>
      </c>
      <c r="E1166" s="1156" t="s">
        <v>73</v>
      </c>
      <c r="F1166" s="1219" t="s">
        <v>1130</v>
      </c>
      <c r="G1166" s="1222" t="s">
        <v>1131</v>
      </c>
      <c r="H1166" s="149" t="s">
        <v>22</v>
      </c>
      <c r="I1166" s="126">
        <v>0</v>
      </c>
      <c r="J1166" s="153">
        <v>0</v>
      </c>
      <c r="K1166" s="154">
        <v>34</v>
      </c>
      <c r="L1166" s="143">
        <v>4</v>
      </c>
      <c r="M1166" s="144">
        <v>38</v>
      </c>
      <c r="N1166" s="1206"/>
    </row>
    <row r="1167" spans="2:14" ht="31.5" customHeight="1">
      <c r="B1167" s="1149"/>
      <c r="C1167" s="1214"/>
      <c r="D1167" s="1217"/>
      <c r="E1167" s="1157"/>
      <c r="F1167" s="1220"/>
      <c r="G1167" s="1223"/>
      <c r="H1167" s="150" t="s">
        <v>24</v>
      </c>
      <c r="I1167" s="155">
        <v>74</v>
      </c>
      <c r="J1167" s="156">
        <v>74</v>
      </c>
      <c r="K1167" s="156">
        <v>74</v>
      </c>
      <c r="L1167" s="132">
        <v>74</v>
      </c>
      <c r="M1167" s="146">
        <v>74</v>
      </c>
      <c r="N1167" s="1207"/>
    </row>
    <row r="1168" spans="2:14" ht="31.5" customHeight="1" thickBot="1">
      <c r="B1168" s="1150"/>
      <c r="C1168" s="1215"/>
      <c r="D1168" s="1218"/>
      <c r="E1168" s="1158"/>
      <c r="F1168" s="1221"/>
      <c r="G1168" s="1224"/>
      <c r="H1168" s="151" t="s">
        <v>25</v>
      </c>
      <c r="I1168" s="157">
        <v>0</v>
      </c>
      <c r="J1168" s="157">
        <v>0</v>
      </c>
      <c r="K1168" s="158">
        <v>0.46</v>
      </c>
      <c r="L1168" s="136">
        <v>0.05</v>
      </c>
      <c r="M1168" s="148">
        <v>0.51</v>
      </c>
      <c r="N1168" s="1208"/>
    </row>
    <row r="1169" spans="2:14" ht="31.5" customHeight="1" thickTop="1">
      <c r="B1169" s="1148" t="s">
        <v>1119</v>
      </c>
      <c r="C1169" s="1213" t="s">
        <v>1120</v>
      </c>
      <c r="D1169" s="1216" t="s">
        <v>1121</v>
      </c>
      <c r="E1169" s="1156" t="s">
        <v>108</v>
      </c>
      <c r="F1169" s="1219" t="s">
        <v>1132</v>
      </c>
      <c r="G1169" s="1222" t="s">
        <v>1133</v>
      </c>
      <c r="H1169" s="149" t="s">
        <v>22</v>
      </c>
      <c r="I1169" s="159">
        <v>15</v>
      </c>
      <c r="J1169" s="159">
        <v>9</v>
      </c>
      <c r="K1169" s="159">
        <v>21</v>
      </c>
      <c r="L1169" s="126">
        <v>12</v>
      </c>
      <c r="M1169" s="144">
        <v>57</v>
      </c>
      <c r="N1169" s="1206"/>
    </row>
    <row r="1170" spans="2:14" ht="31.5" customHeight="1">
      <c r="B1170" s="1149"/>
      <c r="C1170" s="1214"/>
      <c r="D1170" s="1217"/>
      <c r="E1170" s="1157"/>
      <c r="F1170" s="1220"/>
      <c r="G1170" s="1223"/>
      <c r="H1170" s="150" t="s">
        <v>24</v>
      </c>
      <c r="I1170" s="155">
        <v>79</v>
      </c>
      <c r="J1170" s="155">
        <v>79</v>
      </c>
      <c r="K1170" s="155">
        <v>79</v>
      </c>
      <c r="L1170" s="132">
        <v>79</v>
      </c>
      <c r="M1170" s="146">
        <v>79</v>
      </c>
      <c r="N1170" s="1207"/>
    </row>
    <row r="1171" spans="2:14" ht="31.5" customHeight="1" thickBot="1">
      <c r="B1171" s="1150"/>
      <c r="C1171" s="1215"/>
      <c r="D1171" s="1218"/>
      <c r="E1171" s="1158"/>
      <c r="F1171" s="1221"/>
      <c r="G1171" s="1224"/>
      <c r="H1171" s="151" t="s">
        <v>25</v>
      </c>
      <c r="I1171" s="160">
        <v>2E-3</v>
      </c>
      <c r="J1171" s="160">
        <v>1.1999999999999999E-3</v>
      </c>
      <c r="K1171" s="160">
        <v>2.7000000000000001E-3</v>
      </c>
      <c r="L1171" s="136">
        <v>0.15</v>
      </c>
      <c r="M1171" s="148">
        <v>0.72</v>
      </c>
      <c r="N1171" s="1208"/>
    </row>
    <row r="1172" spans="2:14" ht="36" customHeight="1" thickTop="1">
      <c r="B1172" s="1148" t="s">
        <v>1119</v>
      </c>
      <c r="C1172" s="1213" t="s">
        <v>1120</v>
      </c>
      <c r="D1172" s="1216" t="s">
        <v>1121</v>
      </c>
      <c r="E1172" s="1156" t="s">
        <v>466</v>
      </c>
      <c r="F1172" s="1219" t="s">
        <v>1134</v>
      </c>
      <c r="G1172" s="1222" t="s">
        <v>1135</v>
      </c>
      <c r="H1172" s="149" t="s">
        <v>22</v>
      </c>
      <c r="I1172" s="159">
        <v>0</v>
      </c>
      <c r="J1172" s="159">
        <v>1572</v>
      </c>
      <c r="K1172" s="159">
        <v>765</v>
      </c>
      <c r="L1172" s="126">
        <v>737</v>
      </c>
      <c r="M1172" s="144">
        <v>737</v>
      </c>
      <c r="N1172" s="1206" t="s">
        <v>1136</v>
      </c>
    </row>
    <row r="1173" spans="2:14" ht="36" customHeight="1">
      <c r="B1173" s="1149"/>
      <c r="C1173" s="1214"/>
      <c r="D1173" s="1217"/>
      <c r="E1173" s="1157"/>
      <c r="F1173" s="1220"/>
      <c r="G1173" s="1223"/>
      <c r="H1173" s="150" t="s">
        <v>24</v>
      </c>
      <c r="I1173" s="155">
        <v>0</v>
      </c>
      <c r="J1173" s="155">
        <v>1572</v>
      </c>
      <c r="K1173" s="155">
        <v>1500</v>
      </c>
      <c r="L1173" s="132">
        <v>1068</v>
      </c>
      <c r="M1173" s="146">
        <v>1068</v>
      </c>
      <c r="N1173" s="1207"/>
    </row>
    <row r="1174" spans="2:14" ht="36" customHeight="1" thickBot="1">
      <c r="B1174" s="1150"/>
      <c r="C1174" s="1215"/>
      <c r="D1174" s="1218"/>
      <c r="E1174" s="1158"/>
      <c r="F1174" s="1221"/>
      <c r="G1174" s="1224"/>
      <c r="H1174" s="151" t="s">
        <v>25</v>
      </c>
      <c r="I1174" s="157">
        <v>0</v>
      </c>
      <c r="J1174" s="160">
        <v>1.6000000000000001E-3</v>
      </c>
      <c r="K1174" s="157">
        <v>0</v>
      </c>
      <c r="L1174" s="136">
        <v>0.6</v>
      </c>
      <c r="M1174" s="161">
        <v>0.6</v>
      </c>
      <c r="N1174" s="1208"/>
    </row>
    <row r="1175" spans="2:14" ht="31.5" customHeight="1" thickTop="1">
      <c r="B1175" s="1148" t="s">
        <v>1119</v>
      </c>
      <c r="C1175" s="1213" t="s">
        <v>1120</v>
      </c>
      <c r="D1175" s="1216" t="s">
        <v>1121</v>
      </c>
      <c r="E1175" s="1156" t="s">
        <v>1137</v>
      </c>
      <c r="F1175" s="1219" t="s">
        <v>1138</v>
      </c>
      <c r="G1175" s="1222" t="s">
        <v>1139</v>
      </c>
      <c r="H1175" s="149" t="s">
        <v>22</v>
      </c>
      <c r="I1175" s="159">
        <v>0</v>
      </c>
      <c r="J1175" s="159">
        <v>0</v>
      </c>
      <c r="K1175" s="159">
        <v>7943</v>
      </c>
      <c r="L1175" s="126">
        <v>0</v>
      </c>
      <c r="M1175" s="144">
        <v>7943</v>
      </c>
      <c r="N1175" s="1206" t="s">
        <v>1129</v>
      </c>
    </row>
    <row r="1176" spans="2:14" ht="31.5" customHeight="1">
      <c r="B1176" s="1149"/>
      <c r="C1176" s="1214"/>
      <c r="D1176" s="1217"/>
      <c r="E1176" s="1157"/>
      <c r="F1176" s="1220"/>
      <c r="G1176" s="1223"/>
      <c r="H1176" s="150" t="s">
        <v>24</v>
      </c>
      <c r="I1176" s="155">
        <v>0</v>
      </c>
      <c r="J1176" s="155">
        <v>0</v>
      </c>
      <c r="K1176" s="155">
        <v>8063</v>
      </c>
      <c r="L1176" s="132">
        <v>0</v>
      </c>
      <c r="M1176" s="146">
        <v>8063</v>
      </c>
      <c r="N1176" s="1207"/>
    </row>
    <row r="1177" spans="2:14" ht="31.5" customHeight="1" thickBot="1">
      <c r="B1177" s="1150"/>
      <c r="C1177" s="1215"/>
      <c r="D1177" s="1218"/>
      <c r="E1177" s="1158"/>
      <c r="F1177" s="1221"/>
      <c r="G1177" s="1224"/>
      <c r="H1177" s="151" t="s">
        <v>25</v>
      </c>
      <c r="I1177" s="157">
        <v>0</v>
      </c>
      <c r="J1177" s="157">
        <v>0</v>
      </c>
      <c r="K1177" s="160">
        <v>0.98</v>
      </c>
      <c r="L1177" s="136">
        <v>0</v>
      </c>
      <c r="M1177" s="161">
        <v>0.98</v>
      </c>
      <c r="N1177" s="1208"/>
    </row>
    <row r="1178" spans="2:14" ht="39" customHeight="1" thickTop="1">
      <c r="B1178" s="1148" t="s">
        <v>1119</v>
      </c>
      <c r="C1178" s="1213" t="s">
        <v>1120</v>
      </c>
      <c r="D1178" s="1216" t="s">
        <v>1121</v>
      </c>
      <c r="E1178" s="1156" t="s">
        <v>1140</v>
      </c>
      <c r="F1178" s="1219" t="s">
        <v>1141</v>
      </c>
      <c r="G1178" s="1222" t="s">
        <v>1142</v>
      </c>
      <c r="H1178" s="149" t="s">
        <v>22</v>
      </c>
      <c r="I1178" s="159">
        <v>105</v>
      </c>
      <c r="J1178" s="159">
        <v>7469</v>
      </c>
      <c r="K1178" s="159">
        <v>0</v>
      </c>
      <c r="L1178" s="126">
        <v>6517</v>
      </c>
      <c r="M1178" s="144">
        <v>13986</v>
      </c>
      <c r="N1178" s="162"/>
    </row>
    <row r="1179" spans="2:14" ht="39" customHeight="1">
      <c r="B1179" s="1149"/>
      <c r="C1179" s="1214"/>
      <c r="D1179" s="1217"/>
      <c r="E1179" s="1157"/>
      <c r="F1179" s="1220"/>
      <c r="G1179" s="1223"/>
      <c r="H1179" s="150" t="s">
        <v>24</v>
      </c>
      <c r="I1179" s="155">
        <v>105</v>
      </c>
      <c r="J1179" s="155">
        <v>10800</v>
      </c>
      <c r="K1179" s="155">
        <v>0</v>
      </c>
      <c r="L1179" s="132">
        <v>10800</v>
      </c>
      <c r="M1179" s="146">
        <v>10800</v>
      </c>
      <c r="N1179" s="163"/>
    </row>
    <row r="1180" spans="2:14" ht="39" customHeight="1" thickBot="1">
      <c r="B1180" s="1150"/>
      <c r="C1180" s="1215"/>
      <c r="D1180" s="1218"/>
      <c r="E1180" s="1158"/>
      <c r="F1180" s="1221"/>
      <c r="G1180" s="1224"/>
      <c r="H1180" s="151" t="s">
        <v>25</v>
      </c>
      <c r="I1180" s="160">
        <v>8.5000000000000006E-3</v>
      </c>
      <c r="J1180" s="160">
        <v>5.4999999999999997E-3</v>
      </c>
      <c r="K1180" s="157">
        <v>0</v>
      </c>
      <c r="L1180" s="136">
        <v>0.48</v>
      </c>
      <c r="M1180" s="148">
        <v>1.03</v>
      </c>
      <c r="N1180" s="164"/>
    </row>
    <row r="1181" spans="2:14" ht="31.5" customHeight="1" thickTop="1">
      <c r="B1181" s="1148" t="s">
        <v>1119</v>
      </c>
      <c r="C1181" s="1213" t="s">
        <v>1120</v>
      </c>
      <c r="D1181" s="1216" t="s">
        <v>1121</v>
      </c>
      <c r="E1181" s="1156" t="s">
        <v>1143</v>
      </c>
      <c r="F1181" s="1219" t="s">
        <v>1144</v>
      </c>
      <c r="G1181" s="1222" t="s">
        <v>1145</v>
      </c>
      <c r="H1181" s="149" t="s">
        <v>22</v>
      </c>
      <c r="I1181" s="159">
        <v>1</v>
      </c>
      <c r="J1181" s="159">
        <v>0</v>
      </c>
      <c r="K1181" s="159">
        <v>0</v>
      </c>
      <c r="L1181" s="126">
        <v>0</v>
      </c>
      <c r="M1181" s="144">
        <v>1</v>
      </c>
      <c r="N1181" s="165"/>
    </row>
    <row r="1182" spans="2:14" ht="31.5" customHeight="1">
      <c r="B1182" s="1149"/>
      <c r="C1182" s="1214"/>
      <c r="D1182" s="1217"/>
      <c r="E1182" s="1157"/>
      <c r="F1182" s="1220"/>
      <c r="G1182" s="1223"/>
      <c r="H1182" s="150" t="s">
        <v>24</v>
      </c>
      <c r="I1182" s="155">
        <v>12</v>
      </c>
      <c r="J1182" s="155">
        <v>12</v>
      </c>
      <c r="K1182" s="155">
        <v>0</v>
      </c>
      <c r="L1182" s="132">
        <v>0</v>
      </c>
      <c r="M1182" s="146">
        <v>12</v>
      </c>
      <c r="N1182" s="166"/>
    </row>
    <row r="1183" spans="2:14" ht="31.5" customHeight="1" thickBot="1">
      <c r="B1183" s="1150"/>
      <c r="C1183" s="1215"/>
      <c r="D1183" s="1218"/>
      <c r="E1183" s="1158"/>
      <c r="F1183" s="1221"/>
      <c r="G1183" s="1224"/>
      <c r="H1183" s="151" t="s">
        <v>25</v>
      </c>
      <c r="I1183" s="160">
        <v>8.3299999999999997E-4</v>
      </c>
      <c r="J1183" s="157">
        <v>0</v>
      </c>
      <c r="K1183" s="157">
        <v>0</v>
      </c>
      <c r="L1183" s="136">
        <v>0</v>
      </c>
      <c r="M1183" s="148">
        <v>6.8999999999999999E-3</v>
      </c>
      <c r="N1183" s="167"/>
    </row>
    <row r="1184" spans="2:14" ht="31.5" customHeight="1" thickTop="1">
      <c r="B1184" s="1148" t="s">
        <v>1119</v>
      </c>
      <c r="C1184" s="1213" t="s">
        <v>1120</v>
      </c>
      <c r="D1184" s="1216" t="s">
        <v>1121</v>
      </c>
      <c r="E1184" s="1156" t="s">
        <v>1146</v>
      </c>
      <c r="F1184" s="1219" t="s">
        <v>1147</v>
      </c>
      <c r="G1184" s="1222" t="s">
        <v>1148</v>
      </c>
      <c r="H1184" s="149" t="s">
        <v>22</v>
      </c>
      <c r="I1184" s="159">
        <v>0</v>
      </c>
      <c r="J1184" s="159">
        <v>7469</v>
      </c>
      <c r="K1184" s="159">
        <v>0</v>
      </c>
      <c r="L1184" s="126">
        <v>6517</v>
      </c>
      <c r="M1184" s="144">
        <v>13986</v>
      </c>
      <c r="N1184" s="1206" t="s">
        <v>1149</v>
      </c>
    </row>
    <row r="1185" spans="2:14" ht="31.5" customHeight="1">
      <c r="B1185" s="1149"/>
      <c r="C1185" s="1214"/>
      <c r="D1185" s="1217"/>
      <c r="E1185" s="1157"/>
      <c r="F1185" s="1220"/>
      <c r="G1185" s="1223"/>
      <c r="H1185" s="150" t="s">
        <v>24</v>
      </c>
      <c r="I1185" s="155">
        <v>0</v>
      </c>
      <c r="J1185" s="155">
        <v>10800</v>
      </c>
      <c r="K1185" s="155">
        <v>0</v>
      </c>
      <c r="L1185" s="132">
        <v>10800</v>
      </c>
      <c r="M1185" s="146">
        <v>10800</v>
      </c>
      <c r="N1185" s="1207"/>
    </row>
    <row r="1186" spans="2:14" ht="31.5" customHeight="1" thickBot="1">
      <c r="B1186" s="1150"/>
      <c r="C1186" s="1215"/>
      <c r="D1186" s="1218"/>
      <c r="E1186" s="1158"/>
      <c r="F1186" s="1221"/>
      <c r="G1186" s="1224"/>
      <c r="H1186" s="151" t="s">
        <v>25</v>
      </c>
      <c r="I1186" s="157">
        <v>0</v>
      </c>
      <c r="J1186" s="158">
        <v>0.55000000000000004</v>
      </c>
      <c r="K1186" s="157">
        <v>0</v>
      </c>
      <c r="L1186" s="136">
        <v>0.48</v>
      </c>
      <c r="M1186" s="148">
        <v>1.03</v>
      </c>
      <c r="N1186" s="1208"/>
    </row>
    <row r="1187" spans="2:14" ht="31.5" customHeight="1" thickTop="1">
      <c r="B1187" s="1148" t="s">
        <v>1119</v>
      </c>
      <c r="C1187" s="1213" t="s">
        <v>1120</v>
      </c>
      <c r="D1187" s="1216" t="s">
        <v>1121</v>
      </c>
      <c r="E1187" s="1156" t="s">
        <v>1150</v>
      </c>
      <c r="F1187" s="1225" t="s">
        <v>1151</v>
      </c>
      <c r="G1187" s="1226" t="s">
        <v>1152</v>
      </c>
      <c r="H1187" s="149" t="s">
        <v>22</v>
      </c>
      <c r="I1187" s="159">
        <v>0</v>
      </c>
      <c r="J1187" s="159">
        <v>0</v>
      </c>
      <c r="K1187" s="159">
        <v>0</v>
      </c>
      <c r="L1187" s="126">
        <v>84</v>
      </c>
      <c r="M1187" s="144">
        <v>84</v>
      </c>
      <c r="N1187" s="162"/>
    </row>
    <row r="1188" spans="2:14" ht="31.5" customHeight="1">
      <c r="B1188" s="1149"/>
      <c r="C1188" s="1214"/>
      <c r="D1188" s="1217"/>
      <c r="E1188" s="1157"/>
      <c r="F1188" s="1220"/>
      <c r="G1188" s="1223"/>
      <c r="H1188" s="150" t="s">
        <v>24</v>
      </c>
      <c r="I1188" s="155">
        <v>0</v>
      </c>
      <c r="J1188" s="155">
        <v>0</v>
      </c>
      <c r="K1188" s="155">
        <v>0</v>
      </c>
      <c r="L1188" s="132">
        <v>99</v>
      </c>
      <c r="M1188" s="146">
        <v>99</v>
      </c>
      <c r="N1188" s="163"/>
    </row>
    <row r="1189" spans="2:14" ht="31.5" customHeight="1" thickBot="1">
      <c r="B1189" s="1150"/>
      <c r="C1189" s="1215"/>
      <c r="D1189" s="1218"/>
      <c r="E1189" s="1158"/>
      <c r="F1189" s="1221"/>
      <c r="G1189" s="1224"/>
      <c r="H1189" s="151" t="s">
        <v>25</v>
      </c>
      <c r="I1189" s="157">
        <v>0</v>
      </c>
      <c r="J1189" s="157">
        <v>0</v>
      </c>
      <c r="K1189" s="157">
        <v>0</v>
      </c>
      <c r="L1189" s="136">
        <v>0.84</v>
      </c>
      <c r="M1189" s="161">
        <v>0.84</v>
      </c>
      <c r="N1189" s="164"/>
    </row>
    <row r="1190" spans="2:14" ht="42.75" customHeight="1" thickTop="1">
      <c r="B1190" s="1148" t="s">
        <v>1119</v>
      </c>
      <c r="C1190" s="1213" t="s">
        <v>1120</v>
      </c>
      <c r="D1190" s="1216" t="s">
        <v>1121</v>
      </c>
      <c r="E1190" s="1156" t="s">
        <v>1153</v>
      </c>
      <c r="F1190" s="1219" t="s">
        <v>1154</v>
      </c>
      <c r="G1190" s="1222" t="s">
        <v>1155</v>
      </c>
      <c r="H1190" s="149" t="s">
        <v>22</v>
      </c>
      <c r="I1190" s="159">
        <v>0</v>
      </c>
      <c r="J1190" s="159">
        <v>0</v>
      </c>
      <c r="K1190" s="159">
        <v>52406</v>
      </c>
      <c r="L1190" s="126">
        <v>0</v>
      </c>
      <c r="M1190" s="144">
        <v>52406</v>
      </c>
      <c r="N1190" s="162"/>
    </row>
    <row r="1191" spans="2:14" ht="42.75" customHeight="1">
      <c r="B1191" s="1149"/>
      <c r="C1191" s="1214"/>
      <c r="D1191" s="1217"/>
      <c r="E1191" s="1157"/>
      <c r="F1191" s="1220"/>
      <c r="G1191" s="1223"/>
      <c r="H1191" s="150" t="s">
        <v>24</v>
      </c>
      <c r="I1191" s="155">
        <v>0</v>
      </c>
      <c r="J1191" s="155">
        <v>0</v>
      </c>
      <c r="K1191" s="155">
        <v>46402</v>
      </c>
      <c r="L1191" s="132">
        <v>0</v>
      </c>
      <c r="M1191" s="146">
        <v>46402</v>
      </c>
      <c r="N1191" s="163"/>
    </row>
    <row r="1192" spans="2:14" ht="42.75" customHeight="1" thickBot="1">
      <c r="B1192" s="1150"/>
      <c r="C1192" s="1215"/>
      <c r="D1192" s="1218"/>
      <c r="E1192" s="1158"/>
      <c r="F1192" s="1221"/>
      <c r="G1192" s="1224"/>
      <c r="H1192" s="151" t="s">
        <v>25</v>
      </c>
      <c r="I1192" s="157">
        <v>0</v>
      </c>
      <c r="J1192" s="157">
        <v>0</v>
      </c>
      <c r="K1192" s="158">
        <v>0.1293</v>
      </c>
      <c r="L1192" s="136">
        <v>0</v>
      </c>
      <c r="M1192" s="148">
        <v>0.1293</v>
      </c>
      <c r="N1192" s="164"/>
    </row>
    <row r="1193" spans="2:14" ht="36.75" customHeight="1" thickTop="1">
      <c r="B1193" s="1148" t="s">
        <v>1119</v>
      </c>
      <c r="C1193" s="1213" t="s">
        <v>1120</v>
      </c>
      <c r="D1193" s="1216" t="s">
        <v>1121</v>
      </c>
      <c r="E1193" s="1156" t="s">
        <v>1156</v>
      </c>
      <c r="F1193" s="1219" t="s">
        <v>1157</v>
      </c>
      <c r="G1193" s="1222" t="s">
        <v>1158</v>
      </c>
      <c r="H1193" s="149" t="s">
        <v>22</v>
      </c>
      <c r="I1193" s="159">
        <v>0</v>
      </c>
      <c r="J1193" s="159">
        <v>0</v>
      </c>
      <c r="K1193" s="159">
        <v>4</v>
      </c>
      <c r="L1193" s="126">
        <v>0</v>
      </c>
      <c r="M1193" s="168">
        <v>4</v>
      </c>
      <c r="N1193" s="162"/>
    </row>
    <row r="1194" spans="2:14" ht="36.75" customHeight="1">
      <c r="B1194" s="1149"/>
      <c r="C1194" s="1214"/>
      <c r="D1194" s="1217"/>
      <c r="E1194" s="1157"/>
      <c r="F1194" s="1220"/>
      <c r="G1194" s="1223"/>
      <c r="H1194" s="150" t="s">
        <v>24</v>
      </c>
      <c r="I1194" s="155">
        <v>5</v>
      </c>
      <c r="J1194" s="155">
        <v>5</v>
      </c>
      <c r="K1194" s="155">
        <v>5</v>
      </c>
      <c r="L1194" s="132">
        <v>0</v>
      </c>
      <c r="M1194" s="169">
        <v>5</v>
      </c>
      <c r="N1194" s="163"/>
    </row>
    <row r="1195" spans="2:14" ht="36.75" customHeight="1" thickBot="1">
      <c r="B1195" s="1150"/>
      <c r="C1195" s="1215"/>
      <c r="D1195" s="1218"/>
      <c r="E1195" s="1158"/>
      <c r="F1195" s="1221"/>
      <c r="G1195" s="1224"/>
      <c r="H1195" s="151" t="s">
        <v>25</v>
      </c>
      <c r="I1195" s="158">
        <v>0</v>
      </c>
      <c r="J1195" s="158">
        <v>0</v>
      </c>
      <c r="K1195" s="158"/>
      <c r="L1195" s="136">
        <v>0</v>
      </c>
      <c r="M1195" s="161">
        <v>0.8</v>
      </c>
      <c r="N1195" s="164"/>
    </row>
    <row r="1196" spans="2:14" ht="31.5" customHeight="1" thickTop="1">
      <c r="B1196" s="1148" t="s">
        <v>1119</v>
      </c>
      <c r="C1196" s="1151" t="s">
        <v>1120</v>
      </c>
      <c r="D1196" s="893" t="s">
        <v>1121</v>
      </c>
      <c r="E1196" s="1156" t="s">
        <v>1159</v>
      </c>
      <c r="F1196" s="1204" t="s">
        <v>1160</v>
      </c>
      <c r="G1196" s="1204" t="s">
        <v>1161</v>
      </c>
      <c r="H1196" s="149" t="s">
        <v>22</v>
      </c>
      <c r="I1196" s="159">
        <v>204</v>
      </c>
      <c r="J1196" s="159">
        <v>0</v>
      </c>
      <c r="K1196" s="159">
        <v>0</v>
      </c>
      <c r="L1196" s="126">
        <v>0</v>
      </c>
      <c r="M1196" s="144">
        <v>204</v>
      </c>
      <c r="N1196" s="162"/>
    </row>
    <row r="1197" spans="2:14" ht="31.5" customHeight="1">
      <c r="B1197" s="1149"/>
      <c r="C1197" s="1152"/>
      <c r="D1197" s="1154"/>
      <c r="E1197" s="1157"/>
      <c r="F1197" s="1157"/>
      <c r="G1197" s="1157"/>
      <c r="H1197" s="150"/>
      <c r="I1197" s="155">
        <v>207</v>
      </c>
      <c r="J1197" s="155">
        <v>0</v>
      </c>
      <c r="K1197" s="155">
        <v>0</v>
      </c>
      <c r="L1197" s="132">
        <v>0</v>
      </c>
      <c r="M1197" s="146">
        <v>207</v>
      </c>
      <c r="N1197" s="163"/>
    </row>
    <row r="1198" spans="2:14" ht="31.5" customHeight="1" thickBot="1">
      <c r="B1198" s="1150"/>
      <c r="C1198" s="1153"/>
      <c r="D1198" s="1155"/>
      <c r="E1198" s="1158"/>
      <c r="F1198" s="1158"/>
      <c r="G1198" s="1158"/>
      <c r="H1198" s="151" t="s">
        <v>25</v>
      </c>
      <c r="I1198" s="158" t="s">
        <v>1162</v>
      </c>
      <c r="J1198" s="157">
        <v>0</v>
      </c>
      <c r="K1198" s="157">
        <v>0</v>
      </c>
      <c r="L1198" s="136">
        <v>0</v>
      </c>
      <c r="M1198" s="148">
        <v>0.98499999999999999</v>
      </c>
      <c r="N1198" s="164"/>
    </row>
    <row r="1199" spans="2:14" ht="31.5" customHeight="1" thickTop="1">
      <c r="B1199" s="1148" t="s">
        <v>1119</v>
      </c>
      <c r="C1199" s="1151" t="s">
        <v>1120</v>
      </c>
      <c r="D1199" s="1204" t="s">
        <v>1121</v>
      </c>
      <c r="E1199" s="1205" t="s">
        <v>1163</v>
      </c>
      <c r="F1199" s="1204" t="s">
        <v>1164</v>
      </c>
      <c r="G1199" s="1204" t="s">
        <v>1165</v>
      </c>
      <c r="H1199" s="141" t="s">
        <v>22</v>
      </c>
      <c r="I1199" s="159">
        <v>0</v>
      </c>
      <c r="J1199" s="159">
        <v>0</v>
      </c>
      <c r="K1199" s="159">
        <v>0</v>
      </c>
      <c r="L1199" s="170">
        <v>510</v>
      </c>
      <c r="M1199" s="130">
        <v>510</v>
      </c>
      <c r="N1199" s="171"/>
    </row>
    <row r="1200" spans="2:14" ht="31.5" customHeight="1">
      <c r="B1200" s="1149"/>
      <c r="C1200" s="1152"/>
      <c r="D1200" s="1154"/>
      <c r="E1200" s="1157"/>
      <c r="F1200" s="1157"/>
      <c r="G1200" s="1157"/>
      <c r="H1200" s="131" t="s">
        <v>24</v>
      </c>
      <c r="I1200" s="155">
        <v>796</v>
      </c>
      <c r="J1200" s="155">
        <v>0</v>
      </c>
      <c r="K1200" s="155">
        <v>0</v>
      </c>
      <c r="L1200" s="172">
        <v>796</v>
      </c>
      <c r="M1200" s="113">
        <v>796</v>
      </c>
      <c r="N1200" s="173"/>
    </row>
    <row r="1201" spans="2:14" ht="31.5" customHeight="1" thickBot="1">
      <c r="B1201" s="1150"/>
      <c r="C1201" s="1153"/>
      <c r="D1201" s="1155"/>
      <c r="E1201" s="1158"/>
      <c r="F1201" s="1158"/>
      <c r="G1201" s="1158"/>
      <c r="H1201" s="135" t="s">
        <v>25</v>
      </c>
      <c r="I1201" s="158">
        <v>0</v>
      </c>
      <c r="J1201" s="157">
        <v>0</v>
      </c>
      <c r="K1201" s="157">
        <v>0</v>
      </c>
      <c r="L1201" s="174">
        <v>0.64</v>
      </c>
      <c r="M1201" s="175">
        <v>0.64070000000000005</v>
      </c>
      <c r="N1201" s="176"/>
    </row>
    <row r="1202" spans="2:14" ht="31.5" customHeight="1" thickTop="1">
      <c r="B1202" s="1159" t="s">
        <v>1119</v>
      </c>
      <c r="C1202" s="1210" t="s">
        <v>1120</v>
      </c>
      <c r="D1202" s="1204" t="s">
        <v>1121</v>
      </c>
      <c r="E1202" s="1205" t="s">
        <v>1166</v>
      </c>
      <c r="F1202" s="1204" t="s">
        <v>1167</v>
      </c>
      <c r="G1202" s="1204" t="s">
        <v>1168</v>
      </c>
      <c r="H1202" s="141" t="s">
        <v>22</v>
      </c>
      <c r="I1202" s="159">
        <v>0.13150000000000001</v>
      </c>
      <c r="J1202" s="159">
        <v>7.8899999999999998E-2</v>
      </c>
      <c r="K1202" s="159">
        <v>0.5</v>
      </c>
      <c r="L1202" s="126">
        <v>0.28999999999999998</v>
      </c>
      <c r="M1202" s="144">
        <v>100</v>
      </c>
      <c r="N1202" s="1206" t="s">
        <v>1169</v>
      </c>
    </row>
    <row r="1203" spans="2:14" ht="31.5" customHeight="1">
      <c r="B1203" s="1160"/>
      <c r="C1203" s="1211"/>
      <c r="D1203" s="1154"/>
      <c r="E1203" s="1157"/>
      <c r="F1203" s="1157"/>
      <c r="G1203" s="1157"/>
      <c r="H1203" s="131" t="s">
        <v>24</v>
      </c>
      <c r="I1203" s="155">
        <v>5</v>
      </c>
      <c r="J1203" s="155">
        <v>3</v>
      </c>
      <c r="K1203" s="155">
        <v>19</v>
      </c>
      <c r="L1203" s="132">
        <v>11</v>
      </c>
      <c r="M1203" s="146">
        <v>38</v>
      </c>
      <c r="N1203" s="1207"/>
    </row>
    <row r="1204" spans="2:14" ht="31.5" customHeight="1" thickBot="1">
      <c r="B1204" s="1209"/>
      <c r="C1204" s="1212"/>
      <c r="D1204" s="1155"/>
      <c r="E1204" s="1158"/>
      <c r="F1204" s="1158"/>
      <c r="G1204" s="1158"/>
      <c r="H1204" s="135" t="s">
        <v>25</v>
      </c>
      <c r="I1204" s="158">
        <v>0.13</v>
      </c>
      <c r="J1204" s="158">
        <v>0.08</v>
      </c>
      <c r="K1204" s="158">
        <v>0.5</v>
      </c>
      <c r="L1204" s="136">
        <v>0.28999999999999998</v>
      </c>
      <c r="M1204" s="161">
        <v>1</v>
      </c>
      <c r="N1204" s="1208"/>
    </row>
    <row r="1205" spans="2:14" ht="31.5" customHeight="1" thickTop="1">
      <c r="B1205" s="1148" t="s">
        <v>1119</v>
      </c>
      <c r="C1205" s="1151" t="s">
        <v>1120</v>
      </c>
      <c r="D1205" s="1204" t="s">
        <v>1121</v>
      </c>
      <c r="E1205" s="1205" t="s">
        <v>1170</v>
      </c>
      <c r="F1205" s="1204" t="s">
        <v>1171</v>
      </c>
      <c r="G1205" s="1204" t="s">
        <v>1172</v>
      </c>
      <c r="H1205" s="141" t="s">
        <v>22</v>
      </c>
      <c r="I1205" s="159">
        <v>0</v>
      </c>
      <c r="J1205" s="159">
        <v>0</v>
      </c>
      <c r="K1205" s="159">
        <v>0</v>
      </c>
      <c r="L1205" s="126">
        <v>0</v>
      </c>
      <c r="M1205" s="144">
        <v>0</v>
      </c>
      <c r="N1205" s="1206" t="s">
        <v>1173</v>
      </c>
    </row>
    <row r="1206" spans="2:14" ht="31.5" customHeight="1">
      <c r="B1206" s="1149"/>
      <c r="C1206" s="1152"/>
      <c r="D1206" s="1154"/>
      <c r="E1206" s="1157"/>
      <c r="F1206" s="1157"/>
      <c r="G1206" s="1157"/>
      <c r="H1206" s="131" t="s">
        <v>24</v>
      </c>
      <c r="I1206" s="155">
        <v>125</v>
      </c>
      <c r="J1206" s="155">
        <v>125</v>
      </c>
      <c r="K1206" s="155">
        <v>125</v>
      </c>
      <c r="L1206" s="132">
        <v>125</v>
      </c>
      <c r="M1206" s="146">
        <v>125</v>
      </c>
      <c r="N1206" s="1207"/>
    </row>
    <row r="1207" spans="2:14" ht="31.5" customHeight="1" thickBot="1">
      <c r="B1207" s="1150"/>
      <c r="C1207" s="1153"/>
      <c r="D1207" s="1155"/>
      <c r="E1207" s="1158"/>
      <c r="F1207" s="1158"/>
      <c r="G1207" s="1158"/>
      <c r="H1207" s="135" t="s">
        <v>25</v>
      </c>
      <c r="I1207" s="157">
        <v>0</v>
      </c>
      <c r="J1207" s="157">
        <v>0</v>
      </c>
      <c r="K1207" s="157">
        <v>0</v>
      </c>
      <c r="L1207" s="136">
        <v>0</v>
      </c>
      <c r="M1207" s="161">
        <v>0</v>
      </c>
      <c r="N1207" s="1208"/>
    </row>
    <row r="1208" spans="2:14" ht="52.5" customHeight="1" thickTop="1">
      <c r="B1208" s="1148" t="s">
        <v>1119</v>
      </c>
      <c r="C1208" s="1151" t="s">
        <v>1120</v>
      </c>
      <c r="D1208" s="1204" t="s">
        <v>1121</v>
      </c>
      <c r="E1208" s="1205" t="s">
        <v>1174</v>
      </c>
      <c r="F1208" s="1204" t="s">
        <v>1175</v>
      </c>
      <c r="G1208" s="1204" t="s">
        <v>1176</v>
      </c>
      <c r="H1208" s="141" t="s">
        <v>22</v>
      </c>
      <c r="I1208" s="159">
        <v>246</v>
      </c>
      <c r="J1208" s="159">
        <v>182</v>
      </c>
      <c r="K1208" s="159">
        <v>269</v>
      </c>
      <c r="L1208" s="126">
        <v>166</v>
      </c>
      <c r="M1208" s="144">
        <f>SUM(L1208:L1208)</f>
        <v>166</v>
      </c>
      <c r="N1208" s="1206" t="s">
        <v>1177</v>
      </c>
    </row>
    <row r="1209" spans="2:14" ht="52.5" customHeight="1">
      <c r="B1209" s="1149"/>
      <c r="C1209" s="1152"/>
      <c r="D1209" s="1154"/>
      <c r="E1209" s="1157"/>
      <c r="F1209" s="1157"/>
      <c r="G1209" s="1157"/>
      <c r="H1209" s="131" t="s">
        <v>24</v>
      </c>
      <c r="I1209" s="155">
        <v>246</v>
      </c>
      <c r="J1209" s="155">
        <v>320</v>
      </c>
      <c r="K1209" s="155">
        <v>400</v>
      </c>
      <c r="L1209" s="132">
        <v>350</v>
      </c>
      <c r="M1209" s="146">
        <f>SUM(L1209:L1209)</f>
        <v>350</v>
      </c>
      <c r="N1209" s="1207"/>
    </row>
    <row r="1210" spans="2:14" ht="52.5" customHeight="1" thickBot="1">
      <c r="B1210" s="1150"/>
      <c r="C1210" s="1153"/>
      <c r="D1210" s="1155"/>
      <c r="E1210" s="1158"/>
      <c r="F1210" s="1158"/>
      <c r="G1210" s="1158"/>
      <c r="H1210" s="135" t="s">
        <v>25</v>
      </c>
      <c r="I1210" s="157">
        <v>1</v>
      </c>
      <c r="J1210" s="157">
        <v>0.56000000000000005</v>
      </c>
      <c r="K1210" s="157">
        <v>0.67</v>
      </c>
      <c r="L1210" s="136" t="s">
        <v>1178</v>
      </c>
      <c r="M1210" s="177" t="s">
        <v>1179</v>
      </c>
      <c r="N1210" s="1208"/>
    </row>
    <row r="1211" spans="2:14" ht="52.5" customHeight="1" thickTop="1">
      <c r="B1211" s="1148" t="s">
        <v>1119</v>
      </c>
      <c r="C1211" s="1151" t="s">
        <v>1120</v>
      </c>
      <c r="D1211" s="1204" t="s">
        <v>1121</v>
      </c>
      <c r="E1211" s="1205" t="s">
        <v>1180</v>
      </c>
      <c r="F1211" s="1204" t="s">
        <v>1181</v>
      </c>
      <c r="G1211" s="1204" t="s">
        <v>1182</v>
      </c>
      <c r="H1211" s="141" t="s">
        <v>22</v>
      </c>
      <c r="I1211" s="159">
        <v>1237</v>
      </c>
      <c r="J1211" s="159">
        <v>788</v>
      </c>
      <c r="K1211" s="159">
        <v>5100</v>
      </c>
      <c r="L1211" s="126">
        <v>4746</v>
      </c>
      <c r="M1211" s="144">
        <f>SUM(L1211:L1211)</f>
        <v>4746</v>
      </c>
      <c r="N1211" s="1206" t="s">
        <v>1177</v>
      </c>
    </row>
    <row r="1212" spans="2:14" ht="52.5" customHeight="1">
      <c r="B1212" s="1149"/>
      <c r="C1212" s="1152"/>
      <c r="D1212" s="1154"/>
      <c r="E1212" s="1157"/>
      <c r="F1212" s="1157"/>
      <c r="G1212" s="1157"/>
      <c r="H1212" s="131" t="s">
        <v>24</v>
      </c>
      <c r="I1212" s="155">
        <v>1652</v>
      </c>
      <c r="J1212" s="155">
        <v>2500</v>
      </c>
      <c r="K1212" s="155">
        <v>6000</v>
      </c>
      <c r="L1212" s="132">
        <v>4000</v>
      </c>
      <c r="M1212" s="146">
        <f>SUM(L1212:L1212)</f>
        <v>4000</v>
      </c>
      <c r="N1212" s="1207"/>
    </row>
    <row r="1213" spans="2:14" ht="52.5" customHeight="1" thickBot="1">
      <c r="B1213" s="1150"/>
      <c r="C1213" s="1153"/>
      <c r="D1213" s="1155"/>
      <c r="E1213" s="1158"/>
      <c r="F1213" s="1158"/>
      <c r="G1213" s="1158"/>
      <c r="H1213" s="135" t="s">
        <v>25</v>
      </c>
      <c r="I1213" s="157">
        <v>0.74</v>
      </c>
      <c r="J1213" s="157">
        <v>0.31</v>
      </c>
      <c r="K1213" s="157">
        <v>0.85</v>
      </c>
      <c r="L1213" s="178" t="s">
        <v>1183</v>
      </c>
      <c r="M1213" s="177" t="s">
        <v>1184</v>
      </c>
      <c r="N1213" s="1208"/>
    </row>
    <row r="1214" spans="2:14" ht="31.5" customHeight="1" thickTop="1">
      <c r="B1214" s="1148" t="s">
        <v>1119</v>
      </c>
      <c r="C1214" s="1151" t="s">
        <v>1120</v>
      </c>
      <c r="D1214" s="893" t="s">
        <v>1121</v>
      </c>
      <c r="E1214" s="1156" t="s">
        <v>1185</v>
      </c>
      <c r="F1214" s="1204" t="s">
        <v>1186</v>
      </c>
      <c r="G1214" s="1204" t="s">
        <v>1187</v>
      </c>
      <c r="H1214" s="149" t="s">
        <v>22</v>
      </c>
      <c r="I1214" s="159">
        <v>0</v>
      </c>
      <c r="J1214" s="159">
        <v>0</v>
      </c>
      <c r="K1214" s="159">
        <v>90</v>
      </c>
      <c r="L1214" s="126">
        <v>0</v>
      </c>
      <c r="M1214" s="144">
        <v>90</v>
      </c>
      <c r="N1214" s="1206" t="s">
        <v>1188</v>
      </c>
    </row>
    <row r="1215" spans="2:14" ht="31.5" customHeight="1">
      <c r="B1215" s="1149"/>
      <c r="C1215" s="1152"/>
      <c r="D1215" s="1154"/>
      <c r="E1215" s="1157"/>
      <c r="F1215" s="1157"/>
      <c r="G1215" s="1157"/>
      <c r="H1215" s="150" t="s">
        <v>24</v>
      </c>
      <c r="I1215" s="155">
        <v>100</v>
      </c>
      <c r="J1215" s="155">
        <v>150</v>
      </c>
      <c r="K1215" s="155">
        <v>200</v>
      </c>
      <c r="L1215" s="132">
        <v>210</v>
      </c>
      <c r="M1215" s="146">
        <v>660</v>
      </c>
      <c r="N1215" s="1207"/>
    </row>
    <row r="1216" spans="2:14" ht="31.5" customHeight="1">
      <c r="B1216" s="1149"/>
      <c r="C1216" s="1152"/>
      <c r="D1216" s="1154"/>
      <c r="E1216" s="1157"/>
      <c r="F1216" s="1157"/>
      <c r="G1216" s="1157"/>
      <c r="H1216" s="150" t="s">
        <v>25</v>
      </c>
      <c r="I1216" s="179">
        <v>0</v>
      </c>
      <c r="J1216" s="179">
        <v>0</v>
      </c>
      <c r="K1216" s="155">
        <v>0.45</v>
      </c>
      <c r="L1216" s="180">
        <v>0</v>
      </c>
      <c r="M1216" s="181">
        <v>0.1363</v>
      </c>
      <c r="N1216" s="1207"/>
    </row>
    <row r="1217" spans="2:14" ht="31.5" customHeight="1" thickBot="1">
      <c r="B1217" s="1150"/>
      <c r="C1217" s="1153"/>
      <c r="D1217" s="1155"/>
      <c r="E1217" s="1158"/>
      <c r="F1217" s="1158"/>
      <c r="G1217" s="1158"/>
      <c r="H1217" s="151" t="s">
        <v>1189</v>
      </c>
      <c r="I1217" s="158"/>
      <c r="J1217" s="158"/>
      <c r="K1217" s="158"/>
      <c r="L1217" s="178"/>
      <c r="M1217" s="161">
        <v>1</v>
      </c>
      <c r="N1217" s="1208"/>
    </row>
    <row r="1218" spans="2:14" ht="31.5" customHeight="1" thickTop="1">
      <c r="B1218" s="1148" t="s">
        <v>1119</v>
      </c>
      <c r="C1218" s="1151" t="s">
        <v>1120</v>
      </c>
      <c r="D1218" s="893" t="s">
        <v>1121</v>
      </c>
      <c r="E1218" s="1156" t="s">
        <v>1190</v>
      </c>
      <c r="F1218" s="1204" t="s">
        <v>1191</v>
      </c>
      <c r="G1218" s="1204" t="s">
        <v>1192</v>
      </c>
      <c r="H1218" s="149" t="s">
        <v>22</v>
      </c>
      <c r="I1218" s="159">
        <v>0</v>
      </c>
      <c r="J1218" s="159">
        <v>0</v>
      </c>
      <c r="K1218" s="159">
        <v>500</v>
      </c>
      <c r="L1218" s="126">
        <v>0</v>
      </c>
      <c r="M1218" s="144">
        <v>500</v>
      </c>
      <c r="N1218" s="1206" t="s">
        <v>1188</v>
      </c>
    </row>
    <row r="1219" spans="2:14" ht="31.5" customHeight="1">
      <c r="B1219" s="1149"/>
      <c r="C1219" s="1152"/>
      <c r="D1219" s="1154"/>
      <c r="E1219" s="1157"/>
      <c r="F1219" s="1157"/>
      <c r="G1219" s="1157"/>
      <c r="H1219" s="150" t="s">
        <v>24</v>
      </c>
      <c r="I1219" s="155">
        <v>350</v>
      </c>
      <c r="J1219" s="155">
        <v>500</v>
      </c>
      <c r="K1219" s="155">
        <v>520</v>
      </c>
      <c r="L1219" s="132">
        <v>330</v>
      </c>
      <c r="M1219" s="146">
        <v>1700</v>
      </c>
      <c r="N1219" s="1207"/>
    </row>
    <row r="1220" spans="2:14" ht="31.5" customHeight="1" thickBot="1">
      <c r="B1220" s="1150"/>
      <c r="C1220" s="1153"/>
      <c r="D1220" s="1155"/>
      <c r="E1220" s="1158"/>
      <c r="F1220" s="1158"/>
      <c r="G1220" s="1158"/>
      <c r="H1220" s="151" t="s">
        <v>25</v>
      </c>
      <c r="I1220" s="157">
        <v>0</v>
      </c>
      <c r="J1220" s="157">
        <v>0</v>
      </c>
      <c r="K1220" s="158">
        <v>0.96099999999999997</v>
      </c>
      <c r="L1220" s="136">
        <v>0</v>
      </c>
      <c r="M1220" s="148">
        <v>0.29409999999999997</v>
      </c>
      <c r="N1220" s="1208"/>
    </row>
    <row r="1221" spans="2:14" ht="31.5" customHeight="1" thickTop="1">
      <c r="B1221" s="1148" t="s">
        <v>1119</v>
      </c>
      <c r="C1221" s="1151" t="s">
        <v>1120</v>
      </c>
      <c r="D1221" s="893" t="s">
        <v>1121</v>
      </c>
      <c r="E1221" s="1156" t="s">
        <v>1193</v>
      </c>
      <c r="F1221" s="1204" t="s">
        <v>1194</v>
      </c>
      <c r="G1221" s="1204" t="s">
        <v>1195</v>
      </c>
      <c r="H1221" s="149" t="s">
        <v>22</v>
      </c>
      <c r="I1221" s="159">
        <v>0</v>
      </c>
      <c r="J1221" s="159">
        <v>0</v>
      </c>
      <c r="K1221" s="159">
        <v>0</v>
      </c>
      <c r="L1221" s="126">
        <v>1000</v>
      </c>
      <c r="M1221" s="144">
        <v>1000</v>
      </c>
      <c r="N1221" s="162"/>
    </row>
    <row r="1222" spans="2:14" ht="31.5" customHeight="1">
      <c r="B1222" s="1149"/>
      <c r="C1222" s="1152"/>
      <c r="D1222" s="1154"/>
      <c r="E1222" s="1157"/>
      <c r="F1222" s="1157"/>
      <c r="G1222" s="1157"/>
      <c r="H1222" s="150" t="s">
        <v>24</v>
      </c>
      <c r="I1222" s="155">
        <v>0</v>
      </c>
      <c r="J1222" s="155">
        <v>500</v>
      </c>
      <c r="K1222" s="155">
        <v>0</v>
      </c>
      <c r="L1222" s="132">
        <v>500</v>
      </c>
      <c r="M1222" s="146">
        <v>1000</v>
      </c>
      <c r="N1222" s="163"/>
    </row>
    <row r="1223" spans="2:14" ht="31.5" customHeight="1" thickBot="1">
      <c r="B1223" s="1150"/>
      <c r="C1223" s="1153"/>
      <c r="D1223" s="1155"/>
      <c r="E1223" s="1158"/>
      <c r="F1223" s="1158"/>
      <c r="G1223" s="1158"/>
      <c r="H1223" s="151" t="s">
        <v>25</v>
      </c>
      <c r="I1223" s="157">
        <v>0</v>
      </c>
      <c r="J1223" s="157">
        <v>0</v>
      </c>
      <c r="K1223" s="157">
        <v>0</v>
      </c>
      <c r="L1223" s="136">
        <v>2</v>
      </c>
      <c r="M1223" s="161">
        <v>1</v>
      </c>
      <c r="N1223" s="164"/>
    </row>
    <row r="1224" spans="2:14" ht="31.5" customHeight="1" thickTop="1">
      <c r="B1224" s="1148" t="s">
        <v>1119</v>
      </c>
      <c r="C1224" s="1151" t="s">
        <v>1120</v>
      </c>
      <c r="D1224" s="893" t="s">
        <v>1121</v>
      </c>
      <c r="E1224" s="1156" t="s">
        <v>1196</v>
      </c>
      <c r="F1224" s="1204" t="s">
        <v>1197</v>
      </c>
      <c r="G1224" s="1204" t="s">
        <v>1198</v>
      </c>
      <c r="H1224" s="149" t="s">
        <v>22</v>
      </c>
      <c r="I1224" s="159">
        <v>0</v>
      </c>
      <c r="J1224" s="159">
        <v>0</v>
      </c>
      <c r="K1224" s="159">
        <v>0</v>
      </c>
      <c r="L1224" s="126">
        <v>12800</v>
      </c>
      <c r="M1224" s="144">
        <v>12800</v>
      </c>
      <c r="N1224" s="162"/>
    </row>
    <row r="1225" spans="2:14" ht="31.5" customHeight="1">
      <c r="B1225" s="1149"/>
      <c r="C1225" s="1152"/>
      <c r="D1225" s="1154"/>
      <c r="E1225" s="1157"/>
      <c r="F1225" s="1157"/>
      <c r="G1225" s="1157"/>
      <c r="H1225" s="150" t="s">
        <v>24</v>
      </c>
      <c r="I1225" s="155">
        <v>0</v>
      </c>
      <c r="J1225" s="155">
        <v>3000</v>
      </c>
      <c r="K1225" s="155">
        <v>0</v>
      </c>
      <c r="L1225" s="132">
        <v>6000</v>
      </c>
      <c r="M1225" s="146">
        <v>9000</v>
      </c>
      <c r="N1225" s="163"/>
    </row>
    <row r="1226" spans="2:14" ht="31.5" customHeight="1" thickBot="1">
      <c r="B1226" s="1150"/>
      <c r="C1226" s="1153"/>
      <c r="D1226" s="1155"/>
      <c r="E1226" s="1158"/>
      <c r="F1226" s="1158"/>
      <c r="G1226" s="1158"/>
      <c r="H1226" s="151" t="s">
        <v>25</v>
      </c>
      <c r="I1226" s="182">
        <v>0</v>
      </c>
      <c r="J1226" s="182">
        <v>0</v>
      </c>
      <c r="K1226" s="182">
        <v>0</v>
      </c>
      <c r="L1226" s="136">
        <v>2.133</v>
      </c>
      <c r="M1226" s="148">
        <v>1.422E-2</v>
      </c>
      <c r="N1226" s="164"/>
    </row>
    <row r="1227" spans="2:14" ht="31.5" customHeight="1" thickTop="1">
      <c r="B1227" s="1148" t="s">
        <v>1119</v>
      </c>
      <c r="C1227" s="1151" t="s">
        <v>1120</v>
      </c>
      <c r="D1227" s="893" t="s">
        <v>1121</v>
      </c>
      <c r="E1227" s="1156" t="s">
        <v>1199</v>
      </c>
      <c r="F1227" s="1204" t="s">
        <v>1200</v>
      </c>
      <c r="G1227" s="1204" t="s">
        <v>1201</v>
      </c>
      <c r="H1227" s="149" t="s">
        <v>22</v>
      </c>
      <c r="I1227" s="159">
        <v>102</v>
      </c>
      <c r="J1227" s="159">
        <v>351</v>
      </c>
      <c r="K1227" s="159">
        <v>15</v>
      </c>
      <c r="L1227" s="126">
        <v>80</v>
      </c>
      <c r="M1227" s="144">
        <v>548</v>
      </c>
      <c r="N1227" s="162"/>
    </row>
    <row r="1228" spans="2:14" ht="31.5" customHeight="1">
      <c r="B1228" s="1149"/>
      <c r="C1228" s="1152"/>
      <c r="D1228" s="1154"/>
      <c r="E1228" s="1157"/>
      <c r="F1228" s="1157"/>
      <c r="G1228" s="1157"/>
      <c r="H1228" s="150" t="s">
        <v>24</v>
      </c>
      <c r="I1228" s="155">
        <v>1739</v>
      </c>
      <c r="J1228" s="155">
        <v>1739</v>
      </c>
      <c r="K1228" s="155">
        <v>1739</v>
      </c>
      <c r="L1228" s="132">
        <v>1739</v>
      </c>
      <c r="M1228" s="146">
        <v>1739</v>
      </c>
      <c r="N1228" s="163"/>
    </row>
    <row r="1229" spans="2:14" ht="31.5" customHeight="1" thickBot="1">
      <c r="B1229" s="1150"/>
      <c r="C1229" s="1153"/>
      <c r="D1229" s="1155"/>
      <c r="E1229" s="1158"/>
      <c r="F1229" s="1158"/>
      <c r="G1229" s="1158"/>
      <c r="H1229" s="151" t="s">
        <v>25</v>
      </c>
      <c r="I1229" s="158" t="s">
        <v>1202</v>
      </c>
      <c r="J1229" s="158" t="s">
        <v>1203</v>
      </c>
      <c r="K1229" s="158">
        <v>8.6E-3</v>
      </c>
      <c r="L1229" s="136" t="s">
        <v>1204</v>
      </c>
      <c r="M1229" s="161" t="s">
        <v>1205</v>
      </c>
      <c r="N1229" s="164"/>
    </row>
    <row r="1230" spans="2:14" ht="31.5" customHeight="1" thickTop="1">
      <c r="B1230" s="1148" t="s">
        <v>1119</v>
      </c>
      <c r="C1230" s="1151" t="s">
        <v>1120</v>
      </c>
      <c r="D1230" s="893" t="s">
        <v>1121</v>
      </c>
      <c r="E1230" s="1156" t="s">
        <v>1206</v>
      </c>
      <c r="F1230" s="1203" t="s">
        <v>1144</v>
      </c>
      <c r="G1230" s="1203" t="s">
        <v>1145</v>
      </c>
      <c r="H1230" s="149" t="s">
        <v>22</v>
      </c>
      <c r="I1230" s="159">
        <v>1</v>
      </c>
      <c r="J1230" s="159">
        <v>0</v>
      </c>
      <c r="K1230" s="159">
        <v>5</v>
      </c>
      <c r="L1230" s="126">
        <v>1</v>
      </c>
      <c r="M1230" s="144">
        <v>7</v>
      </c>
      <c r="N1230" s="1206" t="s">
        <v>1207</v>
      </c>
    </row>
    <row r="1231" spans="2:14" ht="31.5" customHeight="1">
      <c r="B1231" s="1149"/>
      <c r="C1231" s="1152"/>
      <c r="D1231" s="1154"/>
      <c r="E1231" s="1157"/>
      <c r="F1231" s="1157"/>
      <c r="G1231" s="1157"/>
      <c r="H1231" s="150" t="s">
        <v>24</v>
      </c>
      <c r="I1231" s="155">
        <v>12</v>
      </c>
      <c r="J1231" s="155">
        <v>12</v>
      </c>
      <c r="K1231" s="155">
        <v>12</v>
      </c>
      <c r="L1231" s="132">
        <v>12</v>
      </c>
      <c r="M1231" s="146">
        <v>48</v>
      </c>
      <c r="N1231" s="1207"/>
    </row>
    <row r="1232" spans="2:14" ht="31.5" customHeight="1" thickBot="1">
      <c r="B1232" s="1150"/>
      <c r="C1232" s="1153"/>
      <c r="D1232" s="1155"/>
      <c r="E1232" s="1158"/>
      <c r="F1232" s="1158"/>
      <c r="G1232" s="1158"/>
      <c r="H1232" s="151" t="s">
        <v>25</v>
      </c>
      <c r="I1232" s="158" t="s">
        <v>1208</v>
      </c>
      <c r="J1232" s="157">
        <v>0</v>
      </c>
      <c r="K1232" s="157">
        <v>0.41</v>
      </c>
      <c r="L1232" s="136">
        <v>0.08</v>
      </c>
      <c r="M1232" s="161">
        <v>0.14000000000000001</v>
      </c>
      <c r="N1232" s="1208"/>
    </row>
    <row r="1233" spans="2:14" ht="31.5" customHeight="1" thickTop="1">
      <c r="B1233" s="1148" t="s">
        <v>1119</v>
      </c>
      <c r="C1233" s="1151" t="s">
        <v>1120</v>
      </c>
      <c r="D1233" s="1204" t="s">
        <v>1121</v>
      </c>
      <c r="E1233" s="1205" t="s">
        <v>1209</v>
      </c>
      <c r="F1233" s="1204" t="s">
        <v>1210</v>
      </c>
      <c r="G1233" s="1204" t="s">
        <v>1211</v>
      </c>
      <c r="H1233" s="141" t="s">
        <v>22</v>
      </c>
      <c r="I1233" s="159">
        <v>0</v>
      </c>
      <c r="J1233" s="159">
        <v>0</v>
      </c>
      <c r="K1233" s="159">
        <v>0</v>
      </c>
      <c r="L1233" s="126">
        <v>5</v>
      </c>
      <c r="M1233" s="144">
        <v>5</v>
      </c>
      <c r="N1233" s="162"/>
    </row>
    <row r="1234" spans="2:14" ht="31.5" customHeight="1">
      <c r="B1234" s="1149"/>
      <c r="C1234" s="1152"/>
      <c r="D1234" s="1154"/>
      <c r="E1234" s="1157"/>
      <c r="F1234" s="1157"/>
      <c r="G1234" s="1157"/>
      <c r="H1234" s="131" t="s">
        <v>24</v>
      </c>
      <c r="I1234" s="155">
        <v>0</v>
      </c>
      <c r="J1234" s="155">
        <v>0</v>
      </c>
      <c r="K1234" s="155">
        <v>0</v>
      </c>
      <c r="L1234" s="132">
        <v>5</v>
      </c>
      <c r="M1234" s="146">
        <v>5</v>
      </c>
      <c r="N1234" s="163"/>
    </row>
    <row r="1235" spans="2:14" ht="31.5" customHeight="1" thickBot="1">
      <c r="B1235" s="1150"/>
      <c r="C1235" s="1153"/>
      <c r="D1235" s="1155"/>
      <c r="E1235" s="1158"/>
      <c r="F1235" s="1158"/>
      <c r="G1235" s="1158"/>
      <c r="H1235" s="135" t="s">
        <v>25</v>
      </c>
      <c r="I1235" s="182">
        <v>0</v>
      </c>
      <c r="J1235" s="182">
        <v>0</v>
      </c>
      <c r="K1235" s="182">
        <v>0</v>
      </c>
      <c r="L1235" s="136">
        <v>0.63</v>
      </c>
      <c r="M1235" s="161">
        <v>0.63</v>
      </c>
      <c r="N1235" s="164"/>
    </row>
    <row r="1236" spans="2:14" ht="31.5" customHeight="1" thickTop="1">
      <c r="B1236" s="1148" t="s">
        <v>1119</v>
      </c>
      <c r="C1236" s="1151" t="s">
        <v>1120</v>
      </c>
      <c r="D1236" s="1204" t="s">
        <v>1121</v>
      </c>
      <c r="E1236" s="1205" t="s">
        <v>1212</v>
      </c>
      <c r="F1236" s="1204" t="s">
        <v>1210</v>
      </c>
      <c r="G1236" s="1204" t="s">
        <v>1213</v>
      </c>
      <c r="H1236" s="141" t="s">
        <v>22</v>
      </c>
      <c r="I1236" s="159">
        <v>0</v>
      </c>
      <c r="J1236" s="159">
        <v>0</v>
      </c>
      <c r="K1236" s="159">
        <v>0</v>
      </c>
      <c r="L1236" s="126">
        <v>5</v>
      </c>
      <c r="M1236" s="144">
        <v>5</v>
      </c>
      <c r="N1236" s="162"/>
    </row>
    <row r="1237" spans="2:14" ht="31.5" customHeight="1">
      <c r="B1237" s="1149"/>
      <c r="C1237" s="1152"/>
      <c r="D1237" s="1154"/>
      <c r="E1237" s="1157"/>
      <c r="F1237" s="1157"/>
      <c r="G1237" s="1157"/>
      <c r="H1237" s="131" t="s">
        <v>24</v>
      </c>
      <c r="I1237" s="155">
        <v>0</v>
      </c>
      <c r="J1237" s="155">
        <v>0</v>
      </c>
      <c r="K1237" s="155">
        <v>0</v>
      </c>
      <c r="L1237" s="132">
        <v>125</v>
      </c>
      <c r="M1237" s="146">
        <v>125</v>
      </c>
      <c r="N1237" s="163"/>
    </row>
    <row r="1238" spans="2:14" ht="31.5" customHeight="1" thickBot="1">
      <c r="B1238" s="1150"/>
      <c r="C1238" s="1153"/>
      <c r="D1238" s="1155"/>
      <c r="E1238" s="1158"/>
      <c r="F1238" s="1158"/>
      <c r="G1238" s="1158"/>
      <c r="H1238" s="135" t="s">
        <v>25</v>
      </c>
      <c r="I1238" s="182">
        <v>0</v>
      </c>
      <c r="J1238" s="182">
        <v>0</v>
      </c>
      <c r="K1238" s="182">
        <v>0</v>
      </c>
      <c r="L1238" s="136">
        <v>7.0000000000000007E-2</v>
      </c>
      <c r="M1238" s="161">
        <v>7.0000000000000007E-2</v>
      </c>
      <c r="N1238" s="164"/>
    </row>
    <row r="1239" spans="2:14" ht="31.5" customHeight="1" thickTop="1">
      <c r="B1239" s="1148" t="s">
        <v>1119</v>
      </c>
      <c r="C1239" s="1151" t="s">
        <v>1120</v>
      </c>
      <c r="D1239" s="893" t="s">
        <v>1121</v>
      </c>
      <c r="E1239" s="1156" t="s">
        <v>1214</v>
      </c>
      <c r="F1239" s="1204" t="s">
        <v>1215</v>
      </c>
      <c r="G1239" s="1204" t="s">
        <v>1216</v>
      </c>
      <c r="H1239" s="149" t="s">
        <v>22</v>
      </c>
      <c r="I1239" s="159">
        <v>40</v>
      </c>
      <c r="J1239" s="159">
        <v>163</v>
      </c>
      <c r="K1239" s="159">
        <v>280</v>
      </c>
      <c r="L1239" s="126">
        <v>286</v>
      </c>
      <c r="M1239" s="144">
        <v>286</v>
      </c>
      <c r="N1239" s="162"/>
    </row>
    <row r="1240" spans="2:14" ht="31.5" customHeight="1">
      <c r="B1240" s="1149"/>
      <c r="C1240" s="1152"/>
      <c r="D1240" s="1154"/>
      <c r="E1240" s="1157"/>
      <c r="F1240" s="1157"/>
      <c r="G1240" s="1157"/>
      <c r="H1240" s="150" t="s">
        <v>24</v>
      </c>
      <c r="I1240" s="155">
        <v>354</v>
      </c>
      <c r="J1240" s="155">
        <v>354</v>
      </c>
      <c r="K1240" s="155">
        <v>354</v>
      </c>
      <c r="L1240" s="132">
        <v>354</v>
      </c>
      <c r="M1240" s="146">
        <v>354</v>
      </c>
      <c r="N1240" s="163"/>
    </row>
    <row r="1241" spans="2:14" ht="31.5" customHeight="1" thickBot="1">
      <c r="B1241" s="1150"/>
      <c r="C1241" s="1153"/>
      <c r="D1241" s="1155"/>
      <c r="E1241" s="1158"/>
      <c r="F1241" s="1158"/>
      <c r="G1241" s="1158"/>
      <c r="H1241" s="151" t="s">
        <v>25</v>
      </c>
      <c r="I1241" s="158" t="s">
        <v>1217</v>
      </c>
      <c r="J1241" s="158" t="s">
        <v>1218</v>
      </c>
      <c r="K1241" s="158"/>
      <c r="L1241" s="136" t="s">
        <v>1219</v>
      </c>
      <c r="M1241" s="161" t="s">
        <v>1219</v>
      </c>
      <c r="N1241" s="164"/>
    </row>
    <row r="1242" spans="2:14" ht="31.5" customHeight="1" thickTop="1">
      <c r="B1242" s="1148" t="s">
        <v>1119</v>
      </c>
      <c r="C1242" s="1151" t="s">
        <v>1120</v>
      </c>
      <c r="D1242" s="893" t="s">
        <v>1121</v>
      </c>
      <c r="E1242" s="1156" t="s">
        <v>1220</v>
      </c>
      <c r="F1242" s="1204" t="s">
        <v>1221</v>
      </c>
      <c r="G1242" s="1204" t="s">
        <v>1222</v>
      </c>
      <c r="H1242" s="149" t="s">
        <v>22</v>
      </c>
      <c r="I1242" s="159">
        <v>100</v>
      </c>
      <c r="J1242" s="159">
        <v>100</v>
      </c>
      <c r="K1242" s="159">
        <v>100</v>
      </c>
      <c r="L1242" s="126">
        <v>100</v>
      </c>
      <c r="M1242" s="144">
        <v>400</v>
      </c>
      <c r="N1242" s="162"/>
    </row>
    <row r="1243" spans="2:14" ht="31.5" customHeight="1">
      <c r="B1243" s="1149"/>
      <c r="C1243" s="1152"/>
      <c r="D1243" s="1154"/>
      <c r="E1243" s="1157"/>
      <c r="F1243" s="1157"/>
      <c r="G1243" s="1157"/>
      <c r="H1243" s="150" t="s">
        <v>24</v>
      </c>
      <c r="I1243" s="155">
        <v>100</v>
      </c>
      <c r="J1243" s="155">
        <v>100</v>
      </c>
      <c r="K1243" s="155">
        <v>100</v>
      </c>
      <c r="L1243" s="132">
        <v>100</v>
      </c>
      <c r="M1243" s="146">
        <v>400</v>
      </c>
      <c r="N1243" s="163"/>
    </row>
    <row r="1244" spans="2:14" ht="31.5" customHeight="1" thickBot="1">
      <c r="B1244" s="1150"/>
      <c r="C1244" s="1153"/>
      <c r="D1244" s="1155"/>
      <c r="E1244" s="1158"/>
      <c r="F1244" s="1158"/>
      <c r="G1244" s="1158"/>
      <c r="H1244" s="151" t="s">
        <v>25</v>
      </c>
      <c r="I1244" s="157">
        <v>1</v>
      </c>
      <c r="J1244" s="157">
        <v>1</v>
      </c>
      <c r="K1244" s="157">
        <v>1</v>
      </c>
      <c r="L1244" s="136">
        <v>1</v>
      </c>
      <c r="M1244" s="161">
        <v>1</v>
      </c>
      <c r="N1244" s="164"/>
    </row>
    <row r="1245" spans="2:14" ht="43.5" customHeight="1" thickTop="1">
      <c r="B1245" s="1148" t="s">
        <v>1119</v>
      </c>
      <c r="C1245" s="1151" t="s">
        <v>1120</v>
      </c>
      <c r="D1245" s="893" t="s">
        <v>1121</v>
      </c>
      <c r="E1245" s="1156" t="s">
        <v>1223</v>
      </c>
      <c r="F1245" s="1204" t="s">
        <v>1224</v>
      </c>
      <c r="G1245" s="1204" t="s">
        <v>1225</v>
      </c>
      <c r="H1245" s="149" t="s">
        <v>22</v>
      </c>
      <c r="I1245" s="159">
        <v>0</v>
      </c>
      <c r="J1245" s="159">
        <v>0</v>
      </c>
      <c r="K1245" s="159">
        <v>90</v>
      </c>
      <c r="L1245" s="126">
        <v>0</v>
      </c>
      <c r="M1245" s="144">
        <v>90</v>
      </c>
      <c r="N1245" s="162"/>
    </row>
    <row r="1246" spans="2:14" ht="43.5" customHeight="1">
      <c r="B1246" s="1149"/>
      <c r="C1246" s="1152"/>
      <c r="D1246" s="1154"/>
      <c r="E1246" s="1157"/>
      <c r="F1246" s="1157"/>
      <c r="G1246" s="1157"/>
      <c r="H1246" s="150" t="s">
        <v>24</v>
      </c>
      <c r="I1246" s="155">
        <v>100</v>
      </c>
      <c r="J1246" s="155">
        <v>150</v>
      </c>
      <c r="K1246" s="155">
        <v>200</v>
      </c>
      <c r="L1246" s="132">
        <v>210</v>
      </c>
      <c r="M1246" s="146">
        <v>660</v>
      </c>
      <c r="N1246" s="163"/>
    </row>
    <row r="1247" spans="2:14" ht="43.5" customHeight="1" thickBot="1">
      <c r="B1247" s="1150"/>
      <c r="C1247" s="1153"/>
      <c r="D1247" s="1155"/>
      <c r="E1247" s="1158"/>
      <c r="F1247" s="1158"/>
      <c r="G1247" s="1158"/>
      <c r="H1247" s="151" t="s">
        <v>25</v>
      </c>
      <c r="I1247" s="157">
        <v>0</v>
      </c>
      <c r="J1247" s="157">
        <v>0</v>
      </c>
      <c r="K1247" s="160">
        <v>0.45</v>
      </c>
      <c r="L1247" s="136">
        <v>0</v>
      </c>
      <c r="M1247" s="148">
        <v>0.1363</v>
      </c>
      <c r="N1247" s="164"/>
    </row>
    <row r="1248" spans="2:14" ht="31.5" customHeight="1" thickTop="1">
      <c r="B1248" s="1148" t="s">
        <v>1119</v>
      </c>
      <c r="C1248" s="1151" t="s">
        <v>1120</v>
      </c>
      <c r="D1248" s="893" t="s">
        <v>1121</v>
      </c>
      <c r="E1248" s="1156" t="s">
        <v>1226</v>
      </c>
      <c r="F1248" s="1204" t="s">
        <v>1227</v>
      </c>
      <c r="G1248" s="1204" t="s">
        <v>1228</v>
      </c>
      <c r="H1248" s="149" t="s">
        <v>22</v>
      </c>
      <c r="I1248" s="159">
        <v>0</v>
      </c>
      <c r="J1248" s="159">
        <v>0</v>
      </c>
      <c r="K1248" s="159">
        <v>652</v>
      </c>
      <c r="L1248" s="126">
        <v>0</v>
      </c>
      <c r="M1248" s="144">
        <v>652</v>
      </c>
      <c r="N1248" s="162"/>
    </row>
    <row r="1249" spans="2:14" ht="31.5" customHeight="1">
      <c r="B1249" s="1149"/>
      <c r="C1249" s="1152"/>
      <c r="D1249" s="1154"/>
      <c r="E1249" s="1157"/>
      <c r="F1249" s="1157"/>
      <c r="G1249" s="1157"/>
      <c r="H1249" s="150" t="s">
        <v>24</v>
      </c>
      <c r="I1249" s="155">
        <v>600</v>
      </c>
      <c r="J1249" s="155">
        <v>1000</v>
      </c>
      <c r="K1249" s="155">
        <v>1000</v>
      </c>
      <c r="L1249" s="132">
        <v>1400</v>
      </c>
      <c r="M1249" s="146">
        <v>4000</v>
      </c>
      <c r="N1249" s="163"/>
    </row>
    <row r="1250" spans="2:14" ht="31.5" customHeight="1" thickBot="1">
      <c r="B1250" s="1150"/>
      <c r="C1250" s="1153"/>
      <c r="D1250" s="1155"/>
      <c r="E1250" s="1158"/>
      <c r="F1250" s="1158"/>
      <c r="G1250" s="1158"/>
      <c r="H1250" s="151" t="s">
        <v>25</v>
      </c>
      <c r="I1250" s="157">
        <v>0</v>
      </c>
      <c r="J1250" s="157">
        <v>0</v>
      </c>
      <c r="K1250" s="160">
        <v>0.65200000000000002</v>
      </c>
      <c r="L1250" s="136">
        <v>0</v>
      </c>
      <c r="M1250" s="148">
        <v>0.16300000000000001</v>
      </c>
      <c r="N1250" s="164"/>
    </row>
    <row r="1251" spans="2:14" ht="31.5" customHeight="1" thickTop="1">
      <c r="B1251" s="1148" t="s">
        <v>1119</v>
      </c>
      <c r="C1251" s="1151" t="s">
        <v>1120</v>
      </c>
      <c r="D1251" s="893" t="s">
        <v>1121</v>
      </c>
      <c r="E1251" s="1156" t="s">
        <v>1229</v>
      </c>
      <c r="F1251" s="1204" t="s">
        <v>1230</v>
      </c>
      <c r="G1251" s="1204" t="s">
        <v>1231</v>
      </c>
      <c r="H1251" s="149" t="s">
        <v>22</v>
      </c>
      <c r="I1251" s="159">
        <v>0</v>
      </c>
      <c r="J1251" s="159">
        <v>0</v>
      </c>
      <c r="K1251" s="159">
        <v>0</v>
      </c>
      <c r="L1251" s="126">
        <v>671</v>
      </c>
      <c r="M1251" s="144">
        <v>671</v>
      </c>
      <c r="N1251" s="162"/>
    </row>
    <row r="1252" spans="2:14" ht="31.5" customHeight="1">
      <c r="B1252" s="1149"/>
      <c r="C1252" s="1152"/>
      <c r="D1252" s="1154"/>
      <c r="E1252" s="1157"/>
      <c r="F1252" s="1157"/>
      <c r="G1252" s="1157"/>
      <c r="H1252" s="150" t="s">
        <v>24</v>
      </c>
      <c r="I1252" s="155">
        <v>0</v>
      </c>
      <c r="J1252" s="155">
        <v>300</v>
      </c>
      <c r="K1252" s="155">
        <v>0</v>
      </c>
      <c r="L1252" s="132">
        <v>600</v>
      </c>
      <c r="M1252" s="146">
        <v>600</v>
      </c>
      <c r="N1252" s="163"/>
    </row>
    <row r="1253" spans="2:14" ht="31.5" customHeight="1" thickBot="1">
      <c r="B1253" s="1150"/>
      <c r="C1253" s="1153"/>
      <c r="D1253" s="1155"/>
      <c r="E1253" s="1158"/>
      <c r="F1253" s="1158"/>
      <c r="G1253" s="1158"/>
      <c r="H1253" s="151" t="s">
        <v>25</v>
      </c>
      <c r="I1253" s="157">
        <v>0</v>
      </c>
      <c r="J1253" s="157">
        <v>0</v>
      </c>
      <c r="K1253" s="157">
        <v>0</v>
      </c>
      <c r="L1253" s="136">
        <v>1.02</v>
      </c>
      <c r="M1253" s="161">
        <v>1.02</v>
      </c>
      <c r="N1253" s="164"/>
    </row>
    <row r="1254" spans="2:14" ht="31.5" customHeight="1" thickTop="1">
      <c r="B1254" s="1148" t="s">
        <v>1119</v>
      </c>
      <c r="C1254" s="1151" t="s">
        <v>1120</v>
      </c>
      <c r="D1254" s="893" t="s">
        <v>1121</v>
      </c>
      <c r="E1254" s="1156" t="s">
        <v>1232</v>
      </c>
      <c r="F1254" s="1204" t="s">
        <v>1233</v>
      </c>
      <c r="G1254" s="1204" t="s">
        <v>1234</v>
      </c>
      <c r="H1254" s="149" t="s">
        <v>22</v>
      </c>
      <c r="I1254" s="159">
        <v>0</v>
      </c>
      <c r="J1254" s="159">
        <v>0</v>
      </c>
      <c r="K1254" s="159">
        <v>0</v>
      </c>
      <c r="L1254" s="126">
        <v>1293</v>
      </c>
      <c r="M1254" s="144">
        <v>1293</v>
      </c>
      <c r="N1254" s="162"/>
    </row>
    <row r="1255" spans="2:14" ht="31.5" customHeight="1">
      <c r="B1255" s="1149"/>
      <c r="C1255" s="1152"/>
      <c r="D1255" s="1154"/>
      <c r="E1255" s="1157"/>
      <c r="F1255" s="1157"/>
      <c r="G1255" s="1157"/>
      <c r="H1255" s="150" t="s">
        <v>24</v>
      </c>
      <c r="I1255" s="155">
        <v>0</v>
      </c>
      <c r="J1255" s="155">
        <v>1005</v>
      </c>
      <c r="K1255" s="155">
        <v>0</v>
      </c>
      <c r="L1255" s="132">
        <v>2715</v>
      </c>
      <c r="M1255" s="183">
        <v>37.200000000000003</v>
      </c>
      <c r="N1255" s="163"/>
    </row>
    <row r="1256" spans="2:14" ht="31.5" customHeight="1" thickBot="1">
      <c r="B1256" s="1150"/>
      <c r="C1256" s="1153"/>
      <c r="D1256" s="1155"/>
      <c r="E1256" s="1158"/>
      <c r="F1256" s="1158"/>
      <c r="G1256" s="1158"/>
      <c r="H1256" s="151" t="s">
        <v>25</v>
      </c>
      <c r="I1256" s="157">
        <v>0</v>
      </c>
      <c r="J1256" s="157">
        <v>0</v>
      </c>
      <c r="K1256" s="157">
        <v>0</v>
      </c>
      <c r="L1256" s="136">
        <v>0.47620000000000001</v>
      </c>
      <c r="M1256" s="161">
        <v>0.34749999999999998</v>
      </c>
      <c r="N1256" s="164"/>
    </row>
    <row r="1257" spans="2:14" ht="31.5" customHeight="1" thickTop="1">
      <c r="B1257" s="1148" t="s">
        <v>1119</v>
      </c>
      <c r="C1257" s="1151" t="s">
        <v>1120</v>
      </c>
      <c r="D1257" s="893" t="s">
        <v>1121</v>
      </c>
      <c r="E1257" s="1156" t="s">
        <v>1235</v>
      </c>
      <c r="F1257" s="1204" t="s">
        <v>1236</v>
      </c>
      <c r="G1257" s="1204" t="s">
        <v>1237</v>
      </c>
      <c r="H1257" s="149" t="s">
        <v>22</v>
      </c>
      <c r="I1257" s="159">
        <v>100</v>
      </c>
      <c r="J1257" s="159">
        <v>100</v>
      </c>
      <c r="K1257" s="159">
        <v>100</v>
      </c>
      <c r="L1257" s="126">
        <v>100</v>
      </c>
      <c r="M1257" s="144">
        <v>400</v>
      </c>
      <c r="N1257" s="162"/>
    </row>
    <row r="1258" spans="2:14" ht="31.5" customHeight="1">
      <c r="B1258" s="1149"/>
      <c r="C1258" s="1152"/>
      <c r="D1258" s="1154"/>
      <c r="E1258" s="1157"/>
      <c r="F1258" s="1157"/>
      <c r="G1258" s="1157"/>
      <c r="H1258" s="150" t="s">
        <v>24</v>
      </c>
      <c r="I1258" s="155">
        <v>100</v>
      </c>
      <c r="J1258" s="155">
        <v>100</v>
      </c>
      <c r="K1258" s="155">
        <v>100</v>
      </c>
      <c r="L1258" s="132">
        <v>100</v>
      </c>
      <c r="M1258" s="146">
        <v>400</v>
      </c>
      <c r="N1258" s="163"/>
    </row>
    <row r="1259" spans="2:14" ht="31.5" customHeight="1" thickBot="1">
      <c r="B1259" s="1150"/>
      <c r="C1259" s="1153"/>
      <c r="D1259" s="1155"/>
      <c r="E1259" s="1158"/>
      <c r="F1259" s="1158"/>
      <c r="G1259" s="1158"/>
      <c r="H1259" s="151" t="s">
        <v>25</v>
      </c>
      <c r="I1259" s="157">
        <v>1</v>
      </c>
      <c r="J1259" s="157">
        <v>1</v>
      </c>
      <c r="K1259" s="157">
        <v>1</v>
      </c>
      <c r="L1259" s="136">
        <v>1</v>
      </c>
      <c r="M1259" s="161">
        <v>1</v>
      </c>
      <c r="N1259" s="164"/>
    </row>
    <row r="1260" spans="2:14" ht="31.5" customHeight="1" thickTop="1">
      <c r="B1260" s="1148" t="s">
        <v>1119</v>
      </c>
      <c r="C1260" s="1151" t="s">
        <v>1120</v>
      </c>
      <c r="D1260" s="893" t="s">
        <v>1121</v>
      </c>
      <c r="E1260" s="1156" t="s">
        <v>1238</v>
      </c>
      <c r="F1260" s="1203" t="s">
        <v>1239</v>
      </c>
      <c r="G1260" s="1204" t="s">
        <v>1240</v>
      </c>
      <c r="H1260" s="149" t="s">
        <v>22</v>
      </c>
      <c r="I1260" s="159">
        <v>0</v>
      </c>
      <c r="J1260" s="159">
        <v>0</v>
      </c>
      <c r="K1260" s="159">
        <v>0</v>
      </c>
      <c r="L1260" s="126">
        <v>40</v>
      </c>
      <c r="M1260" s="144">
        <v>99</v>
      </c>
      <c r="N1260" s="162"/>
    </row>
    <row r="1261" spans="2:14" ht="31.5" customHeight="1">
      <c r="B1261" s="1149"/>
      <c r="C1261" s="1152"/>
      <c r="D1261" s="1154"/>
      <c r="E1261" s="1157"/>
      <c r="F1261" s="1157"/>
      <c r="G1261" s="1157"/>
      <c r="H1261" s="150" t="s">
        <v>24</v>
      </c>
      <c r="I1261" s="155">
        <v>0</v>
      </c>
      <c r="J1261" s="155">
        <v>0</v>
      </c>
      <c r="K1261" s="155">
        <v>0</v>
      </c>
      <c r="L1261" s="132">
        <v>40</v>
      </c>
      <c r="M1261" s="146">
        <v>99</v>
      </c>
      <c r="N1261" s="163"/>
    </row>
    <row r="1262" spans="2:14" ht="31.5" customHeight="1" thickBot="1">
      <c r="B1262" s="1150"/>
      <c r="C1262" s="1153"/>
      <c r="D1262" s="1155"/>
      <c r="E1262" s="1158"/>
      <c r="F1262" s="1158"/>
      <c r="G1262" s="1158"/>
      <c r="H1262" s="151" t="s">
        <v>25</v>
      </c>
      <c r="I1262" s="157">
        <v>0</v>
      </c>
      <c r="J1262" s="157">
        <v>0</v>
      </c>
      <c r="K1262" s="157">
        <v>0</v>
      </c>
      <c r="L1262" s="178" t="s">
        <v>1241</v>
      </c>
      <c r="M1262" s="161">
        <v>1</v>
      </c>
      <c r="N1262" s="164"/>
    </row>
    <row r="1263" spans="2:14" ht="31.5" customHeight="1" thickTop="1">
      <c r="B1263" s="1061" t="s">
        <v>1242</v>
      </c>
      <c r="C1263" s="938" t="s">
        <v>1243</v>
      </c>
      <c r="D1263" s="941" t="s">
        <v>1244</v>
      </c>
      <c r="E1263" s="1011" t="s">
        <v>1245</v>
      </c>
      <c r="F1263" s="941" t="s">
        <v>1246</v>
      </c>
      <c r="G1263" s="941" t="s">
        <v>1247</v>
      </c>
      <c r="H1263" s="184" t="s">
        <v>22</v>
      </c>
      <c r="I1263" s="185">
        <v>0</v>
      </c>
      <c r="J1263" s="185">
        <v>0</v>
      </c>
      <c r="K1263" s="185">
        <v>0</v>
      </c>
      <c r="L1263" s="186">
        <v>183</v>
      </c>
      <c r="M1263" s="187">
        <v>183</v>
      </c>
      <c r="N1263" s="1102" t="s">
        <v>1248</v>
      </c>
    </row>
    <row r="1264" spans="2:14" ht="31.5" customHeight="1">
      <c r="B1264" s="1062"/>
      <c r="C1264" s="925"/>
      <c r="D1264" s="934"/>
      <c r="E1264" s="1012"/>
      <c r="F1264" s="934"/>
      <c r="G1264" s="934"/>
      <c r="H1264" s="188" t="s">
        <v>24</v>
      </c>
      <c r="I1264" s="189">
        <v>0</v>
      </c>
      <c r="J1264" s="189">
        <v>0</v>
      </c>
      <c r="K1264" s="189">
        <v>0</v>
      </c>
      <c r="L1264" s="190">
        <v>2937</v>
      </c>
      <c r="M1264" s="32">
        <v>2937</v>
      </c>
      <c r="N1264" s="1103"/>
    </row>
    <row r="1265" spans="2:14" ht="31.5" customHeight="1" thickBot="1">
      <c r="B1265" s="1063"/>
      <c r="C1265" s="984"/>
      <c r="D1265" s="985"/>
      <c r="E1265" s="1064"/>
      <c r="F1265" s="985"/>
      <c r="G1265" s="985"/>
      <c r="H1265" s="191" t="s">
        <v>25</v>
      </c>
      <c r="I1265" s="192">
        <v>0</v>
      </c>
      <c r="J1265" s="192">
        <v>0</v>
      </c>
      <c r="K1265" s="192">
        <v>0</v>
      </c>
      <c r="L1265" s="193">
        <v>6.2300000000000001E-2</v>
      </c>
      <c r="M1265" s="36">
        <v>6.23</v>
      </c>
      <c r="N1265" s="1104"/>
    </row>
    <row r="1266" spans="2:14" ht="31.5" customHeight="1" thickTop="1">
      <c r="B1266" s="1182" t="s">
        <v>1242</v>
      </c>
      <c r="C1266" s="750" t="s">
        <v>1249</v>
      </c>
      <c r="D1266" s="728" t="s">
        <v>1250</v>
      </c>
      <c r="E1266" s="1200" t="s">
        <v>19</v>
      </c>
      <c r="F1266" s="728" t="s">
        <v>1251</v>
      </c>
      <c r="G1266" s="728" t="s">
        <v>1252</v>
      </c>
      <c r="H1266" s="194" t="s">
        <v>22</v>
      </c>
      <c r="I1266" s="195">
        <v>0</v>
      </c>
      <c r="J1266" s="195">
        <v>1</v>
      </c>
      <c r="K1266" s="195">
        <v>0</v>
      </c>
      <c r="L1266" s="196">
        <v>0</v>
      </c>
      <c r="M1266" s="197"/>
      <c r="N1266" s="1190" t="s">
        <v>1253</v>
      </c>
    </row>
    <row r="1267" spans="2:14" ht="31.5" customHeight="1">
      <c r="B1267" s="1183"/>
      <c r="C1267" s="713"/>
      <c r="D1267" s="722"/>
      <c r="E1267" s="1201"/>
      <c r="F1267" s="722"/>
      <c r="G1267" s="722"/>
      <c r="H1267" s="198" t="s">
        <v>24</v>
      </c>
      <c r="I1267" s="199">
        <v>80946</v>
      </c>
      <c r="J1267" s="199">
        <v>2</v>
      </c>
      <c r="K1267" s="199">
        <v>0</v>
      </c>
      <c r="L1267" s="200">
        <v>0</v>
      </c>
      <c r="M1267" s="66"/>
      <c r="N1267" s="1191"/>
    </row>
    <row r="1268" spans="2:14" ht="31.5" customHeight="1" thickBot="1">
      <c r="B1268" s="1184"/>
      <c r="C1268" s="1185"/>
      <c r="D1268" s="1186"/>
      <c r="E1268" s="1202"/>
      <c r="F1268" s="1186"/>
      <c r="G1268" s="1186"/>
      <c r="H1268" s="201" t="s">
        <v>25</v>
      </c>
      <c r="I1268" s="202">
        <v>0</v>
      </c>
      <c r="J1268" s="203">
        <v>0.5</v>
      </c>
      <c r="K1268" s="202">
        <v>0</v>
      </c>
      <c r="L1268" s="204">
        <v>0</v>
      </c>
      <c r="M1268" s="205">
        <v>0</v>
      </c>
      <c r="N1268" s="1192"/>
    </row>
    <row r="1269" spans="2:14" ht="31.5" customHeight="1" thickTop="1">
      <c r="B1269" s="1182" t="s">
        <v>1242</v>
      </c>
      <c r="C1269" s="750" t="s">
        <v>1249</v>
      </c>
      <c r="D1269" s="728" t="s">
        <v>1250</v>
      </c>
      <c r="E1269" s="1187" t="s">
        <v>26</v>
      </c>
      <c r="F1269" s="730" t="s">
        <v>1254</v>
      </c>
      <c r="G1269" s="730" t="s">
        <v>1255</v>
      </c>
      <c r="H1269" s="194" t="s">
        <v>22</v>
      </c>
      <c r="I1269" s="195">
        <v>5833</v>
      </c>
      <c r="J1269" s="195">
        <v>5810</v>
      </c>
      <c r="K1269" s="195">
        <v>5819</v>
      </c>
      <c r="L1269" s="196">
        <v>5811</v>
      </c>
      <c r="M1269" s="197">
        <v>23273</v>
      </c>
      <c r="N1269" s="1190" t="s">
        <v>1256</v>
      </c>
    </row>
    <row r="1270" spans="2:14" ht="31.5" customHeight="1">
      <c r="B1270" s="1183"/>
      <c r="C1270" s="713"/>
      <c r="D1270" s="722"/>
      <c r="E1270" s="1188"/>
      <c r="F1270" s="725"/>
      <c r="G1270" s="725"/>
      <c r="H1270" s="198" t="s">
        <v>24</v>
      </c>
      <c r="I1270" s="199">
        <v>5833</v>
      </c>
      <c r="J1270" s="199">
        <v>5810</v>
      </c>
      <c r="K1270" s="199">
        <v>5819</v>
      </c>
      <c r="L1270" s="200">
        <v>5811</v>
      </c>
      <c r="M1270" s="66">
        <v>23373</v>
      </c>
      <c r="N1270" s="1191"/>
    </row>
    <row r="1271" spans="2:14" ht="31.5" customHeight="1" thickBot="1">
      <c r="B1271" s="1184"/>
      <c r="C1271" s="1185"/>
      <c r="D1271" s="1186"/>
      <c r="E1271" s="1189"/>
      <c r="F1271" s="1199"/>
      <c r="G1271" s="1199"/>
      <c r="H1271" s="201" t="s">
        <v>25</v>
      </c>
      <c r="I1271" s="203">
        <v>1</v>
      </c>
      <c r="J1271" s="203">
        <v>1</v>
      </c>
      <c r="K1271" s="203">
        <v>1</v>
      </c>
      <c r="L1271" s="204">
        <v>1</v>
      </c>
      <c r="M1271" s="205">
        <v>1</v>
      </c>
      <c r="N1271" s="1192"/>
    </row>
    <row r="1272" spans="2:14" ht="31.5" customHeight="1" thickTop="1">
      <c r="B1272" s="1182" t="s">
        <v>1242</v>
      </c>
      <c r="C1272" s="750" t="s">
        <v>1249</v>
      </c>
      <c r="D1272" s="728" t="s">
        <v>1250</v>
      </c>
      <c r="E1272" s="1187" t="s">
        <v>55</v>
      </c>
      <c r="F1272" s="728" t="s">
        <v>1257</v>
      </c>
      <c r="G1272" s="728" t="s">
        <v>1258</v>
      </c>
      <c r="H1272" s="194" t="s">
        <v>22</v>
      </c>
      <c r="I1272" s="195">
        <v>0</v>
      </c>
      <c r="J1272" s="195">
        <v>1</v>
      </c>
      <c r="K1272" s="195">
        <v>3</v>
      </c>
      <c r="L1272" s="196">
        <v>2</v>
      </c>
      <c r="M1272" s="197">
        <v>6</v>
      </c>
      <c r="N1272" s="1190" t="s">
        <v>1259</v>
      </c>
    </row>
    <row r="1273" spans="2:14" ht="31.5" customHeight="1">
      <c r="B1273" s="1183"/>
      <c r="C1273" s="713"/>
      <c r="D1273" s="722"/>
      <c r="E1273" s="1188"/>
      <c r="F1273" s="722"/>
      <c r="G1273" s="722"/>
      <c r="H1273" s="198" t="s">
        <v>24</v>
      </c>
      <c r="I1273" s="199">
        <v>1</v>
      </c>
      <c r="J1273" s="199">
        <v>2</v>
      </c>
      <c r="K1273" s="199">
        <v>3</v>
      </c>
      <c r="L1273" s="200">
        <v>2</v>
      </c>
      <c r="M1273" s="66">
        <v>8</v>
      </c>
      <c r="N1273" s="1191"/>
    </row>
    <row r="1274" spans="2:14" ht="31.5" customHeight="1" thickBot="1">
      <c r="B1274" s="1184"/>
      <c r="C1274" s="1185"/>
      <c r="D1274" s="1186"/>
      <c r="E1274" s="1189"/>
      <c r="F1274" s="1186"/>
      <c r="G1274" s="1186"/>
      <c r="H1274" s="201" t="s">
        <v>25</v>
      </c>
      <c r="I1274" s="203">
        <v>0</v>
      </c>
      <c r="J1274" s="203">
        <v>0.5</v>
      </c>
      <c r="K1274" s="203">
        <v>1</v>
      </c>
      <c r="L1274" s="204">
        <v>1</v>
      </c>
      <c r="M1274" s="206">
        <v>0.75</v>
      </c>
      <c r="N1274" s="1192"/>
    </row>
    <row r="1275" spans="2:14" ht="31.5" customHeight="1" thickTop="1">
      <c r="B1275" s="1182" t="s">
        <v>1242</v>
      </c>
      <c r="C1275" s="750" t="s">
        <v>1249</v>
      </c>
      <c r="D1275" s="728" t="s">
        <v>1250</v>
      </c>
      <c r="E1275" s="1187" t="s">
        <v>59</v>
      </c>
      <c r="F1275" s="728" t="s">
        <v>1260</v>
      </c>
      <c r="G1275" s="728" t="s">
        <v>1261</v>
      </c>
      <c r="H1275" s="194" t="s">
        <v>22</v>
      </c>
      <c r="I1275" s="195">
        <v>51</v>
      </c>
      <c r="J1275" s="195">
        <v>48</v>
      </c>
      <c r="K1275" s="195">
        <v>52</v>
      </c>
      <c r="L1275" s="196">
        <v>65</v>
      </c>
      <c r="M1275" s="197">
        <v>216</v>
      </c>
      <c r="N1275" s="1190"/>
    </row>
    <row r="1276" spans="2:14" ht="31.5" customHeight="1">
      <c r="B1276" s="1183"/>
      <c r="C1276" s="713"/>
      <c r="D1276" s="722"/>
      <c r="E1276" s="1188"/>
      <c r="F1276" s="722"/>
      <c r="G1276" s="722"/>
      <c r="H1276" s="198" t="s">
        <v>24</v>
      </c>
      <c r="I1276" s="199">
        <v>51</v>
      </c>
      <c r="J1276" s="199">
        <v>48</v>
      </c>
      <c r="K1276" s="199">
        <v>52</v>
      </c>
      <c r="L1276" s="200">
        <v>65</v>
      </c>
      <c r="M1276" s="66">
        <v>216</v>
      </c>
      <c r="N1276" s="1191"/>
    </row>
    <row r="1277" spans="2:14" ht="31.5" customHeight="1" thickBot="1">
      <c r="B1277" s="1184"/>
      <c r="C1277" s="1185"/>
      <c r="D1277" s="1186"/>
      <c r="E1277" s="1189"/>
      <c r="F1277" s="1186"/>
      <c r="G1277" s="1186"/>
      <c r="H1277" s="201" t="s">
        <v>25</v>
      </c>
      <c r="I1277" s="203">
        <v>1</v>
      </c>
      <c r="J1277" s="203">
        <v>1</v>
      </c>
      <c r="K1277" s="203">
        <v>1</v>
      </c>
      <c r="L1277" s="204">
        <v>1</v>
      </c>
      <c r="M1277" s="205">
        <v>1</v>
      </c>
      <c r="N1277" s="1192"/>
    </row>
    <row r="1278" spans="2:14" ht="31.5" customHeight="1" thickTop="1">
      <c r="B1278" s="1182" t="s">
        <v>1242</v>
      </c>
      <c r="C1278" s="750" t="s">
        <v>1249</v>
      </c>
      <c r="D1278" s="728" t="s">
        <v>1250</v>
      </c>
      <c r="E1278" s="1187" t="s">
        <v>91</v>
      </c>
      <c r="F1278" s="728" t="s">
        <v>1262</v>
      </c>
      <c r="G1278" s="728" t="s">
        <v>1263</v>
      </c>
      <c r="H1278" s="194" t="s">
        <v>22</v>
      </c>
      <c r="I1278" s="195">
        <v>4</v>
      </c>
      <c r="J1278" s="195">
        <v>4</v>
      </c>
      <c r="K1278" s="195">
        <v>0</v>
      </c>
      <c r="L1278" s="196">
        <v>7</v>
      </c>
      <c r="M1278" s="197">
        <v>15</v>
      </c>
      <c r="N1278" s="1190" t="s">
        <v>1264</v>
      </c>
    </row>
    <row r="1279" spans="2:14" ht="31.5" customHeight="1">
      <c r="B1279" s="1183"/>
      <c r="C1279" s="713"/>
      <c r="D1279" s="722"/>
      <c r="E1279" s="1188"/>
      <c r="F1279" s="722"/>
      <c r="G1279" s="722"/>
      <c r="H1279" s="198" t="s">
        <v>24</v>
      </c>
      <c r="I1279" s="199">
        <v>6</v>
      </c>
      <c r="J1279" s="199">
        <v>2</v>
      </c>
      <c r="K1279" s="199">
        <v>2</v>
      </c>
      <c r="L1279" s="200">
        <v>5</v>
      </c>
      <c r="M1279" s="66">
        <v>15</v>
      </c>
      <c r="N1279" s="1191"/>
    </row>
    <row r="1280" spans="2:14" ht="31.5" customHeight="1" thickBot="1">
      <c r="B1280" s="1184"/>
      <c r="C1280" s="1185"/>
      <c r="D1280" s="1186"/>
      <c r="E1280" s="1189"/>
      <c r="F1280" s="1186"/>
      <c r="G1280" s="1186"/>
      <c r="H1280" s="201" t="s">
        <v>25</v>
      </c>
      <c r="I1280" s="203">
        <v>0.66</v>
      </c>
      <c r="J1280" s="203">
        <v>2</v>
      </c>
      <c r="K1280" s="203">
        <v>0</v>
      </c>
      <c r="L1280" s="204">
        <v>1.4</v>
      </c>
      <c r="M1280" s="205">
        <v>1</v>
      </c>
      <c r="N1280" s="1192"/>
    </row>
    <row r="1281" spans="2:14" ht="40.5" customHeight="1" thickTop="1">
      <c r="B1281" s="1182" t="s">
        <v>1242</v>
      </c>
      <c r="C1281" s="750" t="s">
        <v>1249</v>
      </c>
      <c r="D1281" s="728" t="s">
        <v>1250</v>
      </c>
      <c r="E1281" s="1187" t="s">
        <v>94</v>
      </c>
      <c r="F1281" s="728" t="s">
        <v>1265</v>
      </c>
      <c r="G1281" s="728" t="s">
        <v>1266</v>
      </c>
      <c r="H1281" s="194" t="s">
        <v>22</v>
      </c>
      <c r="I1281" s="195">
        <v>2</v>
      </c>
      <c r="J1281" s="195">
        <v>4</v>
      </c>
      <c r="K1281" s="195">
        <v>2</v>
      </c>
      <c r="L1281" s="196">
        <v>2</v>
      </c>
      <c r="M1281" s="197">
        <v>10</v>
      </c>
      <c r="N1281" s="1190" t="s">
        <v>1267</v>
      </c>
    </row>
    <row r="1282" spans="2:14" ht="40.5" customHeight="1">
      <c r="B1282" s="1183"/>
      <c r="C1282" s="713"/>
      <c r="D1282" s="722"/>
      <c r="E1282" s="1188"/>
      <c r="F1282" s="722"/>
      <c r="G1282" s="722"/>
      <c r="H1282" s="198" t="s">
        <v>24</v>
      </c>
      <c r="I1282" s="199">
        <v>2</v>
      </c>
      <c r="J1282" s="199">
        <v>5</v>
      </c>
      <c r="K1282" s="199">
        <v>3</v>
      </c>
      <c r="L1282" s="200">
        <v>2</v>
      </c>
      <c r="M1282" s="66">
        <v>12</v>
      </c>
      <c r="N1282" s="1191"/>
    </row>
    <row r="1283" spans="2:14" ht="40.5" customHeight="1" thickBot="1">
      <c r="B1283" s="1184"/>
      <c r="C1283" s="1185"/>
      <c r="D1283" s="1186"/>
      <c r="E1283" s="1189"/>
      <c r="F1283" s="1186"/>
      <c r="G1283" s="1186"/>
      <c r="H1283" s="201" t="s">
        <v>25</v>
      </c>
      <c r="I1283" s="203">
        <v>1</v>
      </c>
      <c r="J1283" s="203">
        <v>0.8</v>
      </c>
      <c r="K1283" s="203">
        <v>0.66</v>
      </c>
      <c r="L1283" s="204">
        <v>1</v>
      </c>
      <c r="M1283" s="205">
        <v>0.83299999999999996</v>
      </c>
      <c r="N1283" s="1192"/>
    </row>
    <row r="1284" spans="2:14" ht="31.5" customHeight="1" thickTop="1">
      <c r="B1284" s="1182" t="s">
        <v>1242</v>
      </c>
      <c r="C1284" s="750" t="s">
        <v>1249</v>
      </c>
      <c r="D1284" s="728" t="s">
        <v>1250</v>
      </c>
      <c r="E1284" s="1187" t="s">
        <v>97</v>
      </c>
      <c r="F1284" s="728" t="s">
        <v>1268</v>
      </c>
      <c r="G1284" s="728" t="s">
        <v>1269</v>
      </c>
      <c r="H1284" s="194" t="s">
        <v>22</v>
      </c>
      <c r="I1284" s="195">
        <v>12325</v>
      </c>
      <c r="J1284" s="195">
        <v>7830</v>
      </c>
      <c r="K1284" s="195">
        <v>17383</v>
      </c>
      <c r="L1284" s="196">
        <v>17339</v>
      </c>
      <c r="M1284" s="197">
        <v>54877</v>
      </c>
      <c r="N1284" s="1190"/>
    </row>
    <row r="1285" spans="2:14" ht="31.5" customHeight="1">
      <c r="B1285" s="1183"/>
      <c r="C1285" s="713"/>
      <c r="D1285" s="722"/>
      <c r="E1285" s="1188"/>
      <c r="F1285" s="722"/>
      <c r="G1285" s="722"/>
      <c r="H1285" s="198" t="s">
        <v>24</v>
      </c>
      <c r="I1285" s="199">
        <v>12555</v>
      </c>
      <c r="J1285" s="199">
        <v>9391</v>
      </c>
      <c r="K1285" s="199">
        <v>13967</v>
      </c>
      <c r="L1285" s="200">
        <v>15992</v>
      </c>
      <c r="M1285" s="66">
        <v>51905</v>
      </c>
      <c r="N1285" s="1191"/>
    </row>
    <row r="1286" spans="2:14" ht="31.5" customHeight="1" thickBot="1">
      <c r="B1286" s="1184"/>
      <c r="C1286" s="1185"/>
      <c r="D1286" s="1186"/>
      <c r="E1286" s="1189"/>
      <c r="F1286" s="1186"/>
      <c r="G1286" s="1186"/>
      <c r="H1286" s="201" t="s">
        <v>25</v>
      </c>
      <c r="I1286" s="203">
        <v>0.98</v>
      </c>
      <c r="J1286" s="203">
        <v>0.83</v>
      </c>
      <c r="K1286" s="203">
        <v>0.31</v>
      </c>
      <c r="L1286" s="207">
        <v>1.0840000000000001</v>
      </c>
      <c r="M1286" s="206">
        <v>1.0569999999999999</v>
      </c>
      <c r="N1286" s="1192"/>
    </row>
    <row r="1287" spans="2:14" ht="71.25" customHeight="1" thickTop="1">
      <c r="B1287" s="1182" t="s">
        <v>1242</v>
      </c>
      <c r="C1287" s="750" t="s">
        <v>1249</v>
      </c>
      <c r="D1287" s="728" t="s">
        <v>1250</v>
      </c>
      <c r="E1287" s="1187" t="s">
        <v>261</v>
      </c>
      <c r="F1287" s="728" t="s">
        <v>1270</v>
      </c>
      <c r="G1287" s="728" t="s">
        <v>1271</v>
      </c>
      <c r="H1287" s="194" t="s">
        <v>22</v>
      </c>
      <c r="I1287" s="195">
        <v>599</v>
      </c>
      <c r="J1287" s="195">
        <v>329</v>
      </c>
      <c r="K1287" s="195">
        <v>912</v>
      </c>
      <c r="L1287" s="196">
        <v>913</v>
      </c>
      <c r="M1287" s="197">
        <v>2753</v>
      </c>
      <c r="N1287" s="1179" t="s">
        <v>1272</v>
      </c>
    </row>
    <row r="1288" spans="2:14" ht="71.25" customHeight="1">
      <c r="B1288" s="1183"/>
      <c r="C1288" s="713"/>
      <c r="D1288" s="722"/>
      <c r="E1288" s="1188"/>
      <c r="F1288" s="722"/>
      <c r="G1288" s="722"/>
      <c r="H1288" s="198" t="s">
        <v>24</v>
      </c>
      <c r="I1288" s="199">
        <v>782</v>
      </c>
      <c r="J1288" s="199">
        <v>288</v>
      </c>
      <c r="K1288" s="199">
        <v>912</v>
      </c>
      <c r="L1288" s="200">
        <v>913</v>
      </c>
      <c r="M1288" s="66">
        <v>2895</v>
      </c>
      <c r="N1288" s="1180"/>
    </row>
    <row r="1289" spans="2:14" ht="71.25" customHeight="1" thickBot="1">
      <c r="B1289" s="1184"/>
      <c r="C1289" s="1185"/>
      <c r="D1289" s="1186"/>
      <c r="E1289" s="1189"/>
      <c r="F1289" s="1186"/>
      <c r="G1289" s="1186"/>
      <c r="H1289" s="201" t="s">
        <v>25</v>
      </c>
      <c r="I1289" s="203">
        <v>0.76</v>
      </c>
      <c r="J1289" s="203">
        <v>1.1399999999999999</v>
      </c>
      <c r="K1289" s="203">
        <v>1</v>
      </c>
      <c r="L1289" s="204">
        <v>1</v>
      </c>
      <c r="M1289" s="206">
        <v>0.95099999999999996</v>
      </c>
      <c r="N1289" s="1181"/>
    </row>
    <row r="1290" spans="2:14" ht="31.5" customHeight="1" thickTop="1">
      <c r="B1290" s="1182" t="s">
        <v>1242</v>
      </c>
      <c r="C1290" s="750" t="s">
        <v>1249</v>
      </c>
      <c r="D1290" s="728" t="s">
        <v>1250</v>
      </c>
      <c r="E1290" s="1187" t="s">
        <v>264</v>
      </c>
      <c r="F1290" s="728" t="s">
        <v>1273</v>
      </c>
      <c r="G1290" s="728" t="s">
        <v>1274</v>
      </c>
      <c r="H1290" s="194" t="s">
        <v>22</v>
      </c>
      <c r="I1290" s="195">
        <v>2631</v>
      </c>
      <c r="J1290" s="195">
        <v>8911</v>
      </c>
      <c r="K1290" s="195">
        <v>3575</v>
      </c>
      <c r="L1290" s="196">
        <v>2815</v>
      </c>
      <c r="M1290" s="197">
        <v>17932</v>
      </c>
      <c r="N1290" s="1190" t="s">
        <v>1275</v>
      </c>
    </row>
    <row r="1291" spans="2:14" ht="31.5" customHeight="1">
      <c r="B1291" s="1183"/>
      <c r="C1291" s="713"/>
      <c r="D1291" s="722"/>
      <c r="E1291" s="1188"/>
      <c r="F1291" s="722"/>
      <c r="G1291" s="722"/>
      <c r="H1291" s="198" t="s">
        <v>24</v>
      </c>
      <c r="I1291" s="199">
        <v>3246</v>
      </c>
      <c r="J1291" s="199">
        <v>3420</v>
      </c>
      <c r="K1291" s="199">
        <v>2690</v>
      </c>
      <c r="L1291" s="200">
        <v>3344</v>
      </c>
      <c r="M1291" s="66">
        <v>12700</v>
      </c>
      <c r="N1291" s="1191"/>
    </row>
    <row r="1292" spans="2:14" ht="31.5" customHeight="1" thickBot="1">
      <c r="B1292" s="1184"/>
      <c r="C1292" s="1185"/>
      <c r="D1292" s="1186"/>
      <c r="E1292" s="1189"/>
      <c r="F1292" s="1186"/>
      <c r="G1292" s="1186"/>
      <c r="H1292" s="201" t="s">
        <v>25</v>
      </c>
      <c r="I1292" s="203">
        <v>0.81</v>
      </c>
      <c r="J1292" s="203">
        <v>2.6</v>
      </c>
      <c r="K1292" s="208">
        <v>1.32</v>
      </c>
      <c r="L1292" s="204">
        <v>0.84</v>
      </c>
      <c r="M1292" s="206">
        <v>1.4119999999999999</v>
      </c>
      <c r="N1292" s="1192"/>
    </row>
    <row r="1293" spans="2:14" ht="31.5" customHeight="1" thickTop="1">
      <c r="B1293" s="1182" t="s">
        <v>1242</v>
      </c>
      <c r="C1293" s="750" t="s">
        <v>1249</v>
      </c>
      <c r="D1293" s="728" t="s">
        <v>1250</v>
      </c>
      <c r="E1293" s="1187" t="s">
        <v>70</v>
      </c>
      <c r="F1293" s="728" t="s">
        <v>1276</v>
      </c>
      <c r="G1293" s="728" t="s">
        <v>1277</v>
      </c>
      <c r="H1293" s="194" t="s">
        <v>22</v>
      </c>
      <c r="I1293" s="195">
        <v>5833</v>
      </c>
      <c r="J1293" s="195">
        <v>5810</v>
      </c>
      <c r="K1293" s="195">
        <v>5819</v>
      </c>
      <c r="L1293" s="196">
        <v>5811</v>
      </c>
      <c r="M1293" s="197">
        <v>23273</v>
      </c>
      <c r="N1293" s="1190" t="s">
        <v>1278</v>
      </c>
    </row>
    <row r="1294" spans="2:14" ht="31.5" customHeight="1">
      <c r="B1294" s="1183"/>
      <c r="C1294" s="713"/>
      <c r="D1294" s="722"/>
      <c r="E1294" s="1188"/>
      <c r="F1294" s="722"/>
      <c r="G1294" s="722"/>
      <c r="H1294" s="198" t="s">
        <v>24</v>
      </c>
      <c r="I1294" s="199">
        <v>5833</v>
      </c>
      <c r="J1294" s="199">
        <v>5810</v>
      </c>
      <c r="K1294" s="199">
        <v>5819</v>
      </c>
      <c r="L1294" s="200">
        <v>5811</v>
      </c>
      <c r="M1294" s="66">
        <v>23273</v>
      </c>
      <c r="N1294" s="1191"/>
    </row>
    <row r="1295" spans="2:14" ht="31.5" customHeight="1" thickBot="1">
      <c r="B1295" s="1184"/>
      <c r="C1295" s="1185"/>
      <c r="D1295" s="1186"/>
      <c r="E1295" s="1189"/>
      <c r="F1295" s="1186"/>
      <c r="G1295" s="1186"/>
      <c r="H1295" s="201" t="s">
        <v>25</v>
      </c>
      <c r="I1295" s="203">
        <v>1</v>
      </c>
      <c r="J1295" s="203">
        <v>1</v>
      </c>
      <c r="K1295" s="203">
        <v>1</v>
      </c>
      <c r="L1295" s="204">
        <v>1</v>
      </c>
      <c r="M1295" s="205">
        <v>1</v>
      </c>
      <c r="N1295" s="1192"/>
    </row>
    <row r="1296" spans="2:14" ht="31.5" customHeight="1" thickTop="1">
      <c r="B1296" s="1182" t="s">
        <v>1242</v>
      </c>
      <c r="C1296" s="750" t="s">
        <v>1249</v>
      </c>
      <c r="D1296" s="728" t="s">
        <v>1250</v>
      </c>
      <c r="E1296" s="1187" t="s">
        <v>73</v>
      </c>
      <c r="F1296" s="728" t="s">
        <v>1279</v>
      </c>
      <c r="G1296" s="728" t="s">
        <v>1280</v>
      </c>
      <c r="H1296" s="194" t="s">
        <v>22</v>
      </c>
      <c r="I1296" s="195">
        <v>0</v>
      </c>
      <c r="J1296" s="195">
        <v>0</v>
      </c>
      <c r="K1296" s="195">
        <v>0</v>
      </c>
      <c r="L1296" s="196">
        <v>0</v>
      </c>
      <c r="M1296" s="209">
        <v>0</v>
      </c>
      <c r="N1296" s="1190" t="s">
        <v>1281</v>
      </c>
    </row>
    <row r="1297" spans="2:14" ht="31.5" customHeight="1">
      <c r="B1297" s="1183"/>
      <c r="C1297" s="713"/>
      <c r="D1297" s="722"/>
      <c r="E1297" s="1188"/>
      <c r="F1297" s="722"/>
      <c r="G1297" s="722"/>
      <c r="H1297" s="198" t="s">
        <v>24</v>
      </c>
      <c r="I1297" s="199">
        <v>0</v>
      </c>
      <c r="J1297" s="199">
        <v>3500</v>
      </c>
      <c r="K1297" s="199">
        <v>0</v>
      </c>
      <c r="L1297" s="200">
        <v>0</v>
      </c>
      <c r="M1297" s="66">
        <v>3500</v>
      </c>
      <c r="N1297" s="1191"/>
    </row>
    <row r="1298" spans="2:14" ht="31.5" customHeight="1" thickBot="1">
      <c r="B1298" s="1184"/>
      <c r="C1298" s="1185"/>
      <c r="D1298" s="1186"/>
      <c r="E1298" s="1189"/>
      <c r="F1298" s="1186"/>
      <c r="G1298" s="1186"/>
      <c r="H1298" s="201" t="s">
        <v>25</v>
      </c>
      <c r="I1298" s="203">
        <v>0</v>
      </c>
      <c r="J1298" s="203">
        <v>0</v>
      </c>
      <c r="K1298" s="203">
        <v>0</v>
      </c>
      <c r="L1298" s="204">
        <v>0</v>
      </c>
      <c r="M1298" s="205">
        <v>0</v>
      </c>
      <c r="N1298" s="1192"/>
    </row>
    <row r="1299" spans="2:14" ht="31.5" customHeight="1" thickTop="1">
      <c r="B1299" s="1182" t="s">
        <v>1242</v>
      </c>
      <c r="C1299" s="750" t="s">
        <v>1249</v>
      </c>
      <c r="D1299" s="728" t="s">
        <v>1250</v>
      </c>
      <c r="E1299" s="1187" t="s">
        <v>108</v>
      </c>
      <c r="F1299" s="728" t="s">
        <v>1282</v>
      </c>
      <c r="G1299" s="728" t="s">
        <v>1283</v>
      </c>
      <c r="H1299" s="194" t="s">
        <v>22</v>
      </c>
      <c r="I1299" s="195">
        <v>0</v>
      </c>
      <c r="J1299" s="195">
        <v>0</v>
      </c>
      <c r="K1299" s="195">
        <v>82</v>
      </c>
      <c r="L1299" s="196">
        <v>73</v>
      </c>
      <c r="M1299" s="197">
        <v>155</v>
      </c>
      <c r="N1299" s="1190" t="s">
        <v>1284</v>
      </c>
    </row>
    <row r="1300" spans="2:14" ht="31.5" customHeight="1">
      <c r="B1300" s="1183"/>
      <c r="C1300" s="713"/>
      <c r="D1300" s="722"/>
      <c r="E1300" s="1188"/>
      <c r="F1300" s="722"/>
      <c r="G1300" s="722"/>
      <c r="H1300" s="198" t="s">
        <v>24</v>
      </c>
      <c r="I1300" s="199">
        <v>80946</v>
      </c>
      <c r="J1300" s="199">
        <v>0</v>
      </c>
      <c r="K1300" s="199">
        <v>300</v>
      </c>
      <c r="L1300" s="200">
        <v>400</v>
      </c>
      <c r="M1300" s="66">
        <v>700</v>
      </c>
      <c r="N1300" s="1191"/>
    </row>
    <row r="1301" spans="2:14" ht="31.5" customHeight="1" thickBot="1">
      <c r="B1301" s="1184"/>
      <c r="C1301" s="1185"/>
      <c r="D1301" s="1186"/>
      <c r="E1301" s="1189"/>
      <c r="F1301" s="1186"/>
      <c r="G1301" s="1186"/>
      <c r="H1301" s="201" t="s">
        <v>25</v>
      </c>
      <c r="I1301" s="203">
        <v>0</v>
      </c>
      <c r="J1301" s="203">
        <v>0</v>
      </c>
      <c r="K1301" s="203">
        <v>0.27</v>
      </c>
      <c r="L1301" s="207">
        <v>0.1825</v>
      </c>
      <c r="M1301" s="206">
        <v>0.2215</v>
      </c>
      <c r="N1301" s="1192"/>
    </row>
    <row r="1302" spans="2:14" ht="31.5" customHeight="1" thickTop="1">
      <c r="B1302" s="1182" t="s">
        <v>1242</v>
      </c>
      <c r="C1302" s="750" t="s">
        <v>1249</v>
      </c>
      <c r="D1302" s="728" t="s">
        <v>1250</v>
      </c>
      <c r="E1302" s="1187" t="s">
        <v>466</v>
      </c>
      <c r="F1302" s="728" t="s">
        <v>1285</v>
      </c>
      <c r="G1302" s="728" t="s">
        <v>1286</v>
      </c>
      <c r="H1302" s="194" t="s">
        <v>22</v>
      </c>
      <c r="I1302" s="195">
        <v>0</v>
      </c>
      <c r="J1302" s="195">
        <v>0</v>
      </c>
      <c r="K1302" s="195">
        <v>1</v>
      </c>
      <c r="L1302" s="196">
        <v>0</v>
      </c>
      <c r="M1302" s="197">
        <v>1</v>
      </c>
      <c r="N1302" s="1190" t="s">
        <v>1287</v>
      </c>
    </row>
    <row r="1303" spans="2:14" ht="31.5" customHeight="1">
      <c r="B1303" s="1183"/>
      <c r="C1303" s="713"/>
      <c r="D1303" s="722"/>
      <c r="E1303" s="1188"/>
      <c r="F1303" s="722"/>
      <c r="G1303" s="722"/>
      <c r="H1303" s="198" t="s">
        <v>24</v>
      </c>
      <c r="I1303" s="199">
        <v>0</v>
      </c>
      <c r="J1303" s="199">
        <v>0</v>
      </c>
      <c r="K1303" s="199">
        <v>1</v>
      </c>
      <c r="L1303" s="200">
        <v>0</v>
      </c>
      <c r="M1303" s="66">
        <v>1</v>
      </c>
      <c r="N1303" s="1191"/>
    </row>
    <row r="1304" spans="2:14" ht="31.5" customHeight="1" thickBot="1">
      <c r="B1304" s="1184"/>
      <c r="C1304" s="1185"/>
      <c r="D1304" s="1186"/>
      <c r="E1304" s="1189"/>
      <c r="F1304" s="1186"/>
      <c r="G1304" s="1186"/>
      <c r="H1304" s="201" t="s">
        <v>25</v>
      </c>
      <c r="I1304" s="203">
        <v>0</v>
      </c>
      <c r="J1304" s="203">
        <v>0</v>
      </c>
      <c r="K1304" s="203">
        <v>1</v>
      </c>
      <c r="L1304" s="204">
        <v>0</v>
      </c>
      <c r="M1304" s="205">
        <v>1</v>
      </c>
      <c r="N1304" s="1192"/>
    </row>
    <row r="1305" spans="2:14" ht="31.5" customHeight="1" thickTop="1">
      <c r="B1305" s="1182" t="s">
        <v>1242</v>
      </c>
      <c r="C1305" s="750" t="s">
        <v>1249</v>
      </c>
      <c r="D1305" s="728" t="s">
        <v>1250</v>
      </c>
      <c r="E1305" s="1187" t="s">
        <v>470</v>
      </c>
      <c r="F1305" s="728" t="s">
        <v>1288</v>
      </c>
      <c r="G1305" s="728" t="s">
        <v>1289</v>
      </c>
      <c r="H1305" s="194" t="s">
        <v>22</v>
      </c>
      <c r="I1305" s="195">
        <v>3</v>
      </c>
      <c r="J1305" s="195">
        <v>3</v>
      </c>
      <c r="K1305" s="195">
        <v>3</v>
      </c>
      <c r="L1305" s="196">
        <v>3</v>
      </c>
      <c r="M1305" s="197">
        <v>12</v>
      </c>
      <c r="N1305" s="1190" t="s">
        <v>1290</v>
      </c>
    </row>
    <row r="1306" spans="2:14" ht="31.5" customHeight="1">
      <c r="B1306" s="1183"/>
      <c r="C1306" s="713"/>
      <c r="D1306" s="722"/>
      <c r="E1306" s="1188"/>
      <c r="F1306" s="722"/>
      <c r="G1306" s="722"/>
      <c r="H1306" s="198" t="s">
        <v>24</v>
      </c>
      <c r="I1306" s="199">
        <v>3</v>
      </c>
      <c r="J1306" s="199">
        <v>3</v>
      </c>
      <c r="K1306" s="199">
        <v>3</v>
      </c>
      <c r="L1306" s="200">
        <v>3</v>
      </c>
      <c r="M1306" s="66">
        <v>12</v>
      </c>
      <c r="N1306" s="1191"/>
    </row>
    <row r="1307" spans="2:14" ht="31.5" customHeight="1" thickBot="1">
      <c r="B1307" s="1184"/>
      <c r="C1307" s="1185"/>
      <c r="D1307" s="1186"/>
      <c r="E1307" s="1189"/>
      <c r="F1307" s="1186"/>
      <c r="G1307" s="1186"/>
      <c r="H1307" s="201" t="s">
        <v>25</v>
      </c>
      <c r="I1307" s="203">
        <v>1</v>
      </c>
      <c r="J1307" s="203">
        <v>1</v>
      </c>
      <c r="K1307" s="203">
        <v>1</v>
      </c>
      <c r="L1307" s="204">
        <v>1</v>
      </c>
      <c r="M1307" s="205">
        <v>1</v>
      </c>
      <c r="N1307" s="1192"/>
    </row>
    <row r="1308" spans="2:14" ht="31.5" customHeight="1" thickTop="1">
      <c r="B1308" s="1182" t="s">
        <v>1242</v>
      </c>
      <c r="C1308" s="750" t="s">
        <v>1249</v>
      </c>
      <c r="D1308" s="728" t="s">
        <v>1250</v>
      </c>
      <c r="E1308" s="1187" t="s">
        <v>1140</v>
      </c>
      <c r="F1308" s="728" t="s">
        <v>1291</v>
      </c>
      <c r="G1308" s="728" t="s">
        <v>1292</v>
      </c>
      <c r="H1308" s="194" t="s">
        <v>22</v>
      </c>
      <c r="I1308" s="195">
        <v>6</v>
      </c>
      <c r="J1308" s="195">
        <v>6</v>
      </c>
      <c r="K1308" s="195">
        <v>6</v>
      </c>
      <c r="L1308" s="196">
        <v>6</v>
      </c>
      <c r="M1308" s="197">
        <v>6</v>
      </c>
      <c r="N1308" s="210"/>
    </row>
    <row r="1309" spans="2:14" ht="31.5" customHeight="1">
      <c r="B1309" s="1183"/>
      <c r="C1309" s="713"/>
      <c r="D1309" s="722"/>
      <c r="E1309" s="1188"/>
      <c r="F1309" s="722"/>
      <c r="G1309" s="722"/>
      <c r="H1309" s="198" t="s">
        <v>24</v>
      </c>
      <c r="I1309" s="199">
        <v>6</v>
      </c>
      <c r="J1309" s="199">
        <v>6</v>
      </c>
      <c r="K1309" s="199">
        <v>6</v>
      </c>
      <c r="L1309" s="200">
        <v>6</v>
      </c>
      <c r="M1309" s="66">
        <v>6</v>
      </c>
      <c r="N1309" s="211"/>
    </row>
    <row r="1310" spans="2:14" ht="31.5" customHeight="1" thickBot="1">
      <c r="B1310" s="1184"/>
      <c r="C1310" s="1185"/>
      <c r="D1310" s="1186"/>
      <c r="E1310" s="1189"/>
      <c r="F1310" s="1186"/>
      <c r="G1310" s="1186"/>
      <c r="H1310" s="201" t="s">
        <v>25</v>
      </c>
      <c r="I1310" s="203">
        <v>1</v>
      </c>
      <c r="J1310" s="203">
        <v>1</v>
      </c>
      <c r="K1310" s="203">
        <v>1</v>
      </c>
      <c r="L1310" s="204">
        <v>1</v>
      </c>
      <c r="M1310" s="205">
        <v>1</v>
      </c>
      <c r="N1310" s="212"/>
    </row>
    <row r="1311" spans="2:14" ht="78.75" customHeight="1" thickTop="1">
      <c r="B1311" s="1182" t="s">
        <v>1242</v>
      </c>
      <c r="C1311" s="750" t="s">
        <v>1249</v>
      </c>
      <c r="D1311" s="728" t="s">
        <v>1250</v>
      </c>
      <c r="E1311" s="1187" t="s">
        <v>76</v>
      </c>
      <c r="F1311" s="728" t="s">
        <v>1293</v>
      </c>
      <c r="G1311" s="728" t="s">
        <v>1294</v>
      </c>
      <c r="H1311" s="194" t="s">
        <v>22</v>
      </c>
      <c r="I1311" s="195">
        <v>0</v>
      </c>
      <c r="J1311" s="195">
        <v>5239</v>
      </c>
      <c r="K1311" s="195">
        <v>52500</v>
      </c>
      <c r="L1311" s="196">
        <v>0</v>
      </c>
      <c r="M1311" s="197">
        <v>57739</v>
      </c>
      <c r="N1311" s="1190" t="s">
        <v>1295</v>
      </c>
    </row>
    <row r="1312" spans="2:14" ht="78.75" customHeight="1">
      <c r="B1312" s="1183"/>
      <c r="C1312" s="713"/>
      <c r="D1312" s="722"/>
      <c r="E1312" s="1188"/>
      <c r="F1312" s="722"/>
      <c r="G1312" s="722"/>
      <c r="H1312" s="198" t="s">
        <v>24</v>
      </c>
      <c r="I1312" s="199">
        <v>0</v>
      </c>
      <c r="J1312" s="199">
        <v>57739</v>
      </c>
      <c r="K1312" s="199">
        <v>57739</v>
      </c>
      <c r="L1312" s="200">
        <v>0</v>
      </c>
      <c r="M1312" s="66">
        <v>57739</v>
      </c>
      <c r="N1312" s="1191"/>
    </row>
    <row r="1313" spans="2:14" ht="78.75" customHeight="1" thickBot="1">
      <c r="B1313" s="1184"/>
      <c r="C1313" s="1185"/>
      <c r="D1313" s="1186"/>
      <c r="E1313" s="1189"/>
      <c r="F1313" s="1186"/>
      <c r="G1313" s="1186"/>
      <c r="H1313" s="201" t="s">
        <v>25</v>
      </c>
      <c r="I1313" s="203">
        <v>0</v>
      </c>
      <c r="J1313" s="203">
        <v>0.09</v>
      </c>
      <c r="K1313" s="203">
        <v>0.91</v>
      </c>
      <c r="L1313" s="204">
        <v>0</v>
      </c>
      <c r="M1313" s="205">
        <v>1</v>
      </c>
      <c r="N1313" s="1192"/>
    </row>
    <row r="1314" spans="2:14" ht="44.25" customHeight="1" thickTop="1">
      <c r="B1314" s="1182" t="s">
        <v>1242</v>
      </c>
      <c r="C1314" s="750" t="s">
        <v>1249</v>
      </c>
      <c r="D1314" s="728" t="s">
        <v>1250</v>
      </c>
      <c r="E1314" s="1187" t="s">
        <v>159</v>
      </c>
      <c r="F1314" s="728" t="s">
        <v>1296</v>
      </c>
      <c r="G1314" s="728" t="s">
        <v>1297</v>
      </c>
      <c r="H1314" s="194" t="s">
        <v>22</v>
      </c>
      <c r="I1314" s="195">
        <v>6401</v>
      </c>
      <c r="J1314" s="195">
        <v>0</v>
      </c>
      <c r="K1314" s="195">
        <v>0</v>
      </c>
      <c r="L1314" s="196">
        <v>0</v>
      </c>
      <c r="M1314" s="197">
        <v>6401</v>
      </c>
      <c r="N1314" s="1190" t="s">
        <v>1298</v>
      </c>
    </row>
    <row r="1315" spans="2:14" ht="44.25" customHeight="1">
      <c r="B1315" s="1183"/>
      <c r="C1315" s="713"/>
      <c r="D1315" s="722"/>
      <c r="E1315" s="1188"/>
      <c r="F1315" s="722"/>
      <c r="G1315" s="722"/>
      <c r="H1315" s="198" t="s">
        <v>24</v>
      </c>
      <c r="I1315" s="199">
        <v>6856</v>
      </c>
      <c r="J1315" s="199">
        <v>0</v>
      </c>
      <c r="K1315" s="199">
        <v>0</v>
      </c>
      <c r="L1315" s="200">
        <v>0</v>
      </c>
      <c r="M1315" s="66">
        <v>6856</v>
      </c>
      <c r="N1315" s="1191"/>
    </row>
    <row r="1316" spans="2:14" ht="44.25" customHeight="1" thickBot="1">
      <c r="B1316" s="1184"/>
      <c r="C1316" s="1185"/>
      <c r="D1316" s="1186"/>
      <c r="E1316" s="1189"/>
      <c r="F1316" s="1186"/>
      <c r="G1316" s="1186"/>
      <c r="H1316" s="201" t="s">
        <v>25</v>
      </c>
      <c r="I1316" s="213">
        <v>0.93359999999999999</v>
      </c>
      <c r="J1316" s="203">
        <v>0</v>
      </c>
      <c r="K1316" s="203">
        <v>0</v>
      </c>
      <c r="L1316" s="204">
        <v>0</v>
      </c>
      <c r="M1316" s="206">
        <v>0.93400000000000005</v>
      </c>
      <c r="N1316" s="1192"/>
    </row>
    <row r="1317" spans="2:14" ht="31.5" customHeight="1" thickTop="1">
      <c r="B1317" s="1182" t="s">
        <v>1242</v>
      </c>
      <c r="C1317" s="750" t="s">
        <v>1249</v>
      </c>
      <c r="D1317" s="728" t="s">
        <v>1250</v>
      </c>
      <c r="E1317" s="1187" t="s">
        <v>479</v>
      </c>
      <c r="F1317" s="728" t="s">
        <v>1299</v>
      </c>
      <c r="G1317" s="728" t="s">
        <v>1300</v>
      </c>
      <c r="H1317" s="194" t="s">
        <v>22</v>
      </c>
      <c r="I1317" s="195">
        <v>21</v>
      </c>
      <c r="J1317" s="195">
        <v>0</v>
      </c>
      <c r="K1317" s="195">
        <v>1</v>
      </c>
      <c r="L1317" s="196">
        <v>32</v>
      </c>
      <c r="M1317" s="197">
        <v>54</v>
      </c>
      <c r="N1317" s="1190" t="s">
        <v>1301</v>
      </c>
    </row>
    <row r="1318" spans="2:14" ht="31.5" customHeight="1">
      <c r="B1318" s="1183"/>
      <c r="C1318" s="713"/>
      <c r="D1318" s="722"/>
      <c r="E1318" s="1188"/>
      <c r="F1318" s="722"/>
      <c r="G1318" s="722"/>
      <c r="H1318" s="198" t="s">
        <v>24</v>
      </c>
      <c r="I1318" s="199">
        <v>21</v>
      </c>
      <c r="J1318" s="199">
        <v>0</v>
      </c>
      <c r="K1318" s="199">
        <v>1</v>
      </c>
      <c r="L1318" s="200">
        <v>32</v>
      </c>
      <c r="M1318" s="66">
        <v>54</v>
      </c>
      <c r="N1318" s="1191"/>
    </row>
    <row r="1319" spans="2:14" ht="31.5" customHeight="1" thickBot="1">
      <c r="B1319" s="1184"/>
      <c r="C1319" s="1185"/>
      <c r="D1319" s="1186"/>
      <c r="E1319" s="1189"/>
      <c r="F1319" s="1186"/>
      <c r="G1319" s="1186"/>
      <c r="H1319" s="201" t="s">
        <v>25</v>
      </c>
      <c r="I1319" s="203">
        <v>1</v>
      </c>
      <c r="J1319" s="203">
        <v>0</v>
      </c>
      <c r="K1319" s="203">
        <v>1</v>
      </c>
      <c r="L1319" s="204">
        <v>1</v>
      </c>
      <c r="M1319" s="205">
        <v>1</v>
      </c>
      <c r="N1319" s="1192"/>
    </row>
    <row r="1320" spans="2:14" ht="60" customHeight="1" thickTop="1">
      <c r="B1320" s="1182" t="s">
        <v>1242</v>
      </c>
      <c r="C1320" s="750" t="s">
        <v>1249</v>
      </c>
      <c r="D1320" s="728" t="s">
        <v>1250</v>
      </c>
      <c r="E1320" s="1196" t="s">
        <v>162</v>
      </c>
      <c r="F1320" s="728" t="s">
        <v>1302</v>
      </c>
      <c r="G1320" s="728" t="s">
        <v>1303</v>
      </c>
      <c r="H1320" s="194" t="s">
        <v>22</v>
      </c>
      <c r="I1320" s="195">
        <v>1557</v>
      </c>
      <c r="J1320" s="195">
        <v>199</v>
      </c>
      <c r="K1320" s="195">
        <v>2516</v>
      </c>
      <c r="L1320" s="196">
        <v>2098</v>
      </c>
      <c r="M1320" s="197">
        <v>6370</v>
      </c>
      <c r="N1320" s="1179" t="s">
        <v>1304</v>
      </c>
    </row>
    <row r="1321" spans="2:14" ht="60" customHeight="1">
      <c r="B1321" s="1183"/>
      <c r="C1321" s="713"/>
      <c r="D1321" s="722"/>
      <c r="E1321" s="1197"/>
      <c r="F1321" s="722"/>
      <c r="G1321" s="722"/>
      <c r="H1321" s="198" t="s">
        <v>24</v>
      </c>
      <c r="I1321" s="199">
        <v>1470</v>
      </c>
      <c r="J1321" s="199">
        <v>812</v>
      </c>
      <c r="K1321" s="199">
        <v>1935</v>
      </c>
      <c r="L1321" s="200">
        <v>1107</v>
      </c>
      <c r="M1321" s="66">
        <v>5324</v>
      </c>
      <c r="N1321" s="1180"/>
    </row>
    <row r="1322" spans="2:14" ht="60" customHeight="1" thickBot="1">
      <c r="B1322" s="1184"/>
      <c r="C1322" s="1185"/>
      <c r="D1322" s="1186"/>
      <c r="E1322" s="1198"/>
      <c r="F1322" s="1186"/>
      <c r="G1322" s="1186"/>
      <c r="H1322" s="201" t="s">
        <v>25</v>
      </c>
      <c r="I1322" s="203">
        <v>1.06</v>
      </c>
      <c r="J1322" s="203">
        <v>0.25</v>
      </c>
      <c r="K1322" s="203">
        <v>1.3</v>
      </c>
      <c r="L1322" s="204">
        <v>1.9</v>
      </c>
      <c r="M1322" s="206">
        <v>1.1964999999999999</v>
      </c>
      <c r="N1322" s="1181"/>
    </row>
    <row r="1323" spans="2:14" ht="51.75" customHeight="1" thickTop="1">
      <c r="B1323" s="1182" t="s">
        <v>1242</v>
      </c>
      <c r="C1323" s="750" t="s">
        <v>1249</v>
      </c>
      <c r="D1323" s="728" t="s">
        <v>1250</v>
      </c>
      <c r="E1323" s="1187" t="s">
        <v>484</v>
      </c>
      <c r="F1323" s="728" t="s">
        <v>1305</v>
      </c>
      <c r="G1323" s="728" t="s">
        <v>1306</v>
      </c>
      <c r="H1323" s="194" t="s">
        <v>22</v>
      </c>
      <c r="I1323" s="195">
        <v>178</v>
      </c>
      <c r="J1323" s="195">
        <v>0</v>
      </c>
      <c r="K1323" s="195">
        <v>0</v>
      </c>
      <c r="L1323" s="196">
        <v>5</v>
      </c>
      <c r="M1323" s="197">
        <v>183</v>
      </c>
      <c r="N1323" s="1190" t="s">
        <v>1307</v>
      </c>
    </row>
    <row r="1324" spans="2:14" ht="51.75" customHeight="1">
      <c r="B1324" s="1183"/>
      <c r="C1324" s="713"/>
      <c r="D1324" s="722"/>
      <c r="E1324" s="1188"/>
      <c r="F1324" s="722"/>
      <c r="G1324" s="722"/>
      <c r="H1324" s="198" t="s">
        <v>24</v>
      </c>
      <c r="I1324" s="199">
        <v>2937</v>
      </c>
      <c r="J1324" s="199">
        <v>0</v>
      </c>
      <c r="K1324" s="199">
        <v>0</v>
      </c>
      <c r="L1324" s="200">
        <v>2937</v>
      </c>
      <c r="M1324" s="66">
        <v>2937</v>
      </c>
      <c r="N1324" s="1191"/>
    </row>
    <row r="1325" spans="2:14" ht="51.75" customHeight="1" thickBot="1">
      <c r="B1325" s="1184"/>
      <c r="C1325" s="1185"/>
      <c r="D1325" s="1186"/>
      <c r="E1325" s="1189"/>
      <c r="F1325" s="1186"/>
      <c r="G1325" s="1186"/>
      <c r="H1325" s="201" t="s">
        <v>25</v>
      </c>
      <c r="I1325" s="203">
        <v>0.06</v>
      </c>
      <c r="J1325" s="203">
        <v>0</v>
      </c>
      <c r="K1325" s="203">
        <v>0</v>
      </c>
      <c r="L1325" s="214">
        <v>1.6999999999999999E-3</v>
      </c>
      <c r="M1325" s="206">
        <v>6.2300000000000001E-2</v>
      </c>
      <c r="N1325" s="1192"/>
    </row>
    <row r="1326" spans="2:14" ht="31.5" customHeight="1" thickTop="1">
      <c r="B1326" s="1182" t="s">
        <v>1242</v>
      </c>
      <c r="C1326" s="750" t="s">
        <v>1249</v>
      </c>
      <c r="D1326" s="728" t="s">
        <v>1250</v>
      </c>
      <c r="E1326" s="1187" t="s">
        <v>113</v>
      </c>
      <c r="F1326" s="728" t="s">
        <v>1308</v>
      </c>
      <c r="G1326" s="728" t="s">
        <v>1309</v>
      </c>
      <c r="H1326" s="194" t="s">
        <v>22</v>
      </c>
      <c r="I1326" s="195">
        <v>0</v>
      </c>
      <c r="J1326" s="195">
        <v>0</v>
      </c>
      <c r="K1326" s="195">
        <v>0</v>
      </c>
      <c r="L1326" s="196">
        <v>3</v>
      </c>
      <c r="M1326" s="197">
        <v>3</v>
      </c>
      <c r="N1326" s="1190" t="s">
        <v>1264</v>
      </c>
    </row>
    <row r="1327" spans="2:14" ht="31.5" customHeight="1">
      <c r="B1327" s="1183"/>
      <c r="C1327" s="713"/>
      <c r="D1327" s="722"/>
      <c r="E1327" s="1188"/>
      <c r="F1327" s="722"/>
      <c r="G1327" s="722"/>
      <c r="H1327" s="198" t="s">
        <v>24</v>
      </c>
      <c r="I1327" s="199">
        <v>2</v>
      </c>
      <c r="J1327" s="199">
        <v>0</v>
      </c>
      <c r="K1327" s="199">
        <v>0</v>
      </c>
      <c r="L1327" s="200">
        <v>1</v>
      </c>
      <c r="M1327" s="66">
        <v>3</v>
      </c>
      <c r="N1327" s="1191"/>
    </row>
    <row r="1328" spans="2:14" ht="31.5" customHeight="1" thickBot="1">
      <c r="B1328" s="1184"/>
      <c r="C1328" s="1185"/>
      <c r="D1328" s="1186"/>
      <c r="E1328" s="1189"/>
      <c r="F1328" s="1186"/>
      <c r="G1328" s="1186"/>
      <c r="H1328" s="201" t="s">
        <v>25</v>
      </c>
      <c r="I1328" s="203">
        <v>0</v>
      </c>
      <c r="J1328" s="203">
        <v>0</v>
      </c>
      <c r="K1328" s="203">
        <v>0</v>
      </c>
      <c r="L1328" s="204">
        <v>1.5</v>
      </c>
      <c r="M1328" s="205">
        <v>1</v>
      </c>
      <c r="N1328" s="1192"/>
    </row>
    <row r="1329" spans="2:14" ht="31.5" customHeight="1" thickTop="1">
      <c r="B1329" s="1182" t="s">
        <v>1242</v>
      </c>
      <c r="C1329" s="750" t="s">
        <v>1249</v>
      </c>
      <c r="D1329" s="728" t="s">
        <v>1250</v>
      </c>
      <c r="E1329" s="1187" t="s">
        <v>116</v>
      </c>
      <c r="F1329" s="728" t="s">
        <v>1310</v>
      </c>
      <c r="G1329" s="728" t="s">
        <v>1311</v>
      </c>
      <c r="H1329" s="194" t="s">
        <v>22</v>
      </c>
      <c r="I1329" s="195">
        <v>2</v>
      </c>
      <c r="J1329" s="195">
        <v>2</v>
      </c>
      <c r="K1329" s="195">
        <v>2</v>
      </c>
      <c r="L1329" s="196">
        <v>2</v>
      </c>
      <c r="M1329" s="197">
        <v>2</v>
      </c>
      <c r="N1329" s="1190" t="s">
        <v>1312</v>
      </c>
    </row>
    <row r="1330" spans="2:14" ht="31.5" customHeight="1">
      <c r="B1330" s="1183"/>
      <c r="C1330" s="713"/>
      <c r="D1330" s="722"/>
      <c r="E1330" s="1188"/>
      <c r="F1330" s="722"/>
      <c r="G1330" s="722"/>
      <c r="H1330" s="198" t="s">
        <v>24</v>
      </c>
      <c r="I1330" s="199">
        <v>2</v>
      </c>
      <c r="J1330" s="199">
        <v>2</v>
      </c>
      <c r="K1330" s="199">
        <v>2</v>
      </c>
      <c r="L1330" s="200">
        <v>2</v>
      </c>
      <c r="M1330" s="66">
        <v>2</v>
      </c>
      <c r="N1330" s="1191"/>
    </row>
    <row r="1331" spans="2:14" ht="31.5" customHeight="1" thickBot="1">
      <c r="B1331" s="1184"/>
      <c r="C1331" s="1185"/>
      <c r="D1331" s="1186"/>
      <c r="E1331" s="1189"/>
      <c r="F1331" s="1186"/>
      <c r="G1331" s="1186"/>
      <c r="H1331" s="201" t="s">
        <v>25</v>
      </c>
      <c r="I1331" s="203">
        <v>1</v>
      </c>
      <c r="J1331" s="203">
        <v>1</v>
      </c>
      <c r="K1331" s="203">
        <v>1</v>
      </c>
      <c r="L1331" s="204">
        <v>1</v>
      </c>
      <c r="M1331" s="205">
        <v>1</v>
      </c>
      <c r="N1331" s="1192"/>
    </row>
    <row r="1332" spans="2:14" ht="31.5" customHeight="1" thickTop="1">
      <c r="B1332" s="1182" t="s">
        <v>1242</v>
      </c>
      <c r="C1332" s="750" t="s">
        <v>1249</v>
      </c>
      <c r="D1332" s="728" t="s">
        <v>1250</v>
      </c>
      <c r="E1332" s="1187" t="s">
        <v>496</v>
      </c>
      <c r="F1332" s="728" t="s">
        <v>1313</v>
      </c>
      <c r="G1332" s="728" t="s">
        <v>1314</v>
      </c>
      <c r="H1332" s="194" t="s">
        <v>22</v>
      </c>
      <c r="I1332" s="195">
        <v>2</v>
      </c>
      <c r="J1332" s="195">
        <v>2</v>
      </c>
      <c r="K1332" s="195">
        <v>2</v>
      </c>
      <c r="L1332" s="196">
        <v>2</v>
      </c>
      <c r="M1332" s="197">
        <v>2</v>
      </c>
      <c r="N1332" s="1190" t="s">
        <v>1315</v>
      </c>
    </row>
    <row r="1333" spans="2:14" ht="31.5" customHeight="1">
      <c r="B1333" s="1183"/>
      <c r="C1333" s="713"/>
      <c r="D1333" s="722"/>
      <c r="E1333" s="1188"/>
      <c r="F1333" s="722"/>
      <c r="G1333" s="722"/>
      <c r="H1333" s="198" t="s">
        <v>24</v>
      </c>
      <c r="I1333" s="199">
        <v>2</v>
      </c>
      <c r="J1333" s="199">
        <v>0</v>
      </c>
      <c r="K1333" s="199">
        <v>2</v>
      </c>
      <c r="L1333" s="200">
        <v>2</v>
      </c>
      <c r="M1333" s="66">
        <v>2</v>
      </c>
      <c r="N1333" s="1191"/>
    </row>
    <row r="1334" spans="2:14" ht="31.5" customHeight="1" thickBot="1">
      <c r="B1334" s="1184"/>
      <c r="C1334" s="1185"/>
      <c r="D1334" s="1186"/>
      <c r="E1334" s="1189"/>
      <c r="F1334" s="1186"/>
      <c r="G1334" s="1186"/>
      <c r="H1334" s="201" t="s">
        <v>25</v>
      </c>
      <c r="I1334" s="203">
        <v>1</v>
      </c>
      <c r="J1334" s="203">
        <v>0</v>
      </c>
      <c r="K1334" s="203">
        <v>1</v>
      </c>
      <c r="L1334" s="204">
        <v>1</v>
      </c>
      <c r="M1334" s="68">
        <v>100</v>
      </c>
      <c r="N1334" s="1192"/>
    </row>
    <row r="1335" spans="2:14" ht="38.25" customHeight="1" thickTop="1">
      <c r="B1335" s="1182" t="s">
        <v>1242</v>
      </c>
      <c r="C1335" s="750" t="s">
        <v>1249</v>
      </c>
      <c r="D1335" s="728" t="s">
        <v>1250</v>
      </c>
      <c r="E1335" s="1187" t="s">
        <v>119</v>
      </c>
      <c r="F1335" s="728" t="s">
        <v>1316</v>
      </c>
      <c r="G1335" s="728" t="s">
        <v>1317</v>
      </c>
      <c r="H1335" s="194" t="s">
        <v>22</v>
      </c>
      <c r="I1335" s="195" t="s">
        <v>1318</v>
      </c>
      <c r="J1335" s="195">
        <v>655494</v>
      </c>
      <c r="K1335" s="195" t="s">
        <v>1318</v>
      </c>
      <c r="L1335" s="196" t="s">
        <v>1319</v>
      </c>
      <c r="M1335" s="197">
        <v>655494</v>
      </c>
      <c r="N1335" s="1179" t="s">
        <v>1320</v>
      </c>
    </row>
    <row r="1336" spans="2:14" ht="38.25" customHeight="1">
      <c r="B1336" s="1183"/>
      <c r="C1336" s="713"/>
      <c r="D1336" s="722"/>
      <c r="E1336" s="1188"/>
      <c r="F1336" s="722"/>
      <c r="G1336" s="722"/>
      <c r="H1336" s="198" t="s">
        <v>24</v>
      </c>
      <c r="I1336" s="199" t="s">
        <v>1318</v>
      </c>
      <c r="J1336" s="199">
        <v>661304</v>
      </c>
      <c r="K1336" s="199" t="s">
        <v>1318</v>
      </c>
      <c r="L1336" s="200" t="s">
        <v>1319</v>
      </c>
      <c r="M1336" s="66">
        <v>661304</v>
      </c>
      <c r="N1336" s="1180"/>
    </row>
    <row r="1337" spans="2:14" ht="38.25" customHeight="1" thickBot="1">
      <c r="B1337" s="1184"/>
      <c r="C1337" s="1185"/>
      <c r="D1337" s="1186"/>
      <c r="E1337" s="1189"/>
      <c r="F1337" s="1186"/>
      <c r="G1337" s="1186"/>
      <c r="H1337" s="201" t="s">
        <v>25</v>
      </c>
      <c r="I1337" s="202">
        <v>0</v>
      </c>
      <c r="J1337" s="203">
        <v>0.99</v>
      </c>
      <c r="K1337" s="203">
        <v>0</v>
      </c>
      <c r="L1337" s="204">
        <v>0</v>
      </c>
      <c r="M1337" s="68">
        <v>99.13</v>
      </c>
      <c r="N1337" s="1181"/>
    </row>
    <row r="1338" spans="2:14" ht="38.25" customHeight="1" thickTop="1">
      <c r="B1338" s="1182" t="s">
        <v>1242</v>
      </c>
      <c r="C1338" s="750" t="s">
        <v>1249</v>
      </c>
      <c r="D1338" s="728" t="s">
        <v>1250</v>
      </c>
      <c r="E1338" s="1187" t="s">
        <v>123</v>
      </c>
      <c r="F1338" s="728" t="s">
        <v>1321</v>
      </c>
      <c r="G1338" s="728" t="s">
        <v>1322</v>
      </c>
      <c r="H1338" s="194" t="s">
        <v>22</v>
      </c>
      <c r="I1338" s="195" t="s">
        <v>1318</v>
      </c>
      <c r="J1338" s="195">
        <v>170683</v>
      </c>
      <c r="K1338" s="195" t="s">
        <v>1318</v>
      </c>
      <c r="L1338" s="196" t="s">
        <v>1319</v>
      </c>
      <c r="M1338" s="197">
        <v>170683</v>
      </c>
      <c r="N1338" s="1179" t="s">
        <v>1323</v>
      </c>
    </row>
    <row r="1339" spans="2:14" ht="38.25" customHeight="1">
      <c r="B1339" s="1183"/>
      <c r="C1339" s="713"/>
      <c r="D1339" s="722"/>
      <c r="E1339" s="1188"/>
      <c r="F1339" s="722"/>
      <c r="G1339" s="722"/>
      <c r="H1339" s="198" t="s">
        <v>24</v>
      </c>
      <c r="I1339" s="199" t="s">
        <v>1318</v>
      </c>
      <c r="J1339" s="199">
        <v>174380</v>
      </c>
      <c r="K1339" s="199" t="s">
        <v>1318</v>
      </c>
      <c r="L1339" s="200" t="s">
        <v>1319</v>
      </c>
      <c r="M1339" s="66">
        <v>174380</v>
      </c>
      <c r="N1339" s="1180"/>
    </row>
    <row r="1340" spans="2:14" ht="38.25" customHeight="1" thickBot="1">
      <c r="B1340" s="1184"/>
      <c r="C1340" s="1185"/>
      <c r="D1340" s="1186"/>
      <c r="E1340" s="1189"/>
      <c r="F1340" s="1186"/>
      <c r="G1340" s="1186"/>
      <c r="H1340" s="201" t="s">
        <v>25</v>
      </c>
      <c r="I1340" s="202">
        <v>0</v>
      </c>
      <c r="J1340" s="203">
        <v>0.98</v>
      </c>
      <c r="K1340" s="203">
        <v>0</v>
      </c>
      <c r="L1340" s="204">
        <v>0</v>
      </c>
      <c r="M1340" s="206">
        <v>0.9788</v>
      </c>
      <c r="N1340" s="1181"/>
    </row>
    <row r="1341" spans="2:14" ht="31.5" customHeight="1" thickTop="1">
      <c r="B1341" s="1182" t="s">
        <v>1242</v>
      </c>
      <c r="C1341" s="750" t="s">
        <v>1249</v>
      </c>
      <c r="D1341" s="728" t="s">
        <v>1250</v>
      </c>
      <c r="E1341" s="1187" t="s">
        <v>1324</v>
      </c>
      <c r="F1341" s="728" t="s">
        <v>1325</v>
      </c>
      <c r="G1341" s="728" t="s">
        <v>1326</v>
      </c>
      <c r="H1341" s="194" t="s">
        <v>22</v>
      </c>
      <c r="I1341" s="195" t="s">
        <v>1318</v>
      </c>
      <c r="J1341" s="195">
        <v>0</v>
      </c>
      <c r="K1341" s="195" t="s">
        <v>1327</v>
      </c>
      <c r="L1341" s="196" t="s">
        <v>1328</v>
      </c>
      <c r="M1341" s="197">
        <v>0</v>
      </c>
      <c r="N1341" s="1190" t="s">
        <v>1329</v>
      </c>
    </row>
    <row r="1342" spans="2:14" ht="31.5" customHeight="1">
      <c r="B1342" s="1183"/>
      <c r="C1342" s="713"/>
      <c r="D1342" s="722"/>
      <c r="E1342" s="1188"/>
      <c r="F1342" s="722"/>
      <c r="G1342" s="722"/>
      <c r="H1342" s="198" t="s">
        <v>24</v>
      </c>
      <c r="I1342" s="199" t="s">
        <v>1318</v>
      </c>
      <c r="J1342" s="199">
        <v>0</v>
      </c>
      <c r="K1342" s="199" t="s">
        <v>1327</v>
      </c>
      <c r="L1342" s="200" t="s">
        <v>1328</v>
      </c>
      <c r="M1342" s="66">
        <v>0</v>
      </c>
      <c r="N1342" s="1191"/>
    </row>
    <row r="1343" spans="2:14" ht="31.5" customHeight="1" thickBot="1">
      <c r="B1343" s="1184"/>
      <c r="C1343" s="1185"/>
      <c r="D1343" s="1186"/>
      <c r="E1343" s="1189"/>
      <c r="F1343" s="1186"/>
      <c r="G1343" s="1186"/>
      <c r="H1343" s="201" t="s">
        <v>25</v>
      </c>
      <c r="I1343" s="202">
        <v>0</v>
      </c>
      <c r="J1343" s="203">
        <v>0</v>
      </c>
      <c r="K1343" s="203">
        <v>0</v>
      </c>
      <c r="L1343" s="204">
        <v>0</v>
      </c>
      <c r="M1343" s="205">
        <v>0</v>
      </c>
      <c r="N1343" s="1192"/>
    </row>
    <row r="1344" spans="2:14" ht="31.5" customHeight="1" thickTop="1">
      <c r="B1344" s="1182" t="s">
        <v>1242</v>
      </c>
      <c r="C1344" s="750" t="s">
        <v>1249</v>
      </c>
      <c r="D1344" s="728" t="s">
        <v>1250</v>
      </c>
      <c r="E1344" s="1187" t="s">
        <v>1330</v>
      </c>
      <c r="F1344" s="728" t="s">
        <v>1331</v>
      </c>
      <c r="G1344" s="728" t="s">
        <v>1332</v>
      </c>
      <c r="H1344" s="194" t="s">
        <v>22</v>
      </c>
      <c r="I1344" s="195" t="s">
        <v>1318</v>
      </c>
      <c r="J1344" s="195">
        <v>0</v>
      </c>
      <c r="K1344" s="195" t="s">
        <v>1319</v>
      </c>
      <c r="L1344" s="196" t="s">
        <v>1319</v>
      </c>
      <c r="M1344" s="197">
        <v>0</v>
      </c>
      <c r="N1344" s="1190" t="s">
        <v>1333</v>
      </c>
    </row>
    <row r="1345" spans="2:14" ht="31.5" customHeight="1">
      <c r="B1345" s="1183"/>
      <c r="C1345" s="713"/>
      <c r="D1345" s="722"/>
      <c r="E1345" s="1188"/>
      <c r="F1345" s="722"/>
      <c r="G1345" s="722"/>
      <c r="H1345" s="198" t="s">
        <v>24</v>
      </c>
      <c r="I1345" s="199" t="s">
        <v>1318</v>
      </c>
      <c r="J1345" s="199">
        <v>1</v>
      </c>
      <c r="K1345" s="199" t="s">
        <v>1319</v>
      </c>
      <c r="L1345" s="200" t="s">
        <v>1319</v>
      </c>
      <c r="M1345" s="66">
        <v>1</v>
      </c>
      <c r="N1345" s="1191"/>
    </row>
    <row r="1346" spans="2:14" ht="31.5" customHeight="1" thickBot="1">
      <c r="B1346" s="1184"/>
      <c r="C1346" s="1185"/>
      <c r="D1346" s="1186"/>
      <c r="E1346" s="1189"/>
      <c r="F1346" s="1186"/>
      <c r="G1346" s="1186"/>
      <c r="H1346" s="201" t="s">
        <v>25</v>
      </c>
      <c r="I1346" s="202">
        <v>0</v>
      </c>
      <c r="J1346" s="203">
        <v>0</v>
      </c>
      <c r="K1346" s="203">
        <v>0</v>
      </c>
      <c r="L1346" s="204">
        <v>0</v>
      </c>
      <c r="M1346" s="205">
        <v>0</v>
      </c>
      <c r="N1346" s="1192"/>
    </row>
    <row r="1347" spans="2:14" ht="31.5" customHeight="1" thickTop="1">
      <c r="B1347" s="1182" t="s">
        <v>1242</v>
      </c>
      <c r="C1347" s="750" t="s">
        <v>1249</v>
      </c>
      <c r="D1347" s="728" t="s">
        <v>1250</v>
      </c>
      <c r="E1347" s="1187" t="s">
        <v>1334</v>
      </c>
      <c r="F1347" s="728" t="s">
        <v>1335</v>
      </c>
      <c r="G1347" s="728" t="s">
        <v>1336</v>
      </c>
      <c r="H1347" s="194" t="s">
        <v>22</v>
      </c>
      <c r="I1347" s="195">
        <v>1092</v>
      </c>
      <c r="J1347" s="195">
        <v>592</v>
      </c>
      <c r="K1347" s="195">
        <v>869</v>
      </c>
      <c r="L1347" s="196">
        <v>1132</v>
      </c>
      <c r="M1347" s="197">
        <v>3685</v>
      </c>
      <c r="N1347" s="1179" t="s">
        <v>1337</v>
      </c>
    </row>
    <row r="1348" spans="2:14" ht="31.5" customHeight="1">
      <c r="B1348" s="1183"/>
      <c r="C1348" s="713"/>
      <c r="D1348" s="722"/>
      <c r="E1348" s="1188"/>
      <c r="F1348" s="722"/>
      <c r="G1348" s="722"/>
      <c r="H1348" s="198" t="s">
        <v>24</v>
      </c>
      <c r="I1348" s="199">
        <v>1408</v>
      </c>
      <c r="J1348" s="199">
        <v>592</v>
      </c>
      <c r="K1348" s="199">
        <v>869</v>
      </c>
      <c r="L1348" s="200">
        <v>1132</v>
      </c>
      <c r="M1348" s="66">
        <v>4001</v>
      </c>
      <c r="N1348" s="1180"/>
    </row>
    <row r="1349" spans="2:14" ht="31.5" customHeight="1" thickBot="1">
      <c r="B1349" s="1184"/>
      <c r="C1349" s="1185"/>
      <c r="D1349" s="1186"/>
      <c r="E1349" s="1189"/>
      <c r="F1349" s="1186"/>
      <c r="G1349" s="1186"/>
      <c r="H1349" s="201" t="s">
        <v>25</v>
      </c>
      <c r="I1349" s="203">
        <v>0.78</v>
      </c>
      <c r="J1349" s="203">
        <v>1</v>
      </c>
      <c r="K1349" s="203">
        <v>1</v>
      </c>
      <c r="L1349" s="204">
        <v>1</v>
      </c>
      <c r="M1349" s="206">
        <v>0.92110000000000003</v>
      </c>
      <c r="N1349" s="1181"/>
    </row>
    <row r="1350" spans="2:14" ht="36.75" customHeight="1" thickTop="1">
      <c r="B1350" s="1182" t="s">
        <v>1242</v>
      </c>
      <c r="C1350" s="750" t="s">
        <v>1249</v>
      </c>
      <c r="D1350" s="728" t="s">
        <v>1250</v>
      </c>
      <c r="E1350" s="1187" t="s">
        <v>126</v>
      </c>
      <c r="F1350" s="728" t="s">
        <v>1338</v>
      </c>
      <c r="G1350" s="728" t="s">
        <v>1339</v>
      </c>
      <c r="H1350" s="194" t="s">
        <v>22</v>
      </c>
      <c r="I1350" s="195">
        <v>1167</v>
      </c>
      <c r="J1350" s="195">
        <v>2755</v>
      </c>
      <c r="K1350" s="195">
        <v>700</v>
      </c>
      <c r="L1350" s="196">
        <v>1350</v>
      </c>
      <c r="M1350" s="197">
        <v>5972</v>
      </c>
      <c r="N1350" s="1179" t="s">
        <v>1340</v>
      </c>
    </row>
    <row r="1351" spans="2:14" ht="36.75" customHeight="1">
      <c r="B1351" s="1183"/>
      <c r="C1351" s="713"/>
      <c r="D1351" s="722"/>
      <c r="E1351" s="1188"/>
      <c r="F1351" s="722"/>
      <c r="G1351" s="722"/>
      <c r="H1351" s="198" t="s">
        <v>24</v>
      </c>
      <c r="I1351" s="199">
        <v>1167</v>
      </c>
      <c r="J1351" s="199">
        <v>1167</v>
      </c>
      <c r="K1351" s="199">
        <v>1025</v>
      </c>
      <c r="L1351" s="200">
        <v>1350</v>
      </c>
      <c r="M1351" s="66">
        <v>4709</v>
      </c>
      <c r="N1351" s="1180"/>
    </row>
    <row r="1352" spans="2:14" ht="36.75" customHeight="1" thickBot="1">
      <c r="B1352" s="1184"/>
      <c r="C1352" s="1185"/>
      <c r="D1352" s="1186"/>
      <c r="E1352" s="1189"/>
      <c r="F1352" s="1186"/>
      <c r="G1352" s="1186"/>
      <c r="H1352" s="201" t="s">
        <v>25</v>
      </c>
      <c r="I1352" s="203">
        <v>1</v>
      </c>
      <c r="J1352" s="203">
        <v>2.36</v>
      </c>
      <c r="K1352" s="203">
        <v>0.68</v>
      </c>
      <c r="L1352" s="204">
        <v>1</v>
      </c>
      <c r="M1352" s="206">
        <v>1.2682</v>
      </c>
      <c r="N1352" s="1181"/>
    </row>
    <row r="1353" spans="2:14" ht="36.75" customHeight="1" thickTop="1">
      <c r="B1353" s="1182" t="s">
        <v>1242</v>
      </c>
      <c r="C1353" s="750" t="s">
        <v>1249</v>
      </c>
      <c r="D1353" s="728" t="s">
        <v>1250</v>
      </c>
      <c r="E1353" s="1187" t="s">
        <v>129</v>
      </c>
      <c r="F1353" s="728" t="s">
        <v>1341</v>
      </c>
      <c r="G1353" s="728" t="s">
        <v>1342</v>
      </c>
      <c r="H1353" s="194" t="s">
        <v>22</v>
      </c>
      <c r="I1353" s="195">
        <v>2000</v>
      </c>
      <c r="J1353" s="195">
        <v>3148</v>
      </c>
      <c r="K1353" s="195">
        <v>4208</v>
      </c>
      <c r="L1353" s="196">
        <v>0</v>
      </c>
      <c r="M1353" s="197">
        <v>9356</v>
      </c>
      <c r="N1353" s="1190" t="s">
        <v>1343</v>
      </c>
    </row>
    <row r="1354" spans="2:14" ht="36.75" customHeight="1">
      <c r="B1354" s="1183"/>
      <c r="C1354" s="713"/>
      <c r="D1354" s="722"/>
      <c r="E1354" s="1188"/>
      <c r="F1354" s="722"/>
      <c r="G1354" s="722"/>
      <c r="H1354" s="198" t="s">
        <v>24</v>
      </c>
      <c r="I1354" s="199">
        <v>2000</v>
      </c>
      <c r="J1354" s="199">
        <v>1700</v>
      </c>
      <c r="K1354" s="199">
        <v>717</v>
      </c>
      <c r="L1354" s="200">
        <v>700</v>
      </c>
      <c r="M1354" s="66">
        <v>5117</v>
      </c>
      <c r="N1354" s="1191"/>
    </row>
    <row r="1355" spans="2:14" ht="36.75" customHeight="1" thickBot="1">
      <c r="B1355" s="1184"/>
      <c r="C1355" s="1185"/>
      <c r="D1355" s="1186"/>
      <c r="E1355" s="1189"/>
      <c r="F1355" s="1186"/>
      <c r="G1355" s="1186"/>
      <c r="H1355" s="201" t="s">
        <v>25</v>
      </c>
      <c r="I1355" s="203">
        <v>1</v>
      </c>
      <c r="J1355" s="203">
        <v>1.85</v>
      </c>
      <c r="K1355" s="203">
        <v>5.87</v>
      </c>
      <c r="L1355" s="204">
        <v>0</v>
      </c>
      <c r="M1355" s="206">
        <v>1.8285</v>
      </c>
      <c r="N1355" s="1192"/>
    </row>
    <row r="1356" spans="2:14" ht="57" customHeight="1" thickTop="1">
      <c r="B1356" s="1182" t="s">
        <v>1242</v>
      </c>
      <c r="C1356" s="750" t="s">
        <v>1249</v>
      </c>
      <c r="D1356" s="728" t="s">
        <v>1250</v>
      </c>
      <c r="E1356" s="1187" t="s">
        <v>1344</v>
      </c>
      <c r="F1356" s="728" t="s">
        <v>1345</v>
      </c>
      <c r="G1356" s="728" t="s">
        <v>1346</v>
      </c>
      <c r="H1356" s="194" t="s">
        <v>22</v>
      </c>
      <c r="I1356" s="195">
        <v>2940</v>
      </c>
      <c r="J1356" s="195">
        <v>84</v>
      </c>
      <c r="K1356" s="195">
        <v>125</v>
      </c>
      <c r="L1356" s="196">
        <v>81</v>
      </c>
      <c r="M1356" s="197">
        <v>3230</v>
      </c>
      <c r="N1356" s="1179" t="s">
        <v>1347</v>
      </c>
    </row>
    <row r="1357" spans="2:14" ht="57" customHeight="1">
      <c r="B1357" s="1183"/>
      <c r="C1357" s="713"/>
      <c r="D1357" s="722"/>
      <c r="E1357" s="1188"/>
      <c r="F1357" s="722"/>
      <c r="G1357" s="722"/>
      <c r="H1357" s="198" t="s">
        <v>24</v>
      </c>
      <c r="I1357" s="199">
        <v>2940</v>
      </c>
      <c r="J1357" s="199">
        <v>84</v>
      </c>
      <c r="K1357" s="199">
        <v>125</v>
      </c>
      <c r="L1357" s="200">
        <v>393</v>
      </c>
      <c r="M1357" s="66">
        <v>3542</v>
      </c>
      <c r="N1357" s="1180"/>
    </row>
    <row r="1358" spans="2:14" ht="57" customHeight="1" thickBot="1">
      <c r="B1358" s="1184"/>
      <c r="C1358" s="1185"/>
      <c r="D1358" s="1186"/>
      <c r="E1358" s="1189"/>
      <c r="F1358" s="1186"/>
      <c r="G1358" s="1186"/>
      <c r="H1358" s="201" t="s">
        <v>25</v>
      </c>
      <c r="I1358" s="203">
        <v>1</v>
      </c>
      <c r="J1358" s="203">
        <v>1</v>
      </c>
      <c r="K1358" s="203">
        <v>1</v>
      </c>
      <c r="L1358" s="207">
        <v>0.20599999999999999</v>
      </c>
      <c r="M1358" s="206">
        <v>0.91200000000000003</v>
      </c>
      <c r="N1358" s="1181"/>
    </row>
    <row r="1359" spans="2:14" ht="57" customHeight="1" thickTop="1">
      <c r="B1359" s="1182" t="s">
        <v>1242</v>
      </c>
      <c r="C1359" s="750" t="s">
        <v>1249</v>
      </c>
      <c r="D1359" s="728" t="s">
        <v>1250</v>
      </c>
      <c r="E1359" s="1187" t="s">
        <v>1348</v>
      </c>
      <c r="F1359" s="728" t="s">
        <v>1349</v>
      </c>
      <c r="G1359" s="728" t="s">
        <v>1350</v>
      </c>
      <c r="H1359" s="194" t="s">
        <v>22</v>
      </c>
      <c r="I1359" s="195">
        <v>5100</v>
      </c>
      <c r="J1359" s="195">
        <v>0</v>
      </c>
      <c r="K1359" s="195">
        <v>6900</v>
      </c>
      <c r="L1359" s="196">
        <v>4100</v>
      </c>
      <c r="M1359" s="197">
        <v>16100</v>
      </c>
      <c r="N1359" s="1190" t="s">
        <v>1351</v>
      </c>
    </row>
    <row r="1360" spans="2:14" ht="57" customHeight="1">
      <c r="B1360" s="1183"/>
      <c r="C1360" s="713"/>
      <c r="D1360" s="722"/>
      <c r="E1360" s="1188"/>
      <c r="F1360" s="722"/>
      <c r="G1360" s="722"/>
      <c r="H1360" s="198" t="s">
        <v>24</v>
      </c>
      <c r="I1360" s="199">
        <v>5100</v>
      </c>
      <c r="J1360" s="199">
        <v>5100</v>
      </c>
      <c r="K1360" s="199">
        <v>6900</v>
      </c>
      <c r="L1360" s="200">
        <v>4100</v>
      </c>
      <c r="M1360" s="66">
        <v>21200</v>
      </c>
      <c r="N1360" s="1191"/>
    </row>
    <row r="1361" spans="2:14" ht="57" customHeight="1" thickBot="1">
      <c r="B1361" s="1184"/>
      <c r="C1361" s="1185"/>
      <c r="D1361" s="1186"/>
      <c r="E1361" s="1189"/>
      <c r="F1361" s="1186"/>
      <c r="G1361" s="1186"/>
      <c r="H1361" s="201" t="s">
        <v>25</v>
      </c>
      <c r="I1361" s="203">
        <v>1</v>
      </c>
      <c r="J1361" s="203">
        <v>0</v>
      </c>
      <c r="K1361" s="203">
        <v>1</v>
      </c>
      <c r="L1361" s="204">
        <v>1</v>
      </c>
      <c r="M1361" s="206">
        <v>0.75949999999999995</v>
      </c>
      <c r="N1361" s="1192"/>
    </row>
    <row r="1362" spans="2:14" ht="74.25" customHeight="1" thickTop="1">
      <c r="B1362" s="1182" t="s">
        <v>1242</v>
      </c>
      <c r="C1362" s="750" t="s">
        <v>1249</v>
      </c>
      <c r="D1362" s="728" t="s">
        <v>1250</v>
      </c>
      <c r="E1362" s="1187" t="s">
        <v>1352</v>
      </c>
      <c r="F1362" s="728" t="s">
        <v>1353</v>
      </c>
      <c r="G1362" s="728" t="s">
        <v>1354</v>
      </c>
      <c r="H1362" s="194" t="s">
        <v>22</v>
      </c>
      <c r="I1362" s="195">
        <v>0</v>
      </c>
      <c r="J1362" s="195">
        <v>0</v>
      </c>
      <c r="K1362" s="195">
        <v>510</v>
      </c>
      <c r="L1362" s="196">
        <v>6616</v>
      </c>
      <c r="M1362" s="197">
        <v>7120</v>
      </c>
      <c r="N1362" s="1179" t="s">
        <v>1355</v>
      </c>
    </row>
    <row r="1363" spans="2:14" ht="74.25" customHeight="1">
      <c r="B1363" s="1183"/>
      <c r="C1363" s="713"/>
      <c r="D1363" s="722"/>
      <c r="E1363" s="1188"/>
      <c r="F1363" s="722"/>
      <c r="G1363" s="722"/>
      <c r="H1363" s="198" t="s">
        <v>24</v>
      </c>
      <c r="I1363" s="199">
        <v>0</v>
      </c>
      <c r="J1363" s="199">
        <v>0</v>
      </c>
      <c r="K1363" s="199">
        <v>1000</v>
      </c>
      <c r="L1363" s="200">
        <v>5000</v>
      </c>
      <c r="M1363" s="66">
        <v>6000</v>
      </c>
      <c r="N1363" s="1180"/>
    </row>
    <row r="1364" spans="2:14" ht="74.25" customHeight="1" thickBot="1">
      <c r="B1364" s="1184"/>
      <c r="C1364" s="1185"/>
      <c r="D1364" s="1186"/>
      <c r="E1364" s="1189"/>
      <c r="F1364" s="1186"/>
      <c r="G1364" s="1186"/>
      <c r="H1364" s="201" t="s">
        <v>25</v>
      </c>
      <c r="I1364" s="203">
        <v>0</v>
      </c>
      <c r="J1364" s="203">
        <v>0</v>
      </c>
      <c r="K1364" s="213">
        <v>0.51</v>
      </c>
      <c r="L1364" s="207">
        <v>1.323</v>
      </c>
      <c r="M1364" s="206">
        <v>1.1867000000000001</v>
      </c>
      <c r="N1364" s="1181"/>
    </row>
    <row r="1365" spans="2:14" ht="74.25" customHeight="1" thickTop="1">
      <c r="B1365" s="1182" t="s">
        <v>1242</v>
      </c>
      <c r="C1365" s="750" t="s">
        <v>1249</v>
      </c>
      <c r="D1365" s="728" t="s">
        <v>1250</v>
      </c>
      <c r="E1365" s="1187" t="s">
        <v>1356</v>
      </c>
      <c r="F1365" s="728" t="s">
        <v>1357</v>
      </c>
      <c r="G1365" s="728" t="s">
        <v>1358</v>
      </c>
      <c r="H1365" s="194" t="s">
        <v>22</v>
      </c>
      <c r="I1365" s="195">
        <v>1100</v>
      </c>
      <c r="J1365" s="195">
        <v>1000</v>
      </c>
      <c r="K1365" s="195">
        <v>5000</v>
      </c>
      <c r="L1365" s="196">
        <v>5100</v>
      </c>
      <c r="M1365" s="197">
        <v>12100</v>
      </c>
      <c r="N1365" s="1179" t="s">
        <v>1359</v>
      </c>
    </row>
    <row r="1366" spans="2:14" ht="74.25" customHeight="1">
      <c r="B1366" s="1183"/>
      <c r="C1366" s="713"/>
      <c r="D1366" s="722"/>
      <c r="E1366" s="1188"/>
      <c r="F1366" s="722"/>
      <c r="G1366" s="722"/>
      <c r="H1366" s="198" t="s">
        <v>24</v>
      </c>
      <c r="I1366" s="199">
        <v>1300</v>
      </c>
      <c r="J1366" s="199">
        <v>1300</v>
      </c>
      <c r="K1366" s="199">
        <v>5100</v>
      </c>
      <c r="L1366" s="200">
        <v>5100</v>
      </c>
      <c r="M1366" s="66">
        <v>12800</v>
      </c>
      <c r="N1366" s="1180"/>
    </row>
    <row r="1367" spans="2:14" ht="74.25" customHeight="1" thickBot="1">
      <c r="B1367" s="1184"/>
      <c r="C1367" s="1185"/>
      <c r="D1367" s="1186"/>
      <c r="E1367" s="1189"/>
      <c r="F1367" s="1186"/>
      <c r="G1367" s="1186"/>
      <c r="H1367" s="201" t="s">
        <v>25</v>
      </c>
      <c r="I1367" s="203">
        <v>0.85</v>
      </c>
      <c r="J1367" s="203">
        <v>0.77</v>
      </c>
      <c r="K1367" s="203">
        <v>0.98040000000000005</v>
      </c>
      <c r="L1367" s="204">
        <v>1</v>
      </c>
      <c r="M1367" s="206">
        <v>0.94499999999999995</v>
      </c>
      <c r="N1367" s="1181"/>
    </row>
    <row r="1368" spans="2:14" ht="74.25" customHeight="1" thickTop="1">
      <c r="B1368" s="1182" t="s">
        <v>1242</v>
      </c>
      <c r="C1368" s="750" t="s">
        <v>1249</v>
      </c>
      <c r="D1368" s="728" t="s">
        <v>1250</v>
      </c>
      <c r="E1368" s="1187" t="s">
        <v>1360</v>
      </c>
      <c r="F1368" s="728" t="s">
        <v>1361</v>
      </c>
      <c r="G1368" s="728" t="s">
        <v>1362</v>
      </c>
      <c r="H1368" s="194" t="s">
        <v>22</v>
      </c>
      <c r="I1368" s="195">
        <v>10</v>
      </c>
      <c r="J1368" s="195">
        <v>843</v>
      </c>
      <c r="K1368" s="195">
        <v>450</v>
      </c>
      <c r="L1368" s="196">
        <v>1996</v>
      </c>
      <c r="M1368" s="197">
        <v>3299</v>
      </c>
      <c r="N1368" s="1179" t="s">
        <v>1363</v>
      </c>
    </row>
    <row r="1369" spans="2:14" ht="74.25" customHeight="1">
      <c r="B1369" s="1183"/>
      <c r="C1369" s="713"/>
      <c r="D1369" s="722"/>
      <c r="E1369" s="1188"/>
      <c r="F1369" s="722"/>
      <c r="G1369" s="722"/>
      <c r="H1369" s="198" t="s">
        <v>24</v>
      </c>
      <c r="I1369" s="199">
        <v>40</v>
      </c>
      <c r="J1369" s="199">
        <v>40</v>
      </c>
      <c r="K1369" s="199">
        <v>100</v>
      </c>
      <c r="L1369" s="200">
        <v>261</v>
      </c>
      <c r="M1369" s="66">
        <v>441</v>
      </c>
      <c r="N1369" s="1180"/>
    </row>
    <row r="1370" spans="2:14" ht="74.25" customHeight="1" thickBot="1">
      <c r="B1370" s="1184"/>
      <c r="C1370" s="1185"/>
      <c r="D1370" s="1186"/>
      <c r="E1370" s="1189"/>
      <c r="F1370" s="1186"/>
      <c r="G1370" s="1186"/>
      <c r="H1370" s="201" t="s">
        <v>25</v>
      </c>
      <c r="I1370" s="203">
        <v>0.25</v>
      </c>
      <c r="J1370" s="203">
        <v>21.07</v>
      </c>
      <c r="K1370" s="203">
        <v>4.5</v>
      </c>
      <c r="L1370" s="207">
        <v>7.6475</v>
      </c>
      <c r="M1370" s="206">
        <v>7.4808000000000003</v>
      </c>
      <c r="N1370" s="1181"/>
    </row>
    <row r="1371" spans="2:14" ht="31.5" customHeight="1" thickTop="1">
      <c r="B1371" s="1182" t="s">
        <v>1242</v>
      </c>
      <c r="C1371" s="750" t="s">
        <v>1249</v>
      </c>
      <c r="D1371" s="728" t="s">
        <v>1250</v>
      </c>
      <c r="E1371" s="1187" t="s">
        <v>1364</v>
      </c>
      <c r="F1371" s="728" t="s">
        <v>201</v>
      </c>
      <c r="G1371" s="728" t="s">
        <v>1365</v>
      </c>
      <c r="H1371" s="194" t="s">
        <v>22</v>
      </c>
      <c r="I1371" s="195"/>
      <c r="J1371" s="195"/>
      <c r="K1371" s="195"/>
      <c r="L1371" s="196"/>
      <c r="M1371" s="197"/>
      <c r="N1371" s="1190" t="s">
        <v>1366</v>
      </c>
    </row>
    <row r="1372" spans="2:14" ht="31.5" customHeight="1">
      <c r="B1372" s="1183"/>
      <c r="C1372" s="713"/>
      <c r="D1372" s="722"/>
      <c r="E1372" s="1188"/>
      <c r="F1372" s="722"/>
      <c r="G1372" s="722"/>
      <c r="H1372" s="198" t="s">
        <v>24</v>
      </c>
      <c r="I1372" s="199"/>
      <c r="J1372" s="199"/>
      <c r="K1372" s="199"/>
      <c r="L1372" s="200"/>
      <c r="M1372" s="66"/>
      <c r="N1372" s="1191"/>
    </row>
    <row r="1373" spans="2:14" ht="31.5" customHeight="1" thickBot="1">
      <c r="B1373" s="1184"/>
      <c r="C1373" s="1185"/>
      <c r="D1373" s="1186"/>
      <c r="E1373" s="1189"/>
      <c r="F1373" s="1186"/>
      <c r="G1373" s="1186"/>
      <c r="H1373" s="201" t="s">
        <v>25</v>
      </c>
      <c r="I1373" s="202"/>
      <c r="J1373" s="202"/>
      <c r="K1373" s="202"/>
      <c r="L1373" s="215"/>
      <c r="M1373" s="68"/>
      <c r="N1373" s="1192"/>
    </row>
    <row r="1374" spans="2:14" ht="31.5" customHeight="1" thickTop="1">
      <c r="B1374" s="1182" t="s">
        <v>1242</v>
      </c>
      <c r="C1374" s="750" t="s">
        <v>1249</v>
      </c>
      <c r="D1374" s="728" t="s">
        <v>1250</v>
      </c>
      <c r="E1374" s="1187" t="s">
        <v>1367</v>
      </c>
      <c r="F1374" s="728" t="s">
        <v>1368</v>
      </c>
      <c r="G1374" s="728" t="s">
        <v>1369</v>
      </c>
      <c r="H1374" s="194" t="s">
        <v>22</v>
      </c>
      <c r="I1374" s="195"/>
      <c r="J1374" s="195"/>
      <c r="K1374" s="195"/>
      <c r="L1374" s="196"/>
      <c r="M1374" s="197"/>
      <c r="N1374" s="1190" t="s">
        <v>1366</v>
      </c>
    </row>
    <row r="1375" spans="2:14" ht="31.5" customHeight="1">
      <c r="B1375" s="1183"/>
      <c r="C1375" s="713"/>
      <c r="D1375" s="722"/>
      <c r="E1375" s="1188"/>
      <c r="F1375" s="722"/>
      <c r="G1375" s="722"/>
      <c r="H1375" s="198" t="s">
        <v>24</v>
      </c>
      <c r="I1375" s="199"/>
      <c r="J1375" s="199"/>
      <c r="K1375" s="199"/>
      <c r="L1375" s="200"/>
      <c r="M1375" s="66"/>
      <c r="N1375" s="1191"/>
    </row>
    <row r="1376" spans="2:14" ht="31.5" customHeight="1" thickBot="1">
      <c r="B1376" s="1184"/>
      <c r="C1376" s="1185"/>
      <c r="D1376" s="1186"/>
      <c r="E1376" s="1189"/>
      <c r="F1376" s="1186"/>
      <c r="G1376" s="1186"/>
      <c r="H1376" s="201" t="s">
        <v>25</v>
      </c>
      <c r="I1376" s="202"/>
      <c r="J1376" s="202"/>
      <c r="K1376" s="202"/>
      <c r="L1376" s="215"/>
      <c r="M1376" s="68"/>
      <c r="N1376" s="1192"/>
    </row>
    <row r="1377" spans="2:14" ht="31.5" customHeight="1" thickTop="1">
      <c r="B1377" s="1182" t="s">
        <v>1242</v>
      </c>
      <c r="C1377" s="750" t="s">
        <v>1249</v>
      </c>
      <c r="D1377" s="728" t="s">
        <v>1250</v>
      </c>
      <c r="E1377" s="1187" t="s">
        <v>1370</v>
      </c>
      <c r="F1377" s="728" t="s">
        <v>1371</v>
      </c>
      <c r="G1377" s="728" t="s">
        <v>1372</v>
      </c>
      <c r="H1377" s="194" t="s">
        <v>22</v>
      </c>
      <c r="I1377" s="195"/>
      <c r="J1377" s="195"/>
      <c r="K1377" s="195"/>
      <c r="L1377" s="196"/>
      <c r="M1377" s="197"/>
      <c r="N1377" s="1190" t="s">
        <v>1366</v>
      </c>
    </row>
    <row r="1378" spans="2:14" ht="31.5" customHeight="1">
      <c r="B1378" s="1183"/>
      <c r="C1378" s="713"/>
      <c r="D1378" s="722"/>
      <c r="E1378" s="1188"/>
      <c r="F1378" s="722"/>
      <c r="G1378" s="722"/>
      <c r="H1378" s="198" t="s">
        <v>24</v>
      </c>
      <c r="I1378" s="199"/>
      <c r="J1378" s="199"/>
      <c r="K1378" s="199"/>
      <c r="L1378" s="200"/>
      <c r="M1378" s="66"/>
      <c r="N1378" s="1191"/>
    </row>
    <row r="1379" spans="2:14" ht="31.5" customHeight="1" thickBot="1">
      <c r="B1379" s="1184"/>
      <c r="C1379" s="1185"/>
      <c r="D1379" s="1186"/>
      <c r="E1379" s="1189"/>
      <c r="F1379" s="1186"/>
      <c r="G1379" s="1186"/>
      <c r="H1379" s="201" t="s">
        <v>25</v>
      </c>
      <c r="I1379" s="202"/>
      <c r="J1379" s="202"/>
      <c r="K1379" s="202"/>
      <c r="L1379" s="215"/>
      <c r="M1379" s="68"/>
      <c r="N1379" s="1192"/>
    </row>
    <row r="1380" spans="2:14" ht="39.75" customHeight="1" thickTop="1">
      <c r="B1380" s="1182" t="s">
        <v>1242</v>
      </c>
      <c r="C1380" s="750" t="s">
        <v>1249</v>
      </c>
      <c r="D1380" s="728" t="s">
        <v>1250</v>
      </c>
      <c r="E1380" s="1187" t="s">
        <v>291</v>
      </c>
      <c r="F1380" s="728" t="s">
        <v>1373</v>
      </c>
      <c r="G1380" s="728" t="s">
        <v>1374</v>
      </c>
      <c r="H1380" s="194" t="s">
        <v>22</v>
      </c>
      <c r="I1380" s="195">
        <v>23</v>
      </c>
      <c r="J1380" s="195">
        <v>23</v>
      </c>
      <c r="K1380" s="195">
        <v>23</v>
      </c>
      <c r="L1380" s="196">
        <v>23</v>
      </c>
      <c r="M1380" s="197">
        <v>23</v>
      </c>
      <c r="N1380" s="1193" t="s">
        <v>1375</v>
      </c>
    </row>
    <row r="1381" spans="2:14" ht="39.75" customHeight="1">
      <c r="B1381" s="1183"/>
      <c r="C1381" s="713"/>
      <c r="D1381" s="722"/>
      <c r="E1381" s="1188"/>
      <c r="F1381" s="722"/>
      <c r="G1381" s="722"/>
      <c r="H1381" s="198" t="s">
        <v>24</v>
      </c>
      <c r="I1381" s="199">
        <v>23</v>
      </c>
      <c r="J1381" s="199">
        <v>23</v>
      </c>
      <c r="K1381" s="199">
        <v>23</v>
      </c>
      <c r="L1381" s="200">
        <v>23</v>
      </c>
      <c r="M1381" s="66">
        <v>23</v>
      </c>
      <c r="N1381" s="1194"/>
    </row>
    <row r="1382" spans="2:14" ht="39.75" customHeight="1" thickBot="1">
      <c r="B1382" s="1184"/>
      <c r="C1382" s="1185"/>
      <c r="D1382" s="1186"/>
      <c r="E1382" s="1189"/>
      <c r="F1382" s="1186"/>
      <c r="G1382" s="1186"/>
      <c r="H1382" s="201" t="s">
        <v>25</v>
      </c>
      <c r="I1382" s="202" t="s">
        <v>1376</v>
      </c>
      <c r="J1382" s="203">
        <v>1</v>
      </c>
      <c r="K1382" s="203">
        <v>1</v>
      </c>
      <c r="L1382" s="204">
        <v>1</v>
      </c>
      <c r="M1382" s="205">
        <v>1</v>
      </c>
      <c r="N1382" s="1195"/>
    </row>
    <row r="1383" spans="2:14" ht="31.5" customHeight="1" thickTop="1">
      <c r="B1383" s="1182" t="s">
        <v>1242</v>
      </c>
      <c r="C1383" s="750" t="s">
        <v>1249</v>
      </c>
      <c r="D1383" s="728" t="s">
        <v>1250</v>
      </c>
      <c r="E1383" s="1187" t="s">
        <v>1377</v>
      </c>
      <c r="F1383" s="728" t="s">
        <v>1378</v>
      </c>
      <c r="G1383" s="728" t="s">
        <v>1379</v>
      </c>
      <c r="H1383" s="194" t="s">
        <v>22</v>
      </c>
      <c r="I1383" s="195">
        <v>0</v>
      </c>
      <c r="J1383" s="195">
        <v>0</v>
      </c>
      <c r="K1383" s="195">
        <v>0</v>
      </c>
      <c r="L1383" s="196">
        <v>0</v>
      </c>
      <c r="M1383" s="197">
        <v>0</v>
      </c>
      <c r="N1383" s="1161" t="s">
        <v>1380</v>
      </c>
    </row>
    <row r="1384" spans="2:14" ht="31.5" customHeight="1">
      <c r="B1384" s="1183"/>
      <c r="C1384" s="713"/>
      <c r="D1384" s="722"/>
      <c r="E1384" s="1188"/>
      <c r="F1384" s="722"/>
      <c r="G1384" s="722"/>
      <c r="H1384" s="198" t="s">
        <v>24</v>
      </c>
      <c r="I1384" s="199">
        <v>22</v>
      </c>
      <c r="J1384" s="199">
        <v>22</v>
      </c>
      <c r="K1384" s="199">
        <v>22</v>
      </c>
      <c r="L1384" s="200">
        <v>22</v>
      </c>
      <c r="M1384" s="66">
        <v>22</v>
      </c>
      <c r="N1384" s="1162"/>
    </row>
    <row r="1385" spans="2:14" ht="31.5" customHeight="1" thickBot="1">
      <c r="B1385" s="1184"/>
      <c r="C1385" s="1185"/>
      <c r="D1385" s="1186"/>
      <c r="E1385" s="1189"/>
      <c r="F1385" s="1186"/>
      <c r="G1385" s="1186"/>
      <c r="H1385" s="201" t="s">
        <v>25</v>
      </c>
      <c r="I1385" s="203">
        <v>0</v>
      </c>
      <c r="J1385" s="203">
        <v>0</v>
      </c>
      <c r="K1385" s="208">
        <v>0</v>
      </c>
      <c r="L1385" s="204">
        <v>0</v>
      </c>
      <c r="M1385" s="205">
        <v>0</v>
      </c>
      <c r="N1385" s="1163"/>
    </row>
    <row r="1386" spans="2:14" ht="40.5" customHeight="1" thickTop="1">
      <c r="B1386" s="1182" t="s">
        <v>1242</v>
      </c>
      <c r="C1386" s="750" t="s">
        <v>1249</v>
      </c>
      <c r="D1386" s="728" t="s">
        <v>1250</v>
      </c>
      <c r="E1386" s="1187" t="s">
        <v>1381</v>
      </c>
      <c r="F1386" s="728" t="s">
        <v>1382</v>
      </c>
      <c r="G1386" s="728" t="s">
        <v>1383</v>
      </c>
      <c r="H1386" s="194" t="s">
        <v>22</v>
      </c>
      <c r="I1386" s="195">
        <v>14</v>
      </c>
      <c r="J1386" s="195">
        <v>14</v>
      </c>
      <c r="K1386" s="195">
        <v>14</v>
      </c>
      <c r="L1386" s="196">
        <v>14</v>
      </c>
      <c r="M1386" s="197">
        <v>14</v>
      </c>
      <c r="N1386" s="1179" t="s">
        <v>1384</v>
      </c>
    </row>
    <row r="1387" spans="2:14" ht="40.5" customHeight="1">
      <c r="B1387" s="1183"/>
      <c r="C1387" s="713"/>
      <c r="D1387" s="722"/>
      <c r="E1387" s="1188"/>
      <c r="F1387" s="722"/>
      <c r="G1387" s="722"/>
      <c r="H1387" s="198" t="s">
        <v>24</v>
      </c>
      <c r="I1387" s="199">
        <v>14</v>
      </c>
      <c r="J1387" s="199">
        <v>14</v>
      </c>
      <c r="K1387" s="199">
        <v>14</v>
      </c>
      <c r="L1387" s="200">
        <v>14</v>
      </c>
      <c r="M1387" s="66">
        <v>14</v>
      </c>
      <c r="N1387" s="1180"/>
    </row>
    <row r="1388" spans="2:14" ht="40.5" customHeight="1" thickBot="1">
      <c r="B1388" s="1184"/>
      <c r="C1388" s="1185"/>
      <c r="D1388" s="1186"/>
      <c r="E1388" s="1189"/>
      <c r="F1388" s="1186"/>
      <c r="G1388" s="1186"/>
      <c r="H1388" s="201" t="s">
        <v>25</v>
      </c>
      <c r="I1388" s="202" t="s">
        <v>1376</v>
      </c>
      <c r="J1388" s="203">
        <v>1</v>
      </c>
      <c r="K1388" s="203">
        <v>1</v>
      </c>
      <c r="L1388" s="204">
        <v>1</v>
      </c>
      <c r="M1388" s="205">
        <v>1</v>
      </c>
      <c r="N1388" s="1181"/>
    </row>
    <row r="1389" spans="2:14" ht="31.5" customHeight="1" thickTop="1">
      <c r="B1389" s="1182" t="s">
        <v>1242</v>
      </c>
      <c r="C1389" s="750" t="s">
        <v>1249</v>
      </c>
      <c r="D1389" s="728" t="s">
        <v>1250</v>
      </c>
      <c r="E1389" s="1187" t="s">
        <v>297</v>
      </c>
      <c r="F1389" s="728" t="s">
        <v>1385</v>
      </c>
      <c r="G1389" s="728" t="s">
        <v>1386</v>
      </c>
      <c r="H1389" s="194" t="s">
        <v>22</v>
      </c>
      <c r="I1389" s="195">
        <v>1991</v>
      </c>
      <c r="J1389" s="195">
        <v>8051</v>
      </c>
      <c r="K1389" s="195">
        <v>2243</v>
      </c>
      <c r="L1389" s="196">
        <v>1903</v>
      </c>
      <c r="M1389" s="197">
        <v>14188</v>
      </c>
      <c r="N1389" s="1190" t="s">
        <v>1387</v>
      </c>
    </row>
    <row r="1390" spans="2:14" ht="31.5" customHeight="1">
      <c r="B1390" s="1183"/>
      <c r="C1390" s="713"/>
      <c r="D1390" s="722"/>
      <c r="E1390" s="1188"/>
      <c r="F1390" s="722"/>
      <c r="G1390" s="722"/>
      <c r="H1390" s="198" t="s">
        <v>24</v>
      </c>
      <c r="I1390" s="199">
        <v>2916</v>
      </c>
      <c r="J1390" s="199">
        <v>2920</v>
      </c>
      <c r="K1390" s="199">
        <v>2440</v>
      </c>
      <c r="L1390" s="200">
        <v>2894</v>
      </c>
      <c r="M1390" s="66">
        <v>11170</v>
      </c>
      <c r="N1390" s="1191"/>
    </row>
    <row r="1391" spans="2:14" ht="31.5" customHeight="1" thickBot="1">
      <c r="B1391" s="1184"/>
      <c r="C1391" s="1185"/>
      <c r="D1391" s="1186"/>
      <c r="E1391" s="1189"/>
      <c r="F1391" s="1186"/>
      <c r="G1391" s="1186"/>
      <c r="H1391" s="201" t="s">
        <v>25</v>
      </c>
      <c r="I1391" s="203">
        <v>0.68</v>
      </c>
      <c r="J1391" s="203">
        <v>2.76</v>
      </c>
      <c r="K1391" s="203">
        <v>0.92</v>
      </c>
      <c r="L1391" s="204">
        <v>0.66</v>
      </c>
      <c r="M1391" s="206">
        <v>1.2702</v>
      </c>
      <c r="N1391" s="1192"/>
    </row>
    <row r="1392" spans="2:14" ht="31.5" customHeight="1" thickTop="1">
      <c r="B1392" s="1182" t="s">
        <v>1242</v>
      </c>
      <c r="C1392" s="750" t="s">
        <v>1249</v>
      </c>
      <c r="D1392" s="728" t="s">
        <v>1250</v>
      </c>
      <c r="E1392" s="1187" t="s">
        <v>300</v>
      </c>
      <c r="F1392" s="728" t="s">
        <v>1388</v>
      </c>
      <c r="G1392" s="728" t="s">
        <v>1389</v>
      </c>
      <c r="H1392" s="194" t="s">
        <v>22</v>
      </c>
      <c r="I1392" s="195">
        <v>640</v>
      </c>
      <c r="J1392" s="195">
        <v>860</v>
      </c>
      <c r="K1392" s="195">
        <v>1132</v>
      </c>
      <c r="L1392" s="196">
        <v>912</v>
      </c>
      <c r="M1392" s="197">
        <v>3544</v>
      </c>
      <c r="N1392" s="1190" t="s">
        <v>1390</v>
      </c>
    </row>
    <row r="1393" spans="2:14" ht="31.5" customHeight="1">
      <c r="B1393" s="1183"/>
      <c r="C1393" s="713"/>
      <c r="D1393" s="722"/>
      <c r="E1393" s="1188"/>
      <c r="F1393" s="722"/>
      <c r="G1393" s="722"/>
      <c r="H1393" s="198" t="s">
        <v>24</v>
      </c>
      <c r="I1393" s="199">
        <v>330</v>
      </c>
      <c r="J1393" s="199">
        <v>500</v>
      </c>
      <c r="K1393" s="199">
        <v>250</v>
      </c>
      <c r="L1393" s="200">
        <v>450</v>
      </c>
      <c r="M1393" s="66">
        <v>1530</v>
      </c>
      <c r="N1393" s="1191"/>
    </row>
    <row r="1394" spans="2:14" ht="31.5" customHeight="1" thickBot="1">
      <c r="B1394" s="1184"/>
      <c r="C1394" s="1185"/>
      <c r="D1394" s="1186"/>
      <c r="E1394" s="1189"/>
      <c r="F1394" s="1186"/>
      <c r="G1394" s="1186"/>
      <c r="H1394" s="201" t="s">
        <v>25</v>
      </c>
      <c r="I1394" s="203">
        <v>1.94</v>
      </c>
      <c r="J1394" s="203">
        <v>1.72</v>
      </c>
      <c r="K1394" s="203">
        <v>4.53</v>
      </c>
      <c r="L1394" s="204">
        <v>2.0299999999999998</v>
      </c>
      <c r="M1394" s="206">
        <v>2.3163999999999998</v>
      </c>
      <c r="N1394" s="1192"/>
    </row>
    <row r="1395" spans="2:14" ht="31.5" customHeight="1" thickTop="1">
      <c r="B1395" s="1182" t="s">
        <v>1242</v>
      </c>
      <c r="C1395" s="750" t="s">
        <v>1249</v>
      </c>
      <c r="D1395" s="728" t="s">
        <v>1250</v>
      </c>
      <c r="E1395" s="1187" t="s">
        <v>1238</v>
      </c>
      <c r="F1395" s="728" t="s">
        <v>1391</v>
      </c>
      <c r="G1395" s="728" t="s">
        <v>1392</v>
      </c>
      <c r="H1395" s="194" t="s">
        <v>22</v>
      </c>
      <c r="I1395" s="195">
        <v>6</v>
      </c>
      <c r="J1395" s="195">
        <v>6</v>
      </c>
      <c r="K1395" s="195">
        <v>6</v>
      </c>
      <c r="L1395" s="196">
        <v>6</v>
      </c>
      <c r="M1395" s="197">
        <v>6</v>
      </c>
      <c r="N1395" s="210"/>
    </row>
    <row r="1396" spans="2:14" ht="31.5" customHeight="1">
      <c r="B1396" s="1183"/>
      <c r="C1396" s="713"/>
      <c r="D1396" s="722"/>
      <c r="E1396" s="1188"/>
      <c r="F1396" s="722"/>
      <c r="G1396" s="722"/>
      <c r="H1396" s="198" t="s">
        <v>24</v>
      </c>
      <c r="I1396" s="199">
        <v>6</v>
      </c>
      <c r="J1396" s="199">
        <v>6</v>
      </c>
      <c r="K1396" s="199">
        <v>6</v>
      </c>
      <c r="L1396" s="200">
        <v>6</v>
      </c>
      <c r="M1396" s="66">
        <v>6</v>
      </c>
      <c r="N1396" s="211"/>
    </row>
    <row r="1397" spans="2:14" ht="31.5" customHeight="1" thickBot="1">
      <c r="B1397" s="1184"/>
      <c r="C1397" s="1185"/>
      <c r="D1397" s="1186"/>
      <c r="E1397" s="1189"/>
      <c r="F1397" s="1186"/>
      <c r="G1397" s="1186"/>
      <c r="H1397" s="201" t="s">
        <v>25</v>
      </c>
      <c r="I1397" s="203">
        <v>1</v>
      </c>
      <c r="J1397" s="203">
        <v>1</v>
      </c>
      <c r="K1397" s="203">
        <v>1</v>
      </c>
      <c r="L1397" s="204">
        <v>1</v>
      </c>
      <c r="M1397" s="205">
        <v>1</v>
      </c>
      <c r="N1397" s="212"/>
    </row>
    <row r="1398" spans="2:14" ht="31.5" customHeight="1" thickTop="1">
      <c r="B1398" s="1182" t="s">
        <v>1242</v>
      </c>
      <c r="C1398" s="750" t="s">
        <v>1249</v>
      </c>
      <c r="D1398" s="728" t="s">
        <v>1250</v>
      </c>
      <c r="E1398" s="1187" t="s">
        <v>1393</v>
      </c>
      <c r="F1398" s="728" t="s">
        <v>1394</v>
      </c>
      <c r="G1398" s="728" t="s">
        <v>1394</v>
      </c>
      <c r="H1398" s="194" t="s">
        <v>22</v>
      </c>
      <c r="I1398" s="195">
        <v>0</v>
      </c>
      <c r="J1398" s="195">
        <v>12</v>
      </c>
      <c r="K1398" s="195">
        <v>44</v>
      </c>
      <c r="L1398" s="196">
        <v>33</v>
      </c>
      <c r="M1398" s="197">
        <v>89</v>
      </c>
      <c r="N1398" s="1179" t="s">
        <v>1395</v>
      </c>
    </row>
    <row r="1399" spans="2:14" ht="31.5" customHeight="1">
      <c r="B1399" s="1183"/>
      <c r="C1399" s="713"/>
      <c r="D1399" s="722"/>
      <c r="E1399" s="1188"/>
      <c r="F1399" s="722"/>
      <c r="G1399" s="722"/>
      <c r="H1399" s="198" t="s">
        <v>24</v>
      </c>
      <c r="I1399" s="199">
        <v>0</v>
      </c>
      <c r="J1399" s="199">
        <v>12</v>
      </c>
      <c r="K1399" s="199">
        <v>44</v>
      </c>
      <c r="L1399" s="200">
        <v>33</v>
      </c>
      <c r="M1399" s="66">
        <v>89</v>
      </c>
      <c r="N1399" s="1180"/>
    </row>
    <row r="1400" spans="2:14" ht="31.5" customHeight="1" thickBot="1">
      <c r="B1400" s="1184"/>
      <c r="C1400" s="1185"/>
      <c r="D1400" s="1186"/>
      <c r="E1400" s="1189"/>
      <c r="F1400" s="1186"/>
      <c r="G1400" s="1186"/>
      <c r="H1400" s="201" t="s">
        <v>25</v>
      </c>
      <c r="I1400" s="203">
        <v>0</v>
      </c>
      <c r="J1400" s="203">
        <v>1</v>
      </c>
      <c r="K1400" s="203">
        <v>1</v>
      </c>
      <c r="L1400" s="204">
        <v>1</v>
      </c>
      <c r="M1400" s="205">
        <v>1</v>
      </c>
      <c r="N1400" s="1181"/>
    </row>
    <row r="1401" spans="2:14" ht="31.5" customHeight="1" thickTop="1">
      <c r="B1401" s="1148" t="s">
        <v>1396</v>
      </c>
      <c r="C1401" s="1151" t="s">
        <v>1397</v>
      </c>
      <c r="D1401" s="893" t="s">
        <v>1398</v>
      </c>
      <c r="E1401" s="1156" t="s">
        <v>19</v>
      </c>
      <c r="F1401" s="893" t="s">
        <v>1399</v>
      </c>
      <c r="G1401" s="893" t="s">
        <v>1400</v>
      </c>
      <c r="H1401" s="149" t="s">
        <v>22</v>
      </c>
      <c r="I1401" s="216">
        <v>3749</v>
      </c>
      <c r="J1401" s="216">
        <v>0</v>
      </c>
      <c r="K1401" s="216">
        <v>8917</v>
      </c>
      <c r="L1401" s="217">
        <v>4240</v>
      </c>
      <c r="M1401" s="218">
        <v>16906</v>
      </c>
      <c r="N1401" s="1176"/>
    </row>
    <row r="1402" spans="2:14" ht="31.5" customHeight="1">
      <c r="B1402" s="1149"/>
      <c r="C1402" s="1152"/>
      <c r="D1402" s="1154"/>
      <c r="E1402" s="1157"/>
      <c r="F1402" s="1157"/>
      <c r="G1402" s="1157"/>
      <c r="H1402" s="150" t="s">
        <v>24</v>
      </c>
      <c r="I1402" s="219">
        <v>4100</v>
      </c>
      <c r="J1402" s="219">
        <v>4600</v>
      </c>
      <c r="K1402" s="219">
        <v>5500</v>
      </c>
      <c r="L1402" s="220">
        <v>4100</v>
      </c>
      <c r="M1402" s="221">
        <v>18300</v>
      </c>
      <c r="N1402" s="1177"/>
    </row>
    <row r="1403" spans="2:14" ht="31.5" customHeight="1" thickBot="1">
      <c r="B1403" s="1150"/>
      <c r="C1403" s="1153"/>
      <c r="D1403" s="1155"/>
      <c r="E1403" s="1158"/>
      <c r="F1403" s="1158"/>
      <c r="G1403" s="1158"/>
      <c r="H1403" s="151" t="s">
        <v>25</v>
      </c>
      <c r="I1403" s="222">
        <v>0.9143</v>
      </c>
      <c r="J1403" s="222">
        <v>0.9143</v>
      </c>
      <c r="K1403" s="222">
        <v>1.6212</v>
      </c>
      <c r="L1403" s="223">
        <v>1.03</v>
      </c>
      <c r="M1403" s="224">
        <v>92</v>
      </c>
      <c r="N1403" s="1178"/>
    </row>
    <row r="1404" spans="2:14" ht="31.5" customHeight="1" thickTop="1">
      <c r="B1404" s="1148" t="s">
        <v>1396</v>
      </c>
      <c r="C1404" s="1151" t="s">
        <v>1397</v>
      </c>
      <c r="D1404" s="893" t="s">
        <v>1398</v>
      </c>
      <c r="E1404" s="1156" t="s">
        <v>26</v>
      </c>
      <c r="F1404" s="893" t="s">
        <v>1401</v>
      </c>
      <c r="G1404" s="893" t="s">
        <v>1402</v>
      </c>
      <c r="H1404" s="149" t="s">
        <v>22</v>
      </c>
      <c r="I1404" s="216">
        <v>3293</v>
      </c>
      <c r="J1404" s="216">
        <v>0</v>
      </c>
      <c r="K1404" s="216">
        <v>6690</v>
      </c>
      <c r="L1404" s="217">
        <v>3332</v>
      </c>
      <c r="M1404" s="218">
        <f>I1404+J1404+K1404+L1404</f>
        <v>13315</v>
      </c>
      <c r="N1404" s="1176" t="s">
        <v>1403</v>
      </c>
    </row>
    <row r="1405" spans="2:14" ht="31.5" customHeight="1">
      <c r="B1405" s="1149"/>
      <c r="C1405" s="1152"/>
      <c r="D1405" s="1154"/>
      <c r="E1405" s="1157"/>
      <c r="F1405" s="1157"/>
      <c r="G1405" s="1157"/>
      <c r="H1405" s="150" t="s">
        <v>24</v>
      </c>
      <c r="I1405" s="219">
        <v>3550</v>
      </c>
      <c r="J1405" s="219">
        <v>3550</v>
      </c>
      <c r="K1405" s="219">
        <v>3550</v>
      </c>
      <c r="L1405" s="220">
        <v>3550</v>
      </c>
      <c r="M1405" s="221">
        <f>I1405+J1405+K1405+L1405</f>
        <v>14200</v>
      </c>
      <c r="N1405" s="1177"/>
    </row>
    <row r="1406" spans="2:14" ht="31.5" customHeight="1" thickBot="1">
      <c r="B1406" s="1150"/>
      <c r="C1406" s="1153"/>
      <c r="D1406" s="1155"/>
      <c r="E1406" s="1158"/>
      <c r="F1406" s="1158"/>
      <c r="G1406" s="1158"/>
      <c r="H1406" s="151" t="s">
        <v>25</v>
      </c>
      <c r="I1406" s="225">
        <v>0.92</v>
      </c>
      <c r="J1406" s="225">
        <v>0</v>
      </c>
      <c r="K1406" s="222">
        <v>1.8844000000000001</v>
      </c>
      <c r="L1406" s="223">
        <v>0.94</v>
      </c>
      <c r="M1406" s="226">
        <v>0.93759999999999999</v>
      </c>
      <c r="N1406" s="1178"/>
    </row>
    <row r="1407" spans="2:14" ht="31.5" customHeight="1" thickTop="1">
      <c r="B1407" s="1148" t="s">
        <v>1396</v>
      </c>
      <c r="C1407" s="1151" t="s">
        <v>1397</v>
      </c>
      <c r="D1407" s="893" t="s">
        <v>1398</v>
      </c>
      <c r="E1407" s="1156" t="s">
        <v>55</v>
      </c>
      <c r="F1407" s="893" t="s">
        <v>1404</v>
      </c>
      <c r="G1407" s="893" t="s">
        <v>1405</v>
      </c>
      <c r="H1407" s="149" t="s">
        <v>22</v>
      </c>
      <c r="I1407" s="216">
        <v>456</v>
      </c>
      <c r="J1407" s="216">
        <v>0</v>
      </c>
      <c r="K1407" s="216">
        <v>857</v>
      </c>
      <c r="L1407" s="217">
        <v>450</v>
      </c>
      <c r="M1407" s="218">
        <f>I1407+J1407+K1407+L1407</f>
        <v>1763</v>
      </c>
      <c r="N1407" s="1176" t="s">
        <v>1406</v>
      </c>
    </row>
    <row r="1408" spans="2:14" ht="31.5" customHeight="1">
      <c r="B1408" s="1149"/>
      <c r="C1408" s="1152"/>
      <c r="D1408" s="1154"/>
      <c r="E1408" s="1157"/>
      <c r="F1408" s="1157"/>
      <c r="G1408" s="1157"/>
      <c r="H1408" s="150" t="s">
        <v>24</v>
      </c>
      <c r="I1408" s="219">
        <v>550</v>
      </c>
      <c r="J1408" s="219">
        <v>550</v>
      </c>
      <c r="K1408" s="219">
        <v>550</v>
      </c>
      <c r="L1408" s="220">
        <v>550</v>
      </c>
      <c r="M1408" s="221">
        <f>I1408+J1408+K1408+L1408</f>
        <v>2200</v>
      </c>
      <c r="N1408" s="1177"/>
    </row>
    <row r="1409" spans="2:14" ht="31.5" customHeight="1" thickBot="1">
      <c r="B1409" s="1150"/>
      <c r="C1409" s="1153"/>
      <c r="D1409" s="1155"/>
      <c r="E1409" s="1158"/>
      <c r="F1409" s="1158"/>
      <c r="G1409" s="1158"/>
      <c r="H1409" s="151" t="s">
        <v>25</v>
      </c>
      <c r="I1409" s="225">
        <v>0.83</v>
      </c>
      <c r="J1409" s="225">
        <v>0</v>
      </c>
      <c r="K1409" s="222">
        <v>1.5580000000000001</v>
      </c>
      <c r="L1409" s="223">
        <v>0.82</v>
      </c>
      <c r="M1409" s="224">
        <v>80.13</v>
      </c>
      <c r="N1409" s="1178"/>
    </row>
    <row r="1410" spans="2:14" ht="45.75" customHeight="1" thickTop="1">
      <c r="B1410" s="1148" t="s">
        <v>1396</v>
      </c>
      <c r="C1410" s="1151" t="s">
        <v>1397</v>
      </c>
      <c r="D1410" s="893" t="s">
        <v>1398</v>
      </c>
      <c r="E1410" s="1156" t="s">
        <v>59</v>
      </c>
      <c r="F1410" s="875" t="s">
        <v>1407</v>
      </c>
      <c r="G1410" s="893" t="s">
        <v>1408</v>
      </c>
      <c r="H1410" s="149" t="s">
        <v>22</v>
      </c>
      <c r="I1410" s="216">
        <v>0</v>
      </c>
      <c r="J1410" s="216">
        <v>0</v>
      </c>
      <c r="K1410" s="216">
        <v>1370</v>
      </c>
      <c r="L1410" s="217">
        <v>458</v>
      </c>
      <c r="M1410" s="218">
        <f>K1410+L1410</f>
        <v>1828</v>
      </c>
      <c r="N1410" s="1170" t="s">
        <v>1409</v>
      </c>
    </row>
    <row r="1411" spans="2:14" ht="45.75" customHeight="1">
      <c r="B1411" s="1149"/>
      <c r="C1411" s="1152"/>
      <c r="D1411" s="1154"/>
      <c r="E1411" s="1157"/>
      <c r="F1411" s="1168"/>
      <c r="G1411" s="1157"/>
      <c r="H1411" s="150" t="s">
        <v>24</v>
      </c>
      <c r="I1411" s="219">
        <v>0</v>
      </c>
      <c r="J1411" s="219">
        <v>500</v>
      </c>
      <c r="K1411" s="219">
        <v>1400</v>
      </c>
      <c r="L1411" s="220">
        <v>500</v>
      </c>
      <c r="M1411" s="221">
        <f>I1411+J1411+K1411+L1411</f>
        <v>2400</v>
      </c>
      <c r="N1411" s="1171"/>
    </row>
    <row r="1412" spans="2:14" ht="45.75" customHeight="1" thickBot="1">
      <c r="B1412" s="1150"/>
      <c r="C1412" s="1153"/>
      <c r="D1412" s="1155"/>
      <c r="E1412" s="1158"/>
      <c r="F1412" s="1169"/>
      <c r="G1412" s="1158"/>
      <c r="H1412" s="151" t="s">
        <v>25</v>
      </c>
      <c r="I1412" s="225">
        <v>0</v>
      </c>
      <c r="J1412" s="225">
        <v>0</v>
      </c>
      <c r="K1412" s="222">
        <v>0.97850000000000004</v>
      </c>
      <c r="L1412" s="223">
        <v>0.92</v>
      </c>
      <c r="M1412" s="224">
        <v>76.16</v>
      </c>
      <c r="N1412" s="1172"/>
    </row>
    <row r="1413" spans="2:14" ht="51.75" customHeight="1" thickTop="1">
      <c r="B1413" s="1148" t="s">
        <v>1396</v>
      </c>
      <c r="C1413" s="1151" t="s">
        <v>1397</v>
      </c>
      <c r="D1413" s="893" t="s">
        <v>1398</v>
      </c>
      <c r="E1413" s="1156" t="s">
        <v>70</v>
      </c>
      <c r="F1413" s="893" t="s">
        <v>1410</v>
      </c>
      <c r="G1413" s="893" t="s">
        <v>1411</v>
      </c>
      <c r="H1413" s="149" t="s">
        <v>22</v>
      </c>
      <c r="I1413" s="216">
        <v>3293</v>
      </c>
      <c r="J1413" s="216">
        <v>0</v>
      </c>
      <c r="K1413" s="216">
        <v>6690</v>
      </c>
      <c r="L1413" s="217">
        <v>3332</v>
      </c>
      <c r="M1413" s="218">
        <f>I1413+J1413+K1413+L1413</f>
        <v>13315</v>
      </c>
      <c r="N1413" s="1164" t="s">
        <v>1412</v>
      </c>
    </row>
    <row r="1414" spans="2:14" ht="51.75" customHeight="1">
      <c r="B1414" s="1149"/>
      <c r="C1414" s="1152"/>
      <c r="D1414" s="1154"/>
      <c r="E1414" s="1157"/>
      <c r="F1414" s="1157"/>
      <c r="G1414" s="1157"/>
      <c r="H1414" s="150" t="s">
        <v>24</v>
      </c>
      <c r="I1414" s="219">
        <v>3550</v>
      </c>
      <c r="J1414" s="219">
        <v>3550</v>
      </c>
      <c r="K1414" s="219">
        <v>3550</v>
      </c>
      <c r="L1414" s="220">
        <v>3550</v>
      </c>
      <c r="M1414" s="221">
        <f>I1414+J1414+K1414+L1414</f>
        <v>14200</v>
      </c>
      <c r="N1414" s="1165"/>
    </row>
    <row r="1415" spans="2:14" ht="51.75" customHeight="1" thickBot="1">
      <c r="B1415" s="1150"/>
      <c r="C1415" s="1153"/>
      <c r="D1415" s="1155"/>
      <c r="E1415" s="1158"/>
      <c r="F1415" s="1158"/>
      <c r="G1415" s="1158"/>
      <c r="H1415" s="151" t="s">
        <v>25</v>
      </c>
      <c r="I1415" s="225">
        <v>0.92</v>
      </c>
      <c r="J1415" s="225">
        <v>0</v>
      </c>
      <c r="K1415" s="222">
        <v>1.8845000000000001</v>
      </c>
      <c r="L1415" s="227">
        <v>0.93859999999999999</v>
      </c>
      <c r="M1415" s="226">
        <v>0.93759999999999999</v>
      </c>
      <c r="N1415" s="1166"/>
    </row>
    <row r="1416" spans="2:14" ht="45.75" customHeight="1" thickTop="1">
      <c r="B1416" s="1148" t="s">
        <v>1396</v>
      </c>
      <c r="C1416" s="1151" t="s">
        <v>1397</v>
      </c>
      <c r="D1416" s="893" t="s">
        <v>1398</v>
      </c>
      <c r="E1416" s="1156" t="s">
        <v>103</v>
      </c>
      <c r="F1416" s="893" t="s">
        <v>1413</v>
      </c>
      <c r="G1416" s="893" t="s">
        <v>1414</v>
      </c>
      <c r="H1416" s="149" t="s">
        <v>22</v>
      </c>
      <c r="I1416" s="216">
        <v>0</v>
      </c>
      <c r="J1416" s="216">
        <v>0</v>
      </c>
      <c r="K1416" s="216">
        <v>0</v>
      </c>
      <c r="L1416" s="217">
        <v>212</v>
      </c>
      <c r="M1416" s="218">
        <v>212</v>
      </c>
      <c r="N1416" s="1139" t="s">
        <v>1415</v>
      </c>
    </row>
    <row r="1417" spans="2:14" ht="45.75" customHeight="1">
      <c r="B1417" s="1149"/>
      <c r="C1417" s="1152"/>
      <c r="D1417" s="1154"/>
      <c r="E1417" s="1157"/>
      <c r="F1417" s="1157"/>
      <c r="G1417" s="1157"/>
      <c r="H1417" s="150" t="s">
        <v>24</v>
      </c>
      <c r="I1417" s="219">
        <v>0</v>
      </c>
      <c r="J1417" s="219">
        <v>216</v>
      </c>
      <c r="K1417" s="219">
        <v>0</v>
      </c>
      <c r="L1417" s="220">
        <v>216</v>
      </c>
      <c r="M1417" s="221">
        <v>216</v>
      </c>
      <c r="N1417" s="1140"/>
    </row>
    <row r="1418" spans="2:14" ht="45.75" customHeight="1" thickBot="1">
      <c r="B1418" s="1150"/>
      <c r="C1418" s="1153"/>
      <c r="D1418" s="1155"/>
      <c r="E1418" s="1158"/>
      <c r="F1418" s="1158"/>
      <c r="G1418" s="1158"/>
      <c r="H1418" s="151" t="s">
        <v>25</v>
      </c>
      <c r="I1418" s="225">
        <v>0</v>
      </c>
      <c r="J1418" s="225">
        <v>0</v>
      </c>
      <c r="K1418" s="225">
        <v>0</v>
      </c>
      <c r="L1418" s="227">
        <v>0.98150000000000004</v>
      </c>
      <c r="M1418" s="226">
        <v>0.98150000000000004</v>
      </c>
      <c r="N1418" s="1141"/>
    </row>
    <row r="1419" spans="2:14" ht="31.5" customHeight="1" thickTop="1">
      <c r="B1419" s="1148" t="s">
        <v>1396</v>
      </c>
      <c r="C1419" s="1151" t="s">
        <v>1397</v>
      </c>
      <c r="D1419" s="893" t="s">
        <v>1398</v>
      </c>
      <c r="E1419" s="1156" t="s">
        <v>238</v>
      </c>
      <c r="F1419" s="893" t="s">
        <v>1416</v>
      </c>
      <c r="G1419" s="893" t="s">
        <v>1417</v>
      </c>
      <c r="H1419" s="149" t="s">
        <v>22</v>
      </c>
      <c r="I1419" s="216">
        <v>10</v>
      </c>
      <c r="J1419" s="216">
        <v>0</v>
      </c>
      <c r="K1419" s="216">
        <v>0</v>
      </c>
      <c r="L1419" s="217">
        <v>6</v>
      </c>
      <c r="M1419" s="218">
        <f>L1419+I1419</f>
        <v>16</v>
      </c>
      <c r="N1419" s="1176" t="s">
        <v>1418</v>
      </c>
    </row>
    <row r="1420" spans="2:14" ht="31.5" customHeight="1">
      <c r="B1420" s="1149"/>
      <c r="C1420" s="1152"/>
      <c r="D1420" s="1154"/>
      <c r="E1420" s="1157"/>
      <c r="F1420" s="1157"/>
      <c r="G1420" s="1157"/>
      <c r="H1420" s="150" t="s">
        <v>24</v>
      </c>
      <c r="I1420" s="219">
        <v>10</v>
      </c>
      <c r="J1420" s="219">
        <v>0</v>
      </c>
      <c r="K1420" s="219">
        <v>0</v>
      </c>
      <c r="L1420" s="220">
        <v>6</v>
      </c>
      <c r="M1420" s="221">
        <f>L1420+I1420</f>
        <v>16</v>
      </c>
      <c r="N1420" s="1177"/>
    </row>
    <row r="1421" spans="2:14" ht="31.5" customHeight="1" thickBot="1">
      <c r="B1421" s="1150"/>
      <c r="C1421" s="1153"/>
      <c r="D1421" s="1155"/>
      <c r="E1421" s="1158"/>
      <c r="F1421" s="1158"/>
      <c r="G1421" s="1158"/>
      <c r="H1421" s="151" t="s">
        <v>25</v>
      </c>
      <c r="I1421" s="225">
        <v>1</v>
      </c>
      <c r="J1421" s="225">
        <v>0</v>
      </c>
      <c r="K1421" s="225">
        <v>0</v>
      </c>
      <c r="L1421" s="223">
        <v>1</v>
      </c>
      <c r="M1421" s="228">
        <v>1</v>
      </c>
      <c r="N1421" s="1178"/>
    </row>
    <row r="1422" spans="2:14" ht="59.25" customHeight="1" thickTop="1">
      <c r="B1422" s="1148" t="s">
        <v>1396</v>
      </c>
      <c r="C1422" s="1151" t="s">
        <v>1397</v>
      </c>
      <c r="D1422" s="893" t="s">
        <v>1398</v>
      </c>
      <c r="E1422" s="1156" t="s">
        <v>530</v>
      </c>
      <c r="F1422" s="893" t="s">
        <v>1419</v>
      </c>
      <c r="G1422" s="893" t="s">
        <v>1420</v>
      </c>
      <c r="H1422" s="149" t="s">
        <v>22</v>
      </c>
      <c r="I1422" s="216">
        <v>0</v>
      </c>
      <c r="J1422" s="216">
        <v>0</v>
      </c>
      <c r="K1422" s="216">
        <v>0</v>
      </c>
      <c r="L1422" s="217">
        <v>212</v>
      </c>
      <c r="M1422" s="218">
        <v>212</v>
      </c>
      <c r="N1422" s="1139" t="s">
        <v>1421</v>
      </c>
    </row>
    <row r="1423" spans="2:14" ht="59.25" customHeight="1">
      <c r="B1423" s="1149"/>
      <c r="C1423" s="1152"/>
      <c r="D1423" s="1154"/>
      <c r="E1423" s="1157"/>
      <c r="F1423" s="1157"/>
      <c r="G1423" s="1157"/>
      <c r="H1423" s="150" t="s">
        <v>24</v>
      </c>
      <c r="I1423" s="219">
        <v>0</v>
      </c>
      <c r="J1423" s="219">
        <v>216</v>
      </c>
      <c r="K1423" s="219">
        <v>0</v>
      </c>
      <c r="L1423" s="220">
        <v>216</v>
      </c>
      <c r="M1423" s="221">
        <v>216</v>
      </c>
      <c r="N1423" s="1140"/>
    </row>
    <row r="1424" spans="2:14" ht="59.25" customHeight="1" thickBot="1">
      <c r="B1424" s="1150"/>
      <c r="C1424" s="1153"/>
      <c r="D1424" s="1155"/>
      <c r="E1424" s="1158"/>
      <c r="F1424" s="1158"/>
      <c r="G1424" s="1158"/>
      <c r="H1424" s="151" t="s">
        <v>25</v>
      </c>
      <c r="I1424" s="225">
        <v>0</v>
      </c>
      <c r="J1424" s="225">
        <v>0</v>
      </c>
      <c r="K1424" s="225">
        <v>0</v>
      </c>
      <c r="L1424" s="227">
        <v>0.98150000000000004</v>
      </c>
      <c r="M1424" s="226">
        <v>0.98150000000000004</v>
      </c>
      <c r="N1424" s="1141"/>
    </row>
    <row r="1425" spans="2:14" ht="31.5" customHeight="1" thickTop="1">
      <c r="B1425" s="1148" t="s">
        <v>1396</v>
      </c>
      <c r="C1425" s="1151" t="s">
        <v>1397</v>
      </c>
      <c r="D1425" s="893" t="s">
        <v>1398</v>
      </c>
      <c r="E1425" s="1156" t="s">
        <v>1137</v>
      </c>
      <c r="F1425" s="893" t="s">
        <v>1422</v>
      </c>
      <c r="G1425" s="893" t="s">
        <v>1423</v>
      </c>
      <c r="H1425" s="149" t="s">
        <v>22</v>
      </c>
      <c r="I1425" s="216">
        <v>0</v>
      </c>
      <c r="J1425" s="216">
        <v>0</v>
      </c>
      <c r="K1425" s="216">
        <v>15</v>
      </c>
      <c r="L1425" s="217">
        <v>15</v>
      </c>
      <c r="M1425" s="218">
        <v>30</v>
      </c>
      <c r="N1425" s="1176" t="s">
        <v>1418</v>
      </c>
    </row>
    <row r="1426" spans="2:14" ht="31.5" customHeight="1">
      <c r="B1426" s="1149"/>
      <c r="C1426" s="1152"/>
      <c r="D1426" s="1154"/>
      <c r="E1426" s="1157"/>
      <c r="F1426" s="1157"/>
      <c r="G1426" s="1157"/>
      <c r="H1426" s="150" t="s">
        <v>24</v>
      </c>
      <c r="I1426" s="219">
        <v>0</v>
      </c>
      <c r="J1426" s="219">
        <v>15</v>
      </c>
      <c r="K1426" s="219">
        <v>15</v>
      </c>
      <c r="L1426" s="220">
        <v>15</v>
      </c>
      <c r="M1426" s="221">
        <v>30</v>
      </c>
      <c r="N1426" s="1177"/>
    </row>
    <row r="1427" spans="2:14" ht="31.5" customHeight="1" thickBot="1">
      <c r="B1427" s="1150"/>
      <c r="C1427" s="1153"/>
      <c r="D1427" s="1155"/>
      <c r="E1427" s="1158"/>
      <c r="F1427" s="1158"/>
      <c r="G1427" s="1158"/>
      <c r="H1427" s="151" t="s">
        <v>25</v>
      </c>
      <c r="I1427" s="225">
        <v>0</v>
      </c>
      <c r="J1427" s="225">
        <v>0</v>
      </c>
      <c r="K1427" s="225">
        <v>1</v>
      </c>
      <c r="L1427" s="223">
        <v>1</v>
      </c>
      <c r="M1427" s="228">
        <v>1</v>
      </c>
      <c r="N1427" s="1178"/>
    </row>
    <row r="1428" spans="2:14" ht="47.25" customHeight="1" thickTop="1">
      <c r="B1428" s="1148" t="s">
        <v>1396</v>
      </c>
      <c r="C1428" s="1151" t="s">
        <v>1397</v>
      </c>
      <c r="D1428" s="893" t="s">
        <v>1398</v>
      </c>
      <c r="E1428" s="1156" t="s">
        <v>73</v>
      </c>
      <c r="F1428" s="893" t="s">
        <v>1424</v>
      </c>
      <c r="G1428" s="893" t="s">
        <v>1425</v>
      </c>
      <c r="H1428" s="149" t="s">
        <v>22</v>
      </c>
      <c r="I1428" s="216">
        <v>456</v>
      </c>
      <c r="J1428" s="216">
        <v>0</v>
      </c>
      <c r="K1428" s="216">
        <v>857</v>
      </c>
      <c r="L1428" s="217">
        <v>450</v>
      </c>
      <c r="M1428" s="218">
        <f>I1428+J1428+K1428+L1428</f>
        <v>1763</v>
      </c>
      <c r="N1428" s="1139" t="s">
        <v>1426</v>
      </c>
    </row>
    <row r="1429" spans="2:14" ht="47.25" customHeight="1">
      <c r="B1429" s="1149"/>
      <c r="C1429" s="1152"/>
      <c r="D1429" s="1154"/>
      <c r="E1429" s="1157"/>
      <c r="F1429" s="1157"/>
      <c r="G1429" s="1157"/>
      <c r="H1429" s="150" t="s">
        <v>24</v>
      </c>
      <c r="I1429" s="219">
        <v>550</v>
      </c>
      <c r="J1429" s="219">
        <v>550</v>
      </c>
      <c r="K1429" s="219">
        <v>550</v>
      </c>
      <c r="L1429" s="220">
        <v>550</v>
      </c>
      <c r="M1429" s="221">
        <f>I1429+J1429+K1429+L1429</f>
        <v>2200</v>
      </c>
      <c r="N1429" s="1140"/>
    </row>
    <row r="1430" spans="2:14" ht="47.25" customHeight="1" thickBot="1">
      <c r="B1430" s="1150"/>
      <c r="C1430" s="1153"/>
      <c r="D1430" s="1155"/>
      <c r="E1430" s="1158"/>
      <c r="F1430" s="1158"/>
      <c r="G1430" s="1158"/>
      <c r="H1430" s="151" t="s">
        <v>25</v>
      </c>
      <c r="I1430" s="225">
        <v>0.83</v>
      </c>
      <c r="J1430" s="225">
        <v>0</v>
      </c>
      <c r="K1430" s="222">
        <v>1.5580000000000001</v>
      </c>
      <c r="L1430" s="223">
        <v>0.82</v>
      </c>
      <c r="M1430" s="226">
        <v>0.80130000000000001</v>
      </c>
      <c r="N1430" s="1141"/>
    </row>
    <row r="1431" spans="2:14" ht="36.75" customHeight="1" thickTop="1">
      <c r="B1431" s="1148" t="s">
        <v>1396</v>
      </c>
      <c r="C1431" s="1151" t="s">
        <v>1397</v>
      </c>
      <c r="D1431" s="893" t="s">
        <v>1398</v>
      </c>
      <c r="E1431" s="1156" t="s">
        <v>103</v>
      </c>
      <c r="F1431" s="893" t="s">
        <v>1413</v>
      </c>
      <c r="G1431" s="893" t="s">
        <v>1427</v>
      </c>
      <c r="H1431" s="149" t="s">
        <v>22</v>
      </c>
      <c r="I1431" s="216">
        <v>28</v>
      </c>
      <c r="J1431" s="216">
        <v>0</v>
      </c>
      <c r="K1431" s="216">
        <v>62</v>
      </c>
      <c r="L1431" s="217">
        <v>31</v>
      </c>
      <c r="M1431" s="218">
        <v>31</v>
      </c>
      <c r="N1431" s="1173" t="s">
        <v>1418</v>
      </c>
    </row>
    <row r="1432" spans="2:14" ht="36.75" customHeight="1">
      <c r="B1432" s="1149"/>
      <c r="C1432" s="1152"/>
      <c r="D1432" s="1154"/>
      <c r="E1432" s="1157"/>
      <c r="F1432" s="1157"/>
      <c r="G1432" s="1157"/>
      <c r="H1432" s="150" t="s">
        <v>24</v>
      </c>
      <c r="I1432" s="219">
        <v>31</v>
      </c>
      <c r="J1432" s="219">
        <v>31</v>
      </c>
      <c r="K1432" s="219">
        <v>31</v>
      </c>
      <c r="L1432" s="220">
        <v>31</v>
      </c>
      <c r="M1432" s="221">
        <v>31</v>
      </c>
      <c r="N1432" s="1174"/>
    </row>
    <row r="1433" spans="2:14" ht="36.75" customHeight="1" thickBot="1">
      <c r="B1433" s="1150"/>
      <c r="C1433" s="1153"/>
      <c r="D1433" s="1155"/>
      <c r="E1433" s="1158"/>
      <c r="F1433" s="1158"/>
      <c r="G1433" s="1158"/>
      <c r="H1433" s="151" t="s">
        <v>25</v>
      </c>
      <c r="I1433" s="225">
        <v>0.9</v>
      </c>
      <c r="J1433" s="225">
        <v>0</v>
      </c>
      <c r="K1433" s="225">
        <v>2</v>
      </c>
      <c r="L1433" s="223">
        <v>1</v>
      </c>
      <c r="M1433" s="228">
        <v>1</v>
      </c>
      <c r="N1433" s="1175"/>
    </row>
    <row r="1434" spans="2:14" ht="31.5" customHeight="1" thickTop="1">
      <c r="B1434" s="1148" t="s">
        <v>1396</v>
      </c>
      <c r="C1434" s="1151" t="s">
        <v>1397</v>
      </c>
      <c r="D1434" s="893" t="s">
        <v>1398</v>
      </c>
      <c r="E1434" s="1156" t="s">
        <v>466</v>
      </c>
      <c r="F1434" s="893" t="s">
        <v>1428</v>
      </c>
      <c r="G1434" s="893" t="s">
        <v>1429</v>
      </c>
      <c r="H1434" s="149" t="s">
        <v>22</v>
      </c>
      <c r="I1434" s="216">
        <v>3</v>
      </c>
      <c r="J1434" s="216">
        <v>0</v>
      </c>
      <c r="K1434" s="216">
        <v>5</v>
      </c>
      <c r="L1434" s="217">
        <v>3</v>
      </c>
      <c r="M1434" s="218">
        <f>I1434+J1434+K1434+L1434</f>
        <v>11</v>
      </c>
      <c r="N1434" s="1164" t="s">
        <v>1418</v>
      </c>
    </row>
    <row r="1435" spans="2:14" ht="31.5" customHeight="1">
      <c r="B1435" s="1149"/>
      <c r="C1435" s="1152"/>
      <c r="D1435" s="1154"/>
      <c r="E1435" s="1157"/>
      <c r="F1435" s="1157"/>
      <c r="G1435" s="1157"/>
      <c r="H1435" s="150" t="s">
        <v>24</v>
      </c>
      <c r="I1435" s="219">
        <v>3</v>
      </c>
      <c r="J1435" s="219">
        <v>3</v>
      </c>
      <c r="K1435" s="219">
        <v>2</v>
      </c>
      <c r="L1435" s="220">
        <v>3</v>
      </c>
      <c r="M1435" s="221">
        <f>I1435+J1435+K1435+L1435</f>
        <v>11</v>
      </c>
      <c r="N1435" s="1165"/>
    </row>
    <row r="1436" spans="2:14" ht="31.5" customHeight="1" thickBot="1">
      <c r="B1436" s="1150"/>
      <c r="C1436" s="1153"/>
      <c r="D1436" s="1155"/>
      <c r="E1436" s="1158"/>
      <c r="F1436" s="1158"/>
      <c r="G1436" s="1158"/>
      <c r="H1436" s="151" t="s">
        <v>25</v>
      </c>
      <c r="I1436" s="225">
        <v>1</v>
      </c>
      <c r="J1436" s="225">
        <v>0</v>
      </c>
      <c r="K1436" s="225">
        <v>2.5</v>
      </c>
      <c r="L1436" s="223">
        <v>1</v>
      </c>
      <c r="M1436" s="224">
        <v>100</v>
      </c>
      <c r="N1436" s="1166"/>
    </row>
    <row r="1437" spans="2:14" ht="62.25" customHeight="1" thickTop="1">
      <c r="B1437" s="1148" t="s">
        <v>1396</v>
      </c>
      <c r="C1437" s="1151" t="s">
        <v>1397</v>
      </c>
      <c r="D1437" s="893" t="s">
        <v>1398</v>
      </c>
      <c r="E1437" s="1167" t="s">
        <v>76</v>
      </c>
      <c r="F1437" s="893" t="s">
        <v>1430</v>
      </c>
      <c r="G1437" s="893" t="s">
        <v>1431</v>
      </c>
      <c r="H1437" s="149" t="s">
        <v>22</v>
      </c>
      <c r="I1437" s="216">
        <v>0</v>
      </c>
      <c r="J1437" s="216">
        <v>0</v>
      </c>
      <c r="K1437" s="216">
        <v>440</v>
      </c>
      <c r="L1437" s="217">
        <v>71</v>
      </c>
      <c r="M1437" s="218">
        <f>L1437+K1437</f>
        <v>511</v>
      </c>
      <c r="N1437" s="1170" t="s">
        <v>1432</v>
      </c>
    </row>
    <row r="1438" spans="2:14" ht="62.25" customHeight="1">
      <c r="B1438" s="1149"/>
      <c r="C1438" s="1152"/>
      <c r="D1438" s="1154"/>
      <c r="E1438" s="1168"/>
      <c r="F1438" s="1157"/>
      <c r="G1438" s="1157"/>
      <c r="H1438" s="150" t="s">
        <v>24</v>
      </c>
      <c r="I1438" s="219">
        <v>0</v>
      </c>
      <c r="J1438" s="219">
        <v>200</v>
      </c>
      <c r="K1438" s="219">
        <v>400</v>
      </c>
      <c r="L1438" s="220">
        <v>200</v>
      </c>
      <c r="M1438" s="221">
        <v>600</v>
      </c>
      <c r="N1438" s="1171"/>
    </row>
    <row r="1439" spans="2:14" ht="62.25" customHeight="1" thickBot="1">
      <c r="B1439" s="1150"/>
      <c r="C1439" s="1153"/>
      <c r="D1439" s="1155"/>
      <c r="E1439" s="1169"/>
      <c r="F1439" s="1158"/>
      <c r="G1439" s="1158"/>
      <c r="H1439" s="151" t="s">
        <v>25</v>
      </c>
      <c r="I1439" s="225">
        <v>0</v>
      </c>
      <c r="J1439" s="225">
        <v>0</v>
      </c>
      <c r="K1439" s="225">
        <v>1.1000000000000001</v>
      </c>
      <c r="L1439" s="223">
        <v>0.36</v>
      </c>
      <c r="M1439" s="226">
        <v>0.85160000000000002</v>
      </c>
      <c r="N1439" s="1172"/>
    </row>
    <row r="1440" spans="2:14" ht="42.75" customHeight="1" thickTop="1">
      <c r="B1440" s="1148" t="s">
        <v>1396</v>
      </c>
      <c r="C1440" s="1151" t="s">
        <v>1397</v>
      </c>
      <c r="D1440" s="893" t="s">
        <v>1398</v>
      </c>
      <c r="E1440" s="1156" t="s">
        <v>159</v>
      </c>
      <c r="F1440" s="893" t="s">
        <v>1433</v>
      </c>
      <c r="G1440" s="893" t="s">
        <v>1434</v>
      </c>
      <c r="H1440" s="149" t="s">
        <v>22</v>
      </c>
      <c r="I1440" s="216">
        <v>0</v>
      </c>
      <c r="J1440" s="216">
        <v>0</v>
      </c>
      <c r="K1440" s="216">
        <v>930</v>
      </c>
      <c r="L1440" s="217">
        <v>387</v>
      </c>
      <c r="M1440" s="218">
        <f>L1440+K1440</f>
        <v>1317</v>
      </c>
      <c r="N1440" s="1164" t="s">
        <v>1435</v>
      </c>
    </row>
    <row r="1441" spans="2:14" ht="42.75" customHeight="1">
      <c r="B1441" s="1149"/>
      <c r="C1441" s="1152"/>
      <c r="D1441" s="1154"/>
      <c r="E1441" s="1157"/>
      <c r="F1441" s="1157"/>
      <c r="G1441" s="1157"/>
      <c r="H1441" s="150" t="s">
        <v>24</v>
      </c>
      <c r="I1441" s="219">
        <v>0</v>
      </c>
      <c r="J1441" s="219">
        <v>300</v>
      </c>
      <c r="K1441" s="219">
        <v>1000</v>
      </c>
      <c r="L1441" s="220">
        <v>300</v>
      </c>
      <c r="M1441" s="221">
        <f>L1441+K1441</f>
        <v>1300</v>
      </c>
      <c r="N1441" s="1165"/>
    </row>
    <row r="1442" spans="2:14" ht="42.75" customHeight="1" thickBot="1">
      <c r="B1442" s="1150"/>
      <c r="C1442" s="1153"/>
      <c r="D1442" s="1155"/>
      <c r="E1442" s="1158"/>
      <c r="F1442" s="1158"/>
      <c r="G1442" s="1158"/>
      <c r="H1442" s="151" t="s">
        <v>25</v>
      </c>
      <c r="I1442" s="225">
        <v>0</v>
      </c>
      <c r="J1442" s="225">
        <v>0</v>
      </c>
      <c r="K1442" s="225">
        <v>0.93</v>
      </c>
      <c r="L1442" s="223">
        <v>1.29</v>
      </c>
      <c r="M1442" s="226">
        <v>1.0129999999999999</v>
      </c>
      <c r="N1442" s="1166"/>
    </row>
    <row r="1443" spans="2:14" ht="54" customHeight="1" thickTop="1">
      <c r="B1443" s="1148" t="s">
        <v>1396</v>
      </c>
      <c r="C1443" s="1151" t="s">
        <v>1397</v>
      </c>
      <c r="D1443" s="893" t="s">
        <v>1398</v>
      </c>
      <c r="E1443" s="1156" t="s">
        <v>479</v>
      </c>
      <c r="F1443" s="893" t="s">
        <v>1436</v>
      </c>
      <c r="G1443" s="893" t="s">
        <v>1437</v>
      </c>
      <c r="H1443" s="149" t="s">
        <v>22</v>
      </c>
      <c r="I1443" s="216">
        <v>2</v>
      </c>
      <c r="J1443" s="216">
        <v>0</v>
      </c>
      <c r="K1443" s="216">
        <v>3</v>
      </c>
      <c r="L1443" s="217">
        <v>4</v>
      </c>
      <c r="M1443" s="218">
        <f>I1443+J1443+K1443+L1443</f>
        <v>9</v>
      </c>
      <c r="N1443" s="1139" t="s">
        <v>1438</v>
      </c>
    </row>
    <row r="1444" spans="2:14" ht="54" customHeight="1">
      <c r="B1444" s="1149"/>
      <c r="C1444" s="1152"/>
      <c r="D1444" s="1154"/>
      <c r="E1444" s="1157"/>
      <c r="F1444" s="1157"/>
      <c r="G1444" s="1157"/>
      <c r="H1444" s="150" t="s">
        <v>24</v>
      </c>
      <c r="I1444" s="219">
        <v>2</v>
      </c>
      <c r="J1444" s="219">
        <v>2</v>
      </c>
      <c r="K1444" s="219">
        <v>2</v>
      </c>
      <c r="L1444" s="220">
        <v>4</v>
      </c>
      <c r="M1444" s="221">
        <f>I1444+J1444+K1444+L1444</f>
        <v>10</v>
      </c>
      <c r="N1444" s="1140"/>
    </row>
    <row r="1445" spans="2:14" ht="54" customHeight="1" thickBot="1">
      <c r="B1445" s="1150"/>
      <c r="C1445" s="1153"/>
      <c r="D1445" s="1155"/>
      <c r="E1445" s="1158"/>
      <c r="F1445" s="1158"/>
      <c r="G1445" s="1158"/>
      <c r="H1445" s="151" t="s">
        <v>25</v>
      </c>
      <c r="I1445" s="225">
        <v>1</v>
      </c>
      <c r="J1445" s="225">
        <v>0</v>
      </c>
      <c r="K1445" s="225">
        <v>1.5</v>
      </c>
      <c r="L1445" s="223">
        <v>1</v>
      </c>
      <c r="M1445" s="228">
        <v>0.9</v>
      </c>
      <c r="N1445" s="1141"/>
    </row>
    <row r="1446" spans="2:14" ht="45.75" customHeight="1" thickTop="1">
      <c r="B1446" s="1148" t="s">
        <v>1396</v>
      </c>
      <c r="C1446" s="1151" t="s">
        <v>1397</v>
      </c>
      <c r="D1446" s="893" t="s">
        <v>1398</v>
      </c>
      <c r="E1446" s="1156" t="s">
        <v>162</v>
      </c>
      <c r="F1446" s="893" t="s">
        <v>1439</v>
      </c>
      <c r="G1446" s="893" t="s">
        <v>1440</v>
      </c>
      <c r="H1446" s="149" t="s">
        <v>22</v>
      </c>
      <c r="I1446" s="216">
        <v>5</v>
      </c>
      <c r="J1446" s="216">
        <v>0</v>
      </c>
      <c r="K1446" s="216">
        <v>16</v>
      </c>
      <c r="L1446" s="217">
        <v>3</v>
      </c>
      <c r="M1446" s="218">
        <f>I1446+J1446+K1446+L1446</f>
        <v>24</v>
      </c>
      <c r="N1446" s="1161" t="s">
        <v>1441</v>
      </c>
    </row>
    <row r="1447" spans="2:14" ht="45.75" customHeight="1">
      <c r="B1447" s="1149"/>
      <c r="C1447" s="1152"/>
      <c r="D1447" s="1154"/>
      <c r="E1447" s="1157"/>
      <c r="F1447" s="1157"/>
      <c r="G1447" s="1157"/>
      <c r="H1447" s="150" t="s">
        <v>24</v>
      </c>
      <c r="I1447" s="219">
        <v>5</v>
      </c>
      <c r="J1447" s="219">
        <v>8</v>
      </c>
      <c r="K1447" s="219">
        <v>8</v>
      </c>
      <c r="L1447" s="220">
        <v>3</v>
      </c>
      <c r="M1447" s="221">
        <f>I1447+J1447+K1447+L1447</f>
        <v>24</v>
      </c>
      <c r="N1447" s="1162"/>
    </row>
    <row r="1448" spans="2:14" ht="45.75" customHeight="1" thickBot="1">
      <c r="B1448" s="1150"/>
      <c r="C1448" s="1153"/>
      <c r="D1448" s="1155"/>
      <c r="E1448" s="1158"/>
      <c r="F1448" s="1158"/>
      <c r="G1448" s="1158"/>
      <c r="H1448" s="151" t="s">
        <v>25</v>
      </c>
      <c r="I1448" s="225">
        <v>1</v>
      </c>
      <c r="J1448" s="225">
        <v>0</v>
      </c>
      <c r="K1448" s="225">
        <v>2</v>
      </c>
      <c r="L1448" s="223">
        <v>1</v>
      </c>
      <c r="M1448" s="228">
        <v>1</v>
      </c>
      <c r="N1448" s="1163"/>
    </row>
    <row r="1449" spans="2:14" ht="45.75" customHeight="1" thickTop="1">
      <c r="B1449" s="1148" t="s">
        <v>1396</v>
      </c>
      <c r="C1449" s="1151" t="s">
        <v>1397</v>
      </c>
      <c r="D1449" s="893" t="s">
        <v>1398</v>
      </c>
      <c r="E1449" s="1156" t="s">
        <v>484</v>
      </c>
      <c r="F1449" s="893" t="s">
        <v>1442</v>
      </c>
      <c r="G1449" s="893" t="s">
        <v>1443</v>
      </c>
      <c r="H1449" s="149" t="s">
        <v>22</v>
      </c>
      <c r="I1449" s="216">
        <v>0</v>
      </c>
      <c r="J1449" s="216">
        <v>0</v>
      </c>
      <c r="K1449" s="216">
        <v>1</v>
      </c>
      <c r="L1449" s="217">
        <v>3</v>
      </c>
      <c r="M1449" s="218">
        <v>3</v>
      </c>
      <c r="N1449" s="1139" t="s">
        <v>1444</v>
      </c>
    </row>
    <row r="1450" spans="2:14" ht="45.75" customHeight="1">
      <c r="B1450" s="1149"/>
      <c r="C1450" s="1152"/>
      <c r="D1450" s="1154"/>
      <c r="E1450" s="1157"/>
      <c r="F1450" s="1157"/>
      <c r="G1450" s="1157"/>
      <c r="H1450" s="150" t="s">
        <v>24</v>
      </c>
      <c r="I1450" s="219">
        <v>1</v>
      </c>
      <c r="J1450" s="219">
        <v>1</v>
      </c>
      <c r="K1450" s="219">
        <v>1</v>
      </c>
      <c r="L1450" s="220">
        <v>3</v>
      </c>
      <c r="M1450" s="221">
        <v>3</v>
      </c>
      <c r="N1450" s="1140"/>
    </row>
    <row r="1451" spans="2:14" ht="45.75" customHeight="1" thickBot="1">
      <c r="B1451" s="1150"/>
      <c r="C1451" s="1153"/>
      <c r="D1451" s="1155"/>
      <c r="E1451" s="1158"/>
      <c r="F1451" s="1158"/>
      <c r="G1451" s="1158"/>
      <c r="H1451" s="151" t="s">
        <v>25</v>
      </c>
      <c r="I1451" s="225">
        <v>0</v>
      </c>
      <c r="J1451" s="225">
        <v>0</v>
      </c>
      <c r="K1451" s="225">
        <v>1</v>
      </c>
      <c r="L1451" s="223">
        <v>1</v>
      </c>
      <c r="M1451" s="228">
        <v>1</v>
      </c>
      <c r="N1451" s="1141"/>
    </row>
    <row r="1452" spans="2:14" ht="31.5" customHeight="1" thickTop="1">
      <c r="B1452" s="1148" t="s">
        <v>1396</v>
      </c>
      <c r="C1452" s="1151" t="s">
        <v>1445</v>
      </c>
      <c r="D1452" s="893" t="s">
        <v>1446</v>
      </c>
      <c r="E1452" s="1156" t="s">
        <v>19</v>
      </c>
      <c r="F1452" s="893" t="s">
        <v>1447</v>
      </c>
      <c r="G1452" s="893" t="s">
        <v>1448</v>
      </c>
      <c r="H1452" s="149" t="s">
        <v>22</v>
      </c>
      <c r="I1452" s="149">
        <v>0</v>
      </c>
      <c r="J1452" s="149">
        <v>0</v>
      </c>
      <c r="K1452" s="149">
        <v>68730</v>
      </c>
      <c r="L1452" s="229">
        <v>40452</v>
      </c>
      <c r="M1452" s="230">
        <v>40452</v>
      </c>
      <c r="N1452" s="1139" t="s">
        <v>1449</v>
      </c>
    </row>
    <row r="1453" spans="2:14" ht="31.5" customHeight="1">
      <c r="B1453" s="1149"/>
      <c r="C1453" s="1152"/>
      <c r="D1453" s="1154"/>
      <c r="E1453" s="1157"/>
      <c r="F1453" s="1157"/>
      <c r="G1453" s="1157"/>
      <c r="H1453" s="150" t="s">
        <v>24</v>
      </c>
      <c r="I1453" s="150">
        <v>0</v>
      </c>
      <c r="J1453" s="150">
        <v>0</v>
      </c>
      <c r="K1453" s="150">
        <v>83070</v>
      </c>
      <c r="L1453" s="231">
        <v>28278</v>
      </c>
      <c r="M1453" s="13">
        <v>28278</v>
      </c>
      <c r="N1453" s="1140"/>
    </row>
    <row r="1454" spans="2:14" ht="31.5" customHeight="1">
      <c r="B1454" s="1149"/>
      <c r="C1454" s="1152"/>
      <c r="D1454" s="1154"/>
      <c r="E1454" s="1157"/>
      <c r="F1454" s="1157"/>
      <c r="G1454" s="1157"/>
      <c r="H1454" s="150" t="s">
        <v>1450</v>
      </c>
      <c r="I1454" s="150">
        <v>0</v>
      </c>
      <c r="J1454" s="150">
        <v>0</v>
      </c>
      <c r="K1454" s="150">
        <v>0</v>
      </c>
      <c r="L1454" s="231">
        <v>83070</v>
      </c>
      <c r="M1454" s="13">
        <v>83070</v>
      </c>
      <c r="N1454" s="1140"/>
    </row>
    <row r="1455" spans="2:14" ht="31.5" customHeight="1" thickBot="1">
      <c r="B1455" s="1150"/>
      <c r="C1455" s="1153"/>
      <c r="D1455" s="1155"/>
      <c r="E1455" s="1158"/>
      <c r="F1455" s="1158"/>
      <c r="G1455" s="1158"/>
      <c r="H1455" s="151" t="s">
        <v>25</v>
      </c>
      <c r="I1455" s="232">
        <v>0</v>
      </c>
      <c r="J1455" s="232">
        <v>0</v>
      </c>
      <c r="K1455" s="233">
        <v>0.82730000000000004</v>
      </c>
      <c r="L1455" s="234">
        <v>0.82730000000000004</v>
      </c>
      <c r="M1455" s="106">
        <v>0.82730000000000004</v>
      </c>
      <c r="N1455" s="1141"/>
    </row>
    <row r="1456" spans="2:14" ht="31.5" customHeight="1" thickTop="1">
      <c r="B1456" s="1148" t="s">
        <v>1396</v>
      </c>
      <c r="C1456" s="1151" t="s">
        <v>1445</v>
      </c>
      <c r="D1456" s="893" t="s">
        <v>1446</v>
      </c>
      <c r="E1456" s="1156" t="s">
        <v>26</v>
      </c>
      <c r="F1456" s="893" t="s">
        <v>1451</v>
      </c>
      <c r="G1456" s="893" t="s">
        <v>1452</v>
      </c>
      <c r="H1456" s="149" t="s">
        <v>22</v>
      </c>
      <c r="I1456" s="149">
        <v>0</v>
      </c>
      <c r="J1456" s="149">
        <v>0</v>
      </c>
      <c r="K1456" s="149">
        <v>68730</v>
      </c>
      <c r="L1456" s="229">
        <v>68730</v>
      </c>
      <c r="M1456" s="230">
        <v>68730</v>
      </c>
      <c r="N1456" s="1139" t="s">
        <v>1453</v>
      </c>
    </row>
    <row r="1457" spans="2:14" ht="31.5" customHeight="1">
      <c r="B1457" s="1149"/>
      <c r="C1457" s="1152"/>
      <c r="D1457" s="1154"/>
      <c r="E1457" s="1157"/>
      <c r="F1457" s="1157"/>
      <c r="G1457" s="1157"/>
      <c r="H1457" s="150" t="s">
        <v>24</v>
      </c>
      <c r="I1457" s="150">
        <v>0</v>
      </c>
      <c r="J1457" s="150">
        <v>0</v>
      </c>
      <c r="K1457" s="150">
        <v>717885</v>
      </c>
      <c r="L1457" s="231">
        <v>717885</v>
      </c>
      <c r="M1457" s="13">
        <v>717885</v>
      </c>
      <c r="N1457" s="1140"/>
    </row>
    <row r="1458" spans="2:14" ht="31.5" customHeight="1" thickBot="1">
      <c r="B1458" s="1150"/>
      <c r="C1458" s="1153"/>
      <c r="D1458" s="1155"/>
      <c r="E1458" s="1158"/>
      <c r="F1458" s="1158"/>
      <c r="G1458" s="1158"/>
      <c r="H1458" s="151" t="s">
        <v>25</v>
      </c>
      <c r="I1458" s="232">
        <v>0</v>
      </c>
      <c r="J1458" s="232">
        <v>0</v>
      </c>
      <c r="K1458" s="233">
        <v>9.5699999999999993E-2</v>
      </c>
      <c r="L1458" s="234">
        <v>9.5699999999999993E-2</v>
      </c>
      <c r="M1458" s="106">
        <v>9.5699999999999993E-2</v>
      </c>
      <c r="N1458" s="1141"/>
    </row>
    <row r="1459" spans="2:14" ht="31.5" customHeight="1" thickTop="1">
      <c r="B1459" s="1148" t="s">
        <v>1396</v>
      </c>
      <c r="C1459" s="1151" t="s">
        <v>1445</v>
      </c>
      <c r="D1459" s="893" t="s">
        <v>1446</v>
      </c>
      <c r="E1459" s="1156" t="s">
        <v>70</v>
      </c>
      <c r="F1459" s="893" t="s">
        <v>1454</v>
      </c>
      <c r="G1459" s="893" t="s">
        <v>1455</v>
      </c>
      <c r="H1459" s="149" t="s">
        <v>22</v>
      </c>
      <c r="I1459" s="149">
        <v>0</v>
      </c>
      <c r="J1459" s="149">
        <v>0</v>
      </c>
      <c r="K1459" s="149">
        <v>68730</v>
      </c>
      <c r="L1459" s="229">
        <v>68730</v>
      </c>
      <c r="M1459" s="230">
        <v>68730</v>
      </c>
      <c r="N1459" s="1139" t="s">
        <v>1453</v>
      </c>
    </row>
    <row r="1460" spans="2:14" ht="31.5" customHeight="1">
      <c r="B1460" s="1149"/>
      <c r="C1460" s="1152"/>
      <c r="D1460" s="1154"/>
      <c r="E1460" s="1157"/>
      <c r="F1460" s="1157"/>
      <c r="G1460" s="1157"/>
      <c r="H1460" s="150" t="s">
        <v>24</v>
      </c>
      <c r="I1460" s="150">
        <v>0</v>
      </c>
      <c r="J1460" s="150">
        <v>0</v>
      </c>
      <c r="K1460" s="150">
        <v>83070</v>
      </c>
      <c r="L1460" s="231">
        <v>83070</v>
      </c>
      <c r="M1460" s="13">
        <v>83070</v>
      </c>
      <c r="N1460" s="1140"/>
    </row>
    <row r="1461" spans="2:14" ht="31.5" customHeight="1" thickBot="1">
      <c r="B1461" s="1150"/>
      <c r="C1461" s="1153"/>
      <c r="D1461" s="1155"/>
      <c r="E1461" s="1158"/>
      <c r="F1461" s="1158"/>
      <c r="G1461" s="1158"/>
      <c r="H1461" s="151" t="s">
        <v>25</v>
      </c>
      <c r="I1461" s="151">
        <v>0</v>
      </c>
      <c r="J1461" s="151">
        <v>0</v>
      </c>
      <c r="K1461" s="151">
        <v>82.73</v>
      </c>
      <c r="L1461" s="234">
        <v>0.82730000000000004</v>
      </c>
      <c r="M1461" s="106">
        <v>0.82730000000000004</v>
      </c>
      <c r="N1461" s="1141"/>
    </row>
    <row r="1462" spans="2:14" ht="31.5" customHeight="1" thickTop="1">
      <c r="B1462" s="1159" t="s">
        <v>1396</v>
      </c>
      <c r="C1462" s="1151" t="s">
        <v>1445</v>
      </c>
      <c r="D1462" s="893" t="s">
        <v>1446</v>
      </c>
      <c r="E1462" s="1156" t="s">
        <v>108</v>
      </c>
      <c r="F1462" s="893" t="s">
        <v>1456</v>
      </c>
      <c r="G1462" s="893" t="s">
        <v>1457</v>
      </c>
      <c r="H1462" s="149" t="s">
        <v>22</v>
      </c>
      <c r="I1462" s="149">
        <v>0</v>
      </c>
      <c r="J1462" s="149">
        <v>0</v>
      </c>
      <c r="K1462" s="149">
        <v>68730</v>
      </c>
      <c r="L1462" s="229">
        <v>68730</v>
      </c>
      <c r="M1462" s="230">
        <v>68730</v>
      </c>
      <c r="N1462" s="1139" t="s">
        <v>1453</v>
      </c>
    </row>
    <row r="1463" spans="2:14" ht="31.5" customHeight="1">
      <c r="B1463" s="1160"/>
      <c r="C1463" s="1152"/>
      <c r="D1463" s="1154"/>
      <c r="E1463" s="1157"/>
      <c r="F1463" s="1157"/>
      <c r="G1463" s="1157"/>
      <c r="H1463" s="150" t="s">
        <v>24</v>
      </c>
      <c r="I1463" s="150">
        <v>0</v>
      </c>
      <c r="J1463" s="150">
        <v>0</v>
      </c>
      <c r="K1463" s="150">
        <v>83070</v>
      </c>
      <c r="L1463" s="231">
        <v>83070</v>
      </c>
      <c r="M1463" s="13">
        <v>83070</v>
      </c>
      <c r="N1463" s="1140"/>
    </row>
    <row r="1464" spans="2:14" ht="31.5" customHeight="1">
      <c r="B1464" s="1160"/>
      <c r="C1464" s="1152"/>
      <c r="D1464" s="1154"/>
      <c r="E1464" s="1157"/>
      <c r="F1464" s="1157"/>
      <c r="G1464" s="1157"/>
      <c r="H1464" s="150" t="s">
        <v>1450</v>
      </c>
      <c r="I1464" s="150">
        <v>0</v>
      </c>
      <c r="J1464" s="150">
        <v>0</v>
      </c>
      <c r="K1464" s="150">
        <v>0</v>
      </c>
      <c r="L1464" s="231">
        <v>0</v>
      </c>
      <c r="M1464" s="13">
        <v>0</v>
      </c>
      <c r="N1464" s="1140"/>
    </row>
    <row r="1465" spans="2:14" ht="31.5" customHeight="1" thickBot="1">
      <c r="B1465" s="1160"/>
      <c r="C1465" s="1153"/>
      <c r="D1465" s="1155"/>
      <c r="E1465" s="1158"/>
      <c r="F1465" s="1158"/>
      <c r="G1465" s="1158"/>
      <c r="H1465" s="151" t="s">
        <v>25</v>
      </c>
      <c r="I1465" s="232">
        <v>0</v>
      </c>
      <c r="J1465" s="232">
        <v>0</v>
      </c>
      <c r="K1465" s="233">
        <v>0.82730000000000004</v>
      </c>
      <c r="L1465" s="234">
        <v>0.82730000000000004</v>
      </c>
      <c r="M1465" s="106">
        <v>0.82730000000000004</v>
      </c>
      <c r="N1465" s="1141"/>
    </row>
    <row r="1466" spans="2:14" ht="42" customHeight="1" thickTop="1">
      <c r="B1466" s="1148" t="s">
        <v>1396</v>
      </c>
      <c r="C1466" s="1151" t="s">
        <v>1445</v>
      </c>
      <c r="D1466" s="893" t="s">
        <v>1446</v>
      </c>
      <c r="E1466" s="1156" t="s">
        <v>479</v>
      </c>
      <c r="F1466" s="893" t="s">
        <v>1458</v>
      </c>
      <c r="G1466" s="893" t="s">
        <v>1459</v>
      </c>
      <c r="H1466" s="149" t="s">
        <v>22</v>
      </c>
      <c r="I1466" s="149">
        <v>0</v>
      </c>
      <c r="J1466" s="149">
        <v>0</v>
      </c>
      <c r="K1466" s="149">
        <v>0</v>
      </c>
      <c r="L1466" s="229">
        <v>67293</v>
      </c>
      <c r="M1466" s="230">
        <v>67293</v>
      </c>
      <c r="N1466" s="1139" t="s">
        <v>1460</v>
      </c>
    </row>
    <row r="1467" spans="2:14" ht="42" customHeight="1">
      <c r="B1467" s="1149"/>
      <c r="C1467" s="1152"/>
      <c r="D1467" s="1154"/>
      <c r="E1467" s="1157"/>
      <c r="F1467" s="1157"/>
      <c r="G1467" s="1157"/>
      <c r="H1467" s="150" t="s">
        <v>24</v>
      </c>
      <c r="I1467" s="150">
        <v>0</v>
      </c>
      <c r="J1467" s="150">
        <v>0</v>
      </c>
      <c r="K1467" s="150">
        <v>68730</v>
      </c>
      <c r="L1467" s="231">
        <v>68730</v>
      </c>
      <c r="M1467" s="13">
        <v>68730</v>
      </c>
      <c r="N1467" s="1140"/>
    </row>
    <row r="1468" spans="2:14" ht="42" customHeight="1" thickBot="1">
      <c r="B1468" s="1150"/>
      <c r="C1468" s="1153"/>
      <c r="D1468" s="1155"/>
      <c r="E1468" s="1158"/>
      <c r="F1468" s="1158"/>
      <c r="G1468" s="1158"/>
      <c r="H1468" s="151" t="s">
        <v>25</v>
      </c>
      <c r="I1468" s="232">
        <v>0</v>
      </c>
      <c r="J1468" s="232">
        <v>0</v>
      </c>
      <c r="K1468" s="232">
        <v>0</v>
      </c>
      <c r="L1468" s="234">
        <v>0.97899999999999998</v>
      </c>
      <c r="M1468" s="106">
        <v>0.97899999999999998</v>
      </c>
      <c r="N1468" s="1141"/>
    </row>
    <row r="1469" spans="2:14" ht="31.5" customHeight="1" thickTop="1">
      <c r="B1469" s="1148" t="s">
        <v>1396</v>
      </c>
      <c r="C1469" s="1151" t="s">
        <v>1445</v>
      </c>
      <c r="D1469" s="893" t="s">
        <v>1446</v>
      </c>
      <c r="E1469" s="1156" t="s">
        <v>500</v>
      </c>
      <c r="F1469" s="893" t="s">
        <v>1461</v>
      </c>
      <c r="G1469" s="893" t="s">
        <v>1462</v>
      </c>
      <c r="H1469" s="149" t="s">
        <v>22</v>
      </c>
      <c r="I1469" s="149">
        <v>0</v>
      </c>
      <c r="J1469" s="149">
        <v>0</v>
      </c>
      <c r="K1469" s="149">
        <v>0</v>
      </c>
      <c r="L1469" s="229">
        <v>1320</v>
      </c>
      <c r="M1469" s="230">
        <v>1320</v>
      </c>
      <c r="N1469" s="1139" t="s">
        <v>1453</v>
      </c>
    </row>
    <row r="1470" spans="2:14" ht="31.5" customHeight="1">
      <c r="B1470" s="1149"/>
      <c r="C1470" s="1152"/>
      <c r="D1470" s="1154"/>
      <c r="E1470" s="1157"/>
      <c r="F1470" s="1157"/>
      <c r="G1470" s="1157"/>
      <c r="H1470" s="150" t="s">
        <v>24</v>
      </c>
      <c r="I1470" s="150">
        <v>0</v>
      </c>
      <c r="J1470" s="150">
        <v>0</v>
      </c>
      <c r="K1470" s="150">
        <v>68730</v>
      </c>
      <c r="L1470" s="231">
        <v>68730</v>
      </c>
      <c r="M1470" s="13">
        <v>68730</v>
      </c>
      <c r="N1470" s="1140"/>
    </row>
    <row r="1471" spans="2:14" ht="31.5" customHeight="1" thickBot="1">
      <c r="B1471" s="1150"/>
      <c r="C1471" s="1153"/>
      <c r="D1471" s="1155"/>
      <c r="E1471" s="1158"/>
      <c r="F1471" s="1158"/>
      <c r="G1471" s="1158"/>
      <c r="H1471" s="151" t="s">
        <v>25</v>
      </c>
      <c r="I1471" s="232">
        <v>0</v>
      </c>
      <c r="J1471" s="232">
        <v>0</v>
      </c>
      <c r="K1471" s="232">
        <v>0</v>
      </c>
      <c r="L1471" s="234">
        <v>1.9E-2</v>
      </c>
      <c r="M1471" s="106">
        <v>1.9E-2</v>
      </c>
      <c r="N1471" s="1141"/>
    </row>
    <row r="1472" spans="2:14" ht="31.5" customHeight="1" thickTop="1">
      <c r="B1472" s="1148" t="s">
        <v>1463</v>
      </c>
      <c r="C1472" s="1151" t="s">
        <v>1464</v>
      </c>
      <c r="D1472" s="893" t="s">
        <v>1465</v>
      </c>
      <c r="E1472" s="1156" t="s">
        <v>19</v>
      </c>
      <c r="F1472" s="893" t="s">
        <v>1466</v>
      </c>
      <c r="G1472" s="893" t="s">
        <v>1467</v>
      </c>
      <c r="H1472" s="149" t="s">
        <v>22</v>
      </c>
      <c r="I1472" s="149">
        <v>0</v>
      </c>
      <c r="J1472" s="149">
        <v>0</v>
      </c>
      <c r="K1472" s="149">
        <v>774</v>
      </c>
      <c r="L1472" s="229">
        <v>75</v>
      </c>
      <c r="M1472" s="230">
        <v>849</v>
      </c>
      <c r="N1472" s="1139" t="s">
        <v>1468</v>
      </c>
    </row>
    <row r="1473" spans="2:14" ht="31.5" customHeight="1">
      <c r="B1473" s="1149"/>
      <c r="C1473" s="1152"/>
      <c r="D1473" s="1154"/>
      <c r="E1473" s="1157"/>
      <c r="F1473" s="1157"/>
      <c r="G1473" s="1157"/>
      <c r="H1473" s="150" t="s">
        <v>24</v>
      </c>
      <c r="I1473" s="150">
        <v>0</v>
      </c>
      <c r="J1473" s="150">
        <v>0</v>
      </c>
      <c r="K1473" s="150">
        <v>849</v>
      </c>
      <c r="L1473" s="231">
        <v>849</v>
      </c>
      <c r="M1473" s="13">
        <v>849</v>
      </c>
      <c r="N1473" s="1140"/>
    </row>
    <row r="1474" spans="2:14" ht="31.5" customHeight="1" thickBot="1">
      <c r="B1474" s="1150"/>
      <c r="C1474" s="1153"/>
      <c r="D1474" s="1155"/>
      <c r="E1474" s="1158"/>
      <c r="F1474" s="1158"/>
      <c r="G1474" s="1158"/>
      <c r="H1474" s="151" t="s">
        <v>25</v>
      </c>
      <c r="I1474" s="232">
        <v>0</v>
      </c>
      <c r="J1474" s="232">
        <v>0</v>
      </c>
      <c r="K1474" s="233">
        <v>0.91159999999999997</v>
      </c>
      <c r="L1474" s="234">
        <v>8.8400000000000006E-2</v>
      </c>
      <c r="M1474" s="103">
        <v>1</v>
      </c>
      <c r="N1474" s="1141"/>
    </row>
    <row r="1475" spans="2:14" ht="31.5" customHeight="1" thickTop="1">
      <c r="B1475" s="1148" t="s">
        <v>1463</v>
      </c>
      <c r="C1475" s="1151" t="s">
        <v>1464</v>
      </c>
      <c r="D1475" s="893" t="s">
        <v>1465</v>
      </c>
      <c r="E1475" s="1156" t="s">
        <v>26</v>
      </c>
      <c r="F1475" s="893" t="s">
        <v>1469</v>
      </c>
      <c r="G1475" s="893" t="s">
        <v>1470</v>
      </c>
      <c r="H1475" s="149" t="s">
        <v>22</v>
      </c>
      <c r="I1475" s="149">
        <v>0</v>
      </c>
      <c r="J1475" s="149">
        <v>747</v>
      </c>
      <c r="K1475" s="149">
        <v>0</v>
      </c>
      <c r="L1475" s="229">
        <v>756</v>
      </c>
      <c r="M1475" s="230">
        <v>756</v>
      </c>
      <c r="N1475" s="1139" t="s">
        <v>1471</v>
      </c>
    </row>
    <row r="1476" spans="2:14" ht="31.5" customHeight="1">
      <c r="B1476" s="1149"/>
      <c r="C1476" s="1152"/>
      <c r="D1476" s="1154"/>
      <c r="E1476" s="1157"/>
      <c r="F1476" s="1157"/>
      <c r="G1476" s="1157"/>
      <c r="H1476" s="150" t="s">
        <v>24</v>
      </c>
      <c r="I1476" s="150">
        <v>0</v>
      </c>
      <c r="J1476" s="150">
        <v>757</v>
      </c>
      <c r="K1476" s="150">
        <v>0</v>
      </c>
      <c r="L1476" s="231">
        <v>757</v>
      </c>
      <c r="M1476" s="13">
        <v>757</v>
      </c>
      <c r="N1476" s="1140"/>
    </row>
    <row r="1477" spans="2:14" ht="31.5" customHeight="1" thickBot="1">
      <c r="B1477" s="1150"/>
      <c r="C1477" s="1153"/>
      <c r="D1477" s="1155"/>
      <c r="E1477" s="1158"/>
      <c r="F1477" s="1158"/>
      <c r="G1477" s="1158"/>
      <c r="H1477" s="151" t="s">
        <v>25</v>
      </c>
      <c r="I1477" s="232">
        <v>0</v>
      </c>
      <c r="J1477" s="233">
        <v>0.98870000000000002</v>
      </c>
      <c r="K1477" s="232">
        <v>0</v>
      </c>
      <c r="L1477" s="234">
        <v>0.99860000000000004</v>
      </c>
      <c r="M1477" s="106">
        <v>0.99860000000000004</v>
      </c>
      <c r="N1477" s="1141"/>
    </row>
    <row r="1478" spans="2:14" ht="31.5" customHeight="1" thickTop="1">
      <c r="B1478" s="1148" t="s">
        <v>1463</v>
      </c>
      <c r="C1478" s="1151" t="s">
        <v>1464</v>
      </c>
      <c r="D1478" s="893" t="s">
        <v>1465</v>
      </c>
      <c r="E1478" s="1156" t="s">
        <v>55</v>
      </c>
      <c r="F1478" s="893" t="s">
        <v>1472</v>
      </c>
      <c r="G1478" s="893" t="s">
        <v>1473</v>
      </c>
      <c r="H1478" s="149" t="s">
        <v>22</v>
      </c>
      <c r="I1478" s="149">
        <v>0</v>
      </c>
      <c r="J1478" s="149">
        <v>0</v>
      </c>
      <c r="K1478" s="149">
        <v>849</v>
      </c>
      <c r="L1478" s="229">
        <v>0</v>
      </c>
      <c r="M1478" s="230">
        <v>849</v>
      </c>
      <c r="N1478" s="1139" t="s">
        <v>1474</v>
      </c>
    </row>
    <row r="1479" spans="2:14" ht="31.5" customHeight="1">
      <c r="B1479" s="1149"/>
      <c r="C1479" s="1152"/>
      <c r="D1479" s="1154"/>
      <c r="E1479" s="1157"/>
      <c r="F1479" s="1157"/>
      <c r="G1479" s="1157"/>
      <c r="H1479" s="150" t="s">
        <v>24</v>
      </c>
      <c r="I1479" s="150">
        <v>0</v>
      </c>
      <c r="J1479" s="150">
        <v>0</v>
      </c>
      <c r="K1479" s="150">
        <v>849</v>
      </c>
      <c r="L1479" s="231">
        <v>0</v>
      </c>
      <c r="M1479" s="13">
        <v>849</v>
      </c>
      <c r="N1479" s="1140"/>
    </row>
    <row r="1480" spans="2:14" ht="31.5" customHeight="1" thickBot="1">
      <c r="B1480" s="1150"/>
      <c r="C1480" s="1153"/>
      <c r="D1480" s="1155"/>
      <c r="E1480" s="1158"/>
      <c r="F1480" s="1158"/>
      <c r="G1480" s="1158"/>
      <c r="H1480" s="151" t="s">
        <v>25</v>
      </c>
      <c r="I1480" s="232">
        <v>0</v>
      </c>
      <c r="J1480" s="232">
        <v>0</v>
      </c>
      <c r="K1480" s="232">
        <v>1</v>
      </c>
      <c r="L1480" s="235">
        <v>0</v>
      </c>
      <c r="M1480" s="103">
        <v>1</v>
      </c>
      <c r="N1480" s="1141"/>
    </row>
    <row r="1481" spans="2:14" ht="31.5" customHeight="1" thickTop="1">
      <c r="B1481" s="1148" t="s">
        <v>1463</v>
      </c>
      <c r="C1481" s="1151" t="s">
        <v>1464</v>
      </c>
      <c r="D1481" s="893" t="s">
        <v>1465</v>
      </c>
      <c r="E1481" s="1156" t="s">
        <v>59</v>
      </c>
      <c r="F1481" s="893" t="s">
        <v>1475</v>
      </c>
      <c r="G1481" s="893" t="s">
        <v>1476</v>
      </c>
      <c r="H1481" s="149" t="s">
        <v>22</v>
      </c>
      <c r="I1481" s="149">
        <v>0</v>
      </c>
      <c r="J1481" s="149">
        <v>0</v>
      </c>
      <c r="K1481" s="149">
        <v>0</v>
      </c>
      <c r="L1481" s="229">
        <v>0</v>
      </c>
      <c r="M1481" s="230">
        <v>0</v>
      </c>
      <c r="N1481" s="1139" t="s">
        <v>1477</v>
      </c>
    </row>
    <row r="1482" spans="2:14" ht="31.5" customHeight="1">
      <c r="B1482" s="1149"/>
      <c r="C1482" s="1152"/>
      <c r="D1482" s="1154"/>
      <c r="E1482" s="1157"/>
      <c r="F1482" s="1157"/>
      <c r="G1482" s="1157"/>
      <c r="H1482" s="150" t="s">
        <v>24</v>
      </c>
      <c r="I1482" s="236">
        <v>0</v>
      </c>
      <c r="J1482" s="150">
        <v>0</v>
      </c>
      <c r="K1482" s="150">
        <v>0</v>
      </c>
      <c r="L1482" s="231">
        <v>0</v>
      </c>
      <c r="M1482" s="13">
        <v>0</v>
      </c>
      <c r="N1482" s="1140"/>
    </row>
    <row r="1483" spans="2:14" ht="31.5" customHeight="1" thickBot="1">
      <c r="B1483" s="1150"/>
      <c r="C1483" s="1153"/>
      <c r="D1483" s="1155"/>
      <c r="E1483" s="1158"/>
      <c r="F1483" s="1158"/>
      <c r="G1483" s="1158"/>
      <c r="H1483" s="151" t="s">
        <v>25</v>
      </c>
      <c r="I1483" s="237">
        <v>0</v>
      </c>
      <c r="J1483" s="232">
        <v>0</v>
      </c>
      <c r="K1483" s="232">
        <v>0</v>
      </c>
      <c r="L1483" s="235">
        <v>0</v>
      </c>
      <c r="M1483" s="103">
        <v>0</v>
      </c>
      <c r="N1483" s="1141"/>
    </row>
    <row r="1484" spans="2:14" ht="31.5" customHeight="1" thickTop="1">
      <c r="B1484" s="1148" t="s">
        <v>1463</v>
      </c>
      <c r="C1484" s="1151" t="s">
        <v>1464</v>
      </c>
      <c r="D1484" s="893" t="s">
        <v>1465</v>
      </c>
      <c r="E1484" s="1156" t="s">
        <v>70</v>
      </c>
      <c r="F1484" s="893" t="s">
        <v>1478</v>
      </c>
      <c r="G1484" s="893" t="s">
        <v>1479</v>
      </c>
      <c r="H1484" s="149" t="s">
        <v>22</v>
      </c>
      <c r="I1484" s="149">
        <v>0</v>
      </c>
      <c r="J1484" s="149"/>
      <c r="K1484" s="149">
        <v>849</v>
      </c>
      <c r="L1484" s="229">
        <v>0</v>
      </c>
      <c r="M1484" s="230">
        <v>849</v>
      </c>
      <c r="N1484" s="1139" t="s">
        <v>1480</v>
      </c>
    </row>
    <row r="1485" spans="2:14" ht="31.5" customHeight="1">
      <c r="B1485" s="1149"/>
      <c r="C1485" s="1152"/>
      <c r="D1485" s="1154"/>
      <c r="E1485" s="1157"/>
      <c r="F1485" s="1157"/>
      <c r="G1485" s="1157"/>
      <c r="H1485" s="150" t="s">
        <v>24</v>
      </c>
      <c r="I1485" s="150">
        <v>0</v>
      </c>
      <c r="J1485" s="150">
        <v>0</v>
      </c>
      <c r="K1485" s="150">
        <v>849</v>
      </c>
      <c r="L1485" s="231">
        <v>0</v>
      </c>
      <c r="M1485" s="13">
        <v>849</v>
      </c>
      <c r="N1485" s="1140"/>
    </row>
    <row r="1486" spans="2:14" ht="31.5" customHeight="1" thickBot="1">
      <c r="B1486" s="1150"/>
      <c r="C1486" s="1153"/>
      <c r="D1486" s="1155"/>
      <c r="E1486" s="1158"/>
      <c r="F1486" s="1158"/>
      <c r="G1486" s="1158"/>
      <c r="H1486" s="151" t="s">
        <v>25</v>
      </c>
      <c r="I1486" s="232">
        <v>0</v>
      </c>
      <c r="J1486" s="232">
        <v>0</v>
      </c>
      <c r="K1486" s="232">
        <v>1</v>
      </c>
      <c r="L1486" s="235">
        <v>0</v>
      </c>
      <c r="M1486" s="103">
        <v>1</v>
      </c>
      <c r="N1486" s="1141"/>
    </row>
    <row r="1487" spans="2:14" ht="31.5" customHeight="1" thickTop="1">
      <c r="B1487" s="1148" t="s">
        <v>1463</v>
      </c>
      <c r="C1487" s="1151" t="s">
        <v>1464</v>
      </c>
      <c r="D1487" s="893" t="s">
        <v>1465</v>
      </c>
      <c r="E1487" s="1156" t="s">
        <v>103</v>
      </c>
      <c r="F1487" s="893" t="s">
        <v>1481</v>
      </c>
      <c r="G1487" s="893" t="s">
        <v>1482</v>
      </c>
      <c r="H1487" s="149" t="s">
        <v>22</v>
      </c>
      <c r="I1487" s="149">
        <v>0</v>
      </c>
      <c r="J1487" s="149">
        <v>0</v>
      </c>
      <c r="K1487" s="149">
        <v>40</v>
      </c>
      <c r="L1487" s="229">
        <v>55</v>
      </c>
      <c r="M1487" s="230">
        <v>95</v>
      </c>
      <c r="N1487" s="1139" t="s">
        <v>1483</v>
      </c>
    </row>
    <row r="1488" spans="2:14" ht="31.5" customHeight="1">
      <c r="B1488" s="1149"/>
      <c r="C1488" s="1152"/>
      <c r="D1488" s="1154"/>
      <c r="E1488" s="1157"/>
      <c r="F1488" s="1157"/>
      <c r="G1488" s="1157"/>
      <c r="H1488" s="150" t="s">
        <v>24</v>
      </c>
      <c r="I1488" s="150">
        <v>0</v>
      </c>
      <c r="J1488" s="150">
        <v>0</v>
      </c>
      <c r="K1488" s="150">
        <v>55</v>
      </c>
      <c r="L1488" s="231">
        <v>55</v>
      </c>
      <c r="M1488" s="13">
        <v>110</v>
      </c>
      <c r="N1488" s="1140"/>
    </row>
    <row r="1489" spans="2:14" ht="31.5" customHeight="1" thickBot="1">
      <c r="B1489" s="1150"/>
      <c r="C1489" s="1153"/>
      <c r="D1489" s="1155"/>
      <c r="E1489" s="1158"/>
      <c r="F1489" s="1158"/>
      <c r="G1489" s="1158"/>
      <c r="H1489" s="151" t="s">
        <v>25</v>
      </c>
      <c r="I1489" s="232">
        <v>0</v>
      </c>
      <c r="J1489" s="232">
        <v>0</v>
      </c>
      <c r="K1489" s="232">
        <v>0.73</v>
      </c>
      <c r="L1489" s="235">
        <v>1</v>
      </c>
      <c r="M1489" s="106">
        <v>0.86360000000000003</v>
      </c>
      <c r="N1489" s="1141"/>
    </row>
    <row r="1490" spans="2:14" ht="31.5" customHeight="1" thickTop="1">
      <c r="B1490" s="1148" t="s">
        <v>1463</v>
      </c>
      <c r="C1490" s="1151" t="s">
        <v>1464</v>
      </c>
      <c r="D1490" s="893" t="s">
        <v>1465</v>
      </c>
      <c r="E1490" s="1156" t="s">
        <v>73</v>
      </c>
      <c r="F1490" s="893" t="s">
        <v>1484</v>
      </c>
      <c r="G1490" s="893" t="s">
        <v>1485</v>
      </c>
      <c r="H1490" s="149" t="s">
        <v>22</v>
      </c>
      <c r="I1490" s="149">
        <v>0</v>
      </c>
      <c r="J1490" s="149">
        <v>0</v>
      </c>
      <c r="K1490" s="149">
        <v>1</v>
      </c>
      <c r="L1490" s="229">
        <v>0</v>
      </c>
      <c r="M1490" s="230">
        <v>1</v>
      </c>
      <c r="N1490" s="1139" t="s">
        <v>1486</v>
      </c>
    </row>
    <row r="1491" spans="2:14" ht="31.5" customHeight="1">
      <c r="B1491" s="1149"/>
      <c r="C1491" s="1152"/>
      <c r="D1491" s="1154"/>
      <c r="E1491" s="1157"/>
      <c r="F1491" s="1157"/>
      <c r="G1491" s="1157"/>
      <c r="H1491" s="150" t="s">
        <v>24</v>
      </c>
      <c r="I1491" s="150">
        <v>0</v>
      </c>
      <c r="J1491" s="150">
        <v>0</v>
      </c>
      <c r="K1491" s="150">
        <v>1</v>
      </c>
      <c r="L1491" s="231">
        <v>0</v>
      </c>
      <c r="M1491" s="13">
        <v>1</v>
      </c>
      <c r="N1491" s="1140"/>
    </row>
    <row r="1492" spans="2:14" ht="31.5" customHeight="1" thickBot="1">
      <c r="B1492" s="1150"/>
      <c r="C1492" s="1153"/>
      <c r="D1492" s="1155"/>
      <c r="E1492" s="1158"/>
      <c r="F1492" s="1158"/>
      <c r="G1492" s="1158"/>
      <c r="H1492" s="151" t="s">
        <v>25</v>
      </c>
      <c r="I1492" s="232">
        <v>0</v>
      </c>
      <c r="J1492" s="232">
        <v>0</v>
      </c>
      <c r="K1492" s="232">
        <v>1</v>
      </c>
      <c r="L1492" s="235">
        <v>0</v>
      </c>
      <c r="M1492" s="103">
        <v>1</v>
      </c>
      <c r="N1492" s="1141"/>
    </row>
    <row r="1493" spans="2:14" ht="31.5" customHeight="1" thickTop="1">
      <c r="B1493" s="1148" t="s">
        <v>1463</v>
      </c>
      <c r="C1493" s="1151" t="s">
        <v>1464</v>
      </c>
      <c r="D1493" s="893" t="s">
        <v>1465</v>
      </c>
      <c r="E1493" s="1156" t="s">
        <v>108</v>
      </c>
      <c r="F1493" s="893" t="s">
        <v>1487</v>
      </c>
      <c r="G1493" s="893" t="s">
        <v>1488</v>
      </c>
      <c r="H1493" s="149" t="s">
        <v>22</v>
      </c>
      <c r="I1493" s="149">
        <v>0</v>
      </c>
      <c r="J1493" s="149">
        <v>0</v>
      </c>
      <c r="K1493" s="149">
        <v>55</v>
      </c>
      <c r="L1493" s="229">
        <v>0</v>
      </c>
      <c r="M1493" s="230">
        <v>55</v>
      </c>
      <c r="N1493" s="1139" t="s">
        <v>1489</v>
      </c>
    </row>
    <row r="1494" spans="2:14" ht="31.5" customHeight="1">
      <c r="B1494" s="1149"/>
      <c r="C1494" s="1152"/>
      <c r="D1494" s="1154"/>
      <c r="E1494" s="1157"/>
      <c r="F1494" s="1157"/>
      <c r="G1494" s="1157"/>
      <c r="H1494" s="150" t="s">
        <v>24</v>
      </c>
      <c r="I1494" s="150">
        <v>0</v>
      </c>
      <c r="J1494" s="150">
        <v>0</v>
      </c>
      <c r="K1494" s="150">
        <v>55</v>
      </c>
      <c r="L1494" s="231">
        <v>0</v>
      </c>
      <c r="M1494" s="13">
        <v>55</v>
      </c>
      <c r="N1494" s="1140"/>
    </row>
    <row r="1495" spans="2:14" ht="31.5" customHeight="1" thickBot="1">
      <c r="B1495" s="1150"/>
      <c r="C1495" s="1153"/>
      <c r="D1495" s="1155"/>
      <c r="E1495" s="1158"/>
      <c r="F1495" s="1158"/>
      <c r="G1495" s="1158"/>
      <c r="H1495" s="151" t="s">
        <v>25</v>
      </c>
      <c r="I1495" s="232">
        <v>0</v>
      </c>
      <c r="J1495" s="232">
        <v>0</v>
      </c>
      <c r="K1495" s="232">
        <v>1</v>
      </c>
      <c r="L1495" s="235">
        <v>0</v>
      </c>
      <c r="M1495" s="103">
        <v>1</v>
      </c>
      <c r="N1495" s="1141"/>
    </row>
    <row r="1496" spans="2:14" ht="31.5" customHeight="1" thickTop="1">
      <c r="B1496" s="1148" t="s">
        <v>1463</v>
      </c>
      <c r="C1496" s="1151" t="s">
        <v>1464</v>
      </c>
      <c r="D1496" s="893" t="s">
        <v>1465</v>
      </c>
      <c r="E1496" s="1156" t="s">
        <v>76</v>
      </c>
      <c r="F1496" s="893" t="s">
        <v>1490</v>
      </c>
      <c r="G1496" s="893" t="s">
        <v>1491</v>
      </c>
      <c r="H1496" s="149" t="s">
        <v>22</v>
      </c>
      <c r="I1496" s="149">
        <v>0</v>
      </c>
      <c r="J1496" s="149">
        <v>0</v>
      </c>
      <c r="K1496" s="149">
        <v>849</v>
      </c>
      <c r="L1496" s="229">
        <v>849</v>
      </c>
      <c r="M1496" s="230">
        <v>849</v>
      </c>
      <c r="N1496" s="1139" t="s">
        <v>1492</v>
      </c>
    </row>
    <row r="1497" spans="2:14" ht="31.5" customHeight="1">
      <c r="B1497" s="1149"/>
      <c r="C1497" s="1152"/>
      <c r="D1497" s="1154"/>
      <c r="E1497" s="1157"/>
      <c r="F1497" s="1157"/>
      <c r="G1497" s="1157"/>
      <c r="H1497" s="150" t="s">
        <v>24</v>
      </c>
      <c r="I1497" s="150">
        <v>0</v>
      </c>
      <c r="J1497" s="150">
        <v>0</v>
      </c>
      <c r="K1497" s="150">
        <v>849</v>
      </c>
      <c r="L1497" s="231">
        <v>849</v>
      </c>
      <c r="M1497" s="13">
        <v>849</v>
      </c>
      <c r="N1497" s="1140"/>
    </row>
    <row r="1498" spans="2:14" ht="31.5" customHeight="1" thickBot="1">
      <c r="B1498" s="1150"/>
      <c r="C1498" s="1153"/>
      <c r="D1498" s="1155"/>
      <c r="E1498" s="1158"/>
      <c r="F1498" s="1158"/>
      <c r="G1498" s="1158"/>
      <c r="H1498" s="151" t="s">
        <v>25</v>
      </c>
      <c r="I1498" s="232">
        <v>0</v>
      </c>
      <c r="J1498" s="232">
        <v>0</v>
      </c>
      <c r="K1498" s="232">
        <v>1</v>
      </c>
      <c r="L1498" s="235">
        <v>1</v>
      </c>
      <c r="M1498" s="103">
        <v>1</v>
      </c>
      <c r="N1498" s="1141"/>
    </row>
    <row r="1499" spans="2:14" s="242" customFormat="1" ht="31.5" customHeight="1" thickTop="1">
      <c r="B1499" s="1118" t="s">
        <v>1493</v>
      </c>
      <c r="C1499" s="1121" t="s">
        <v>1494</v>
      </c>
      <c r="D1499" s="1124" t="s">
        <v>1495</v>
      </c>
      <c r="E1499" s="1127" t="s">
        <v>1496</v>
      </c>
      <c r="F1499" s="1133" t="s">
        <v>1497</v>
      </c>
      <c r="G1499" s="1133" t="s">
        <v>1498</v>
      </c>
      <c r="H1499" s="238" t="s">
        <v>22</v>
      </c>
      <c r="I1499" s="239">
        <v>8198</v>
      </c>
      <c r="J1499" s="239">
        <v>8198</v>
      </c>
      <c r="K1499" s="239">
        <v>0</v>
      </c>
      <c r="L1499" s="240">
        <v>8198</v>
      </c>
      <c r="M1499" s="241">
        <v>8198</v>
      </c>
      <c r="N1499" s="1115" t="s">
        <v>1499</v>
      </c>
    </row>
    <row r="1500" spans="2:14" s="242" customFormat="1" ht="31.5" customHeight="1">
      <c r="B1500" s="1119"/>
      <c r="C1500" s="1122"/>
      <c r="D1500" s="1125"/>
      <c r="E1500" s="1128"/>
      <c r="F1500" s="1134"/>
      <c r="G1500" s="1134"/>
      <c r="H1500" s="243" t="s">
        <v>24</v>
      </c>
      <c r="I1500" s="244">
        <v>35860</v>
      </c>
      <c r="J1500" s="244">
        <v>35860</v>
      </c>
      <c r="K1500" s="244">
        <v>0</v>
      </c>
      <c r="L1500" s="245">
        <v>35860</v>
      </c>
      <c r="M1500" s="246">
        <v>35860</v>
      </c>
      <c r="N1500" s="1116"/>
    </row>
    <row r="1501" spans="2:14" s="252" customFormat="1" ht="31.5" customHeight="1" thickBot="1">
      <c r="B1501" s="1142"/>
      <c r="C1501" s="1143"/>
      <c r="D1501" s="1144"/>
      <c r="E1501" s="1145"/>
      <c r="F1501" s="1146"/>
      <c r="G1501" s="1146"/>
      <c r="H1501" s="247" t="s">
        <v>25</v>
      </c>
      <c r="I1501" s="248">
        <v>22.86</v>
      </c>
      <c r="J1501" s="248">
        <v>22.86</v>
      </c>
      <c r="K1501" s="249">
        <v>0</v>
      </c>
      <c r="L1501" s="250">
        <v>0.2286</v>
      </c>
      <c r="M1501" s="251">
        <v>0.2286</v>
      </c>
      <c r="N1501" s="1147"/>
    </row>
    <row r="1502" spans="2:14" ht="31.5" customHeight="1" thickTop="1">
      <c r="B1502" s="1118" t="s">
        <v>1493</v>
      </c>
      <c r="C1502" s="1121" t="s">
        <v>1494</v>
      </c>
      <c r="D1502" s="1124" t="s">
        <v>1495</v>
      </c>
      <c r="E1502" s="1127" t="s">
        <v>26</v>
      </c>
      <c r="F1502" s="1133" t="s">
        <v>1500</v>
      </c>
      <c r="G1502" s="1124" t="s">
        <v>1501</v>
      </c>
      <c r="H1502" s="253" t="s">
        <v>22</v>
      </c>
      <c r="I1502" s="254">
        <v>0</v>
      </c>
      <c r="J1502" s="254">
        <v>0</v>
      </c>
      <c r="K1502" s="254">
        <v>0</v>
      </c>
      <c r="L1502" s="255">
        <v>32</v>
      </c>
      <c r="M1502" s="256">
        <v>32</v>
      </c>
      <c r="N1502" s="1115" t="s">
        <v>1502</v>
      </c>
    </row>
    <row r="1503" spans="2:14" ht="31.5" customHeight="1">
      <c r="B1503" s="1119"/>
      <c r="C1503" s="1122"/>
      <c r="D1503" s="1125"/>
      <c r="E1503" s="1128"/>
      <c r="F1503" s="1134"/>
      <c r="G1503" s="1125"/>
      <c r="H1503" s="243" t="s">
        <v>24</v>
      </c>
      <c r="I1503" s="244">
        <v>0</v>
      </c>
      <c r="J1503" s="244">
        <v>0</v>
      </c>
      <c r="K1503" s="244">
        <v>0</v>
      </c>
      <c r="L1503" s="245">
        <v>60</v>
      </c>
      <c r="M1503" s="246">
        <v>60</v>
      </c>
      <c r="N1503" s="1116"/>
    </row>
    <row r="1504" spans="2:14" ht="31.5" customHeight="1" thickBot="1">
      <c r="B1504" s="1120"/>
      <c r="C1504" s="1123"/>
      <c r="D1504" s="1126"/>
      <c r="E1504" s="1129"/>
      <c r="F1504" s="1135"/>
      <c r="G1504" s="1126"/>
      <c r="H1504" s="257" t="s">
        <v>25</v>
      </c>
      <c r="I1504" s="258">
        <v>0</v>
      </c>
      <c r="J1504" s="258">
        <v>0</v>
      </c>
      <c r="K1504" s="258">
        <v>0</v>
      </c>
      <c r="L1504" s="259">
        <v>0.5333</v>
      </c>
      <c r="M1504" s="260">
        <v>0.5333</v>
      </c>
      <c r="N1504" s="1117"/>
    </row>
    <row r="1505" spans="2:14" ht="31.5" customHeight="1" thickTop="1">
      <c r="B1505" s="1118" t="s">
        <v>1493</v>
      </c>
      <c r="C1505" s="1121" t="s">
        <v>1494</v>
      </c>
      <c r="D1505" s="1124" t="s">
        <v>1495</v>
      </c>
      <c r="E1505" s="1127" t="s">
        <v>55</v>
      </c>
      <c r="F1505" s="1133" t="s">
        <v>1503</v>
      </c>
      <c r="G1505" s="1124" t="s">
        <v>1504</v>
      </c>
      <c r="H1505" s="238" t="s">
        <v>22</v>
      </c>
      <c r="I1505" s="239">
        <v>0</v>
      </c>
      <c r="J1505" s="239">
        <v>0</v>
      </c>
      <c r="K1505" s="239">
        <v>0</v>
      </c>
      <c r="L1505" s="240">
        <v>58</v>
      </c>
      <c r="M1505" s="241">
        <v>58</v>
      </c>
      <c r="N1505" s="1115" t="s">
        <v>1502</v>
      </c>
    </row>
    <row r="1506" spans="2:14" ht="31.5" customHeight="1">
      <c r="B1506" s="1119"/>
      <c r="C1506" s="1122"/>
      <c r="D1506" s="1125"/>
      <c r="E1506" s="1128"/>
      <c r="F1506" s="1134"/>
      <c r="G1506" s="1125"/>
      <c r="H1506" s="243" t="s">
        <v>24</v>
      </c>
      <c r="I1506" s="244">
        <v>0</v>
      </c>
      <c r="J1506" s="244">
        <v>0</v>
      </c>
      <c r="K1506" s="244">
        <v>0</v>
      </c>
      <c r="L1506" s="245">
        <v>93</v>
      </c>
      <c r="M1506" s="246">
        <v>93</v>
      </c>
      <c r="N1506" s="1116"/>
    </row>
    <row r="1507" spans="2:14" ht="31.5" customHeight="1" thickBot="1">
      <c r="B1507" s="1120"/>
      <c r="C1507" s="1123"/>
      <c r="D1507" s="1126"/>
      <c r="E1507" s="1129"/>
      <c r="F1507" s="1135"/>
      <c r="G1507" s="1126"/>
      <c r="H1507" s="257" t="s">
        <v>25</v>
      </c>
      <c r="I1507" s="258">
        <v>0</v>
      </c>
      <c r="J1507" s="258">
        <v>0</v>
      </c>
      <c r="K1507" s="258">
        <v>0</v>
      </c>
      <c r="L1507" s="259">
        <v>0.62260000000000004</v>
      </c>
      <c r="M1507" s="260">
        <v>0.62260000000000004</v>
      </c>
      <c r="N1507" s="1117"/>
    </row>
    <row r="1508" spans="2:14" ht="31.5" customHeight="1" thickTop="1">
      <c r="B1508" s="1118" t="s">
        <v>1493</v>
      </c>
      <c r="C1508" s="1121" t="s">
        <v>1494</v>
      </c>
      <c r="D1508" s="1124" t="s">
        <v>1495</v>
      </c>
      <c r="E1508" s="1127" t="s">
        <v>59</v>
      </c>
      <c r="F1508" s="1133" t="s">
        <v>1505</v>
      </c>
      <c r="G1508" s="1124" t="s">
        <v>1506</v>
      </c>
      <c r="H1508" s="238" t="s">
        <v>22</v>
      </c>
      <c r="I1508" s="239">
        <v>0</v>
      </c>
      <c r="J1508" s="239">
        <v>0</v>
      </c>
      <c r="K1508" s="239">
        <v>0</v>
      </c>
      <c r="L1508" s="240">
        <v>183</v>
      </c>
      <c r="M1508" s="241">
        <v>183</v>
      </c>
      <c r="N1508" s="1115"/>
    </row>
    <row r="1509" spans="2:14" ht="31.5" customHeight="1">
      <c r="B1509" s="1119"/>
      <c r="C1509" s="1122"/>
      <c r="D1509" s="1125"/>
      <c r="E1509" s="1128"/>
      <c r="F1509" s="1134"/>
      <c r="G1509" s="1125"/>
      <c r="H1509" s="243" t="s">
        <v>24</v>
      </c>
      <c r="I1509" s="244">
        <v>0</v>
      </c>
      <c r="J1509" s="244">
        <v>0</v>
      </c>
      <c r="K1509" s="244">
        <v>0</v>
      </c>
      <c r="L1509" s="245">
        <v>183</v>
      </c>
      <c r="M1509" s="246">
        <v>183</v>
      </c>
      <c r="N1509" s="1116"/>
    </row>
    <row r="1510" spans="2:14" ht="31.5" customHeight="1" thickBot="1">
      <c r="B1510" s="1120"/>
      <c r="C1510" s="1123"/>
      <c r="D1510" s="1126"/>
      <c r="E1510" s="1129"/>
      <c r="F1510" s="1135"/>
      <c r="G1510" s="1126"/>
      <c r="H1510" s="257" t="s">
        <v>25</v>
      </c>
      <c r="I1510" s="258">
        <v>0</v>
      </c>
      <c r="J1510" s="258">
        <v>0</v>
      </c>
      <c r="K1510" s="258">
        <v>0</v>
      </c>
      <c r="L1510" s="261">
        <v>100</v>
      </c>
      <c r="M1510" s="262">
        <v>100</v>
      </c>
      <c r="N1510" s="1117"/>
    </row>
    <row r="1511" spans="2:14" ht="31.5" customHeight="1" thickTop="1">
      <c r="B1511" s="1118" t="s">
        <v>1493</v>
      </c>
      <c r="C1511" s="1121" t="s">
        <v>1494</v>
      </c>
      <c r="D1511" s="1124" t="s">
        <v>1495</v>
      </c>
      <c r="E1511" s="1127" t="s">
        <v>70</v>
      </c>
      <c r="F1511" s="1124" t="s">
        <v>1507</v>
      </c>
      <c r="G1511" s="1124" t="s">
        <v>1508</v>
      </c>
      <c r="H1511" s="238" t="s">
        <v>22</v>
      </c>
      <c r="I1511" s="239">
        <v>0</v>
      </c>
      <c r="J1511" s="239">
        <v>0</v>
      </c>
      <c r="K1511" s="239">
        <v>0</v>
      </c>
      <c r="L1511" s="240">
        <v>200</v>
      </c>
      <c r="M1511" s="241">
        <v>200</v>
      </c>
      <c r="N1511" s="1115" t="s">
        <v>1502</v>
      </c>
    </row>
    <row r="1512" spans="2:14" ht="31.5" customHeight="1">
      <c r="B1512" s="1119"/>
      <c r="C1512" s="1122"/>
      <c r="D1512" s="1125"/>
      <c r="E1512" s="1128"/>
      <c r="F1512" s="1125"/>
      <c r="G1512" s="1125"/>
      <c r="H1512" s="243" t="s">
        <v>24</v>
      </c>
      <c r="I1512" s="244">
        <v>0</v>
      </c>
      <c r="J1512" s="244">
        <v>0</v>
      </c>
      <c r="K1512" s="244">
        <v>0</v>
      </c>
      <c r="L1512" s="245">
        <v>300</v>
      </c>
      <c r="M1512" s="246">
        <v>300</v>
      </c>
      <c r="N1512" s="1116"/>
    </row>
    <row r="1513" spans="2:14" ht="31.5" customHeight="1" thickBot="1">
      <c r="B1513" s="1120"/>
      <c r="C1513" s="1123"/>
      <c r="D1513" s="1126"/>
      <c r="E1513" s="1129"/>
      <c r="F1513" s="1126"/>
      <c r="G1513" s="1126"/>
      <c r="H1513" s="257" t="s">
        <v>25</v>
      </c>
      <c r="I1513" s="258">
        <v>0</v>
      </c>
      <c r="J1513" s="258">
        <v>0</v>
      </c>
      <c r="K1513" s="258">
        <v>0</v>
      </c>
      <c r="L1513" s="259">
        <v>0.66659999999999997</v>
      </c>
      <c r="M1513" s="260">
        <v>0.66659999999999997</v>
      </c>
      <c r="N1513" s="1117"/>
    </row>
    <row r="1514" spans="2:14" ht="31.5" customHeight="1" thickTop="1">
      <c r="B1514" s="1118" t="s">
        <v>1493</v>
      </c>
      <c r="C1514" s="1121" t="s">
        <v>1494</v>
      </c>
      <c r="D1514" s="1124" t="s">
        <v>1495</v>
      </c>
      <c r="E1514" s="1127" t="s">
        <v>103</v>
      </c>
      <c r="F1514" s="1124" t="s">
        <v>1509</v>
      </c>
      <c r="G1514" s="1124" t="s">
        <v>1510</v>
      </c>
      <c r="H1514" s="238" t="s">
        <v>22</v>
      </c>
      <c r="I1514" s="239">
        <v>0</v>
      </c>
      <c r="J1514" s="239">
        <v>0</v>
      </c>
      <c r="K1514" s="239">
        <v>0</v>
      </c>
      <c r="L1514" s="240">
        <v>1166</v>
      </c>
      <c r="M1514" s="241">
        <v>1166</v>
      </c>
      <c r="N1514" s="1115" t="s">
        <v>1502</v>
      </c>
    </row>
    <row r="1515" spans="2:14" ht="31.5" customHeight="1">
      <c r="B1515" s="1119"/>
      <c r="C1515" s="1122"/>
      <c r="D1515" s="1125"/>
      <c r="E1515" s="1128"/>
      <c r="F1515" s="1125"/>
      <c r="G1515" s="1125"/>
      <c r="H1515" s="243" t="s">
        <v>24</v>
      </c>
      <c r="I1515" s="244">
        <v>0</v>
      </c>
      <c r="J1515" s="244">
        <v>0</v>
      </c>
      <c r="K1515" s="244">
        <v>0</v>
      </c>
      <c r="L1515" s="245">
        <v>1314</v>
      </c>
      <c r="M1515" s="246">
        <v>1314</v>
      </c>
      <c r="N1515" s="1116"/>
    </row>
    <row r="1516" spans="2:14" ht="31.5" customHeight="1" thickBot="1">
      <c r="B1516" s="1120"/>
      <c r="C1516" s="1123"/>
      <c r="D1516" s="1126"/>
      <c r="E1516" s="1129"/>
      <c r="F1516" s="1126"/>
      <c r="G1516" s="1126"/>
      <c r="H1516" s="257" t="s">
        <v>25</v>
      </c>
      <c r="I1516" s="258">
        <v>0</v>
      </c>
      <c r="J1516" s="258">
        <v>0</v>
      </c>
      <c r="K1516" s="258">
        <v>0</v>
      </c>
      <c r="L1516" s="259">
        <v>0.88729999999999998</v>
      </c>
      <c r="M1516" s="260">
        <v>0.88729999999999998</v>
      </c>
      <c r="N1516" s="1117"/>
    </row>
    <row r="1517" spans="2:14" ht="31.5" customHeight="1" thickTop="1">
      <c r="B1517" s="1118" t="s">
        <v>1493</v>
      </c>
      <c r="C1517" s="1121" t="s">
        <v>1494</v>
      </c>
      <c r="D1517" s="1124" t="s">
        <v>1495</v>
      </c>
      <c r="E1517" s="1127" t="s">
        <v>238</v>
      </c>
      <c r="F1517" s="1124" t="s">
        <v>1511</v>
      </c>
      <c r="G1517" s="1124" t="s">
        <v>1512</v>
      </c>
      <c r="H1517" s="238" t="s">
        <v>22</v>
      </c>
      <c r="I1517" s="239">
        <v>0</v>
      </c>
      <c r="J1517" s="239">
        <v>0</v>
      </c>
      <c r="K1517" s="239">
        <v>0</v>
      </c>
      <c r="L1517" s="240">
        <v>770</v>
      </c>
      <c r="M1517" s="241">
        <v>770</v>
      </c>
      <c r="N1517" s="1115" t="s">
        <v>1502</v>
      </c>
    </row>
    <row r="1518" spans="2:14" ht="31.5" customHeight="1">
      <c r="B1518" s="1119"/>
      <c r="C1518" s="1122"/>
      <c r="D1518" s="1125"/>
      <c r="E1518" s="1128"/>
      <c r="F1518" s="1125"/>
      <c r="G1518" s="1125"/>
      <c r="H1518" s="243" t="s">
        <v>24</v>
      </c>
      <c r="I1518" s="244">
        <v>0</v>
      </c>
      <c r="J1518" s="244">
        <v>0</v>
      </c>
      <c r="K1518" s="244">
        <v>0</v>
      </c>
      <c r="L1518" s="245">
        <v>1647</v>
      </c>
      <c r="M1518" s="246">
        <v>1647</v>
      </c>
      <c r="N1518" s="1116"/>
    </row>
    <row r="1519" spans="2:14" ht="31.5" customHeight="1" thickBot="1">
      <c r="B1519" s="1120"/>
      <c r="C1519" s="1123"/>
      <c r="D1519" s="1126"/>
      <c r="E1519" s="1129"/>
      <c r="F1519" s="1126"/>
      <c r="G1519" s="1126"/>
      <c r="H1519" s="257" t="s">
        <v>25</v>
      </c>
      <c r="I1519" s="258">
        <v>0</v>
      </c>
      <c r="J1519" s="258">
        <v>0</v>
      </c>
      <c r="K1519" s="258">
        <v>0</v>
      </c>
      <c r="L1519" s="259">
        <v>0.46750000000000003</v>
      </c>
      <c r="M1519" s="260">
        <v>0.46750000000000003</v>
      </c>
      <c r="N1519" s="1117"/>
    </row>
    <row r="1520" spans="2:14" ht="31.5" customHeight="1" thickTop="1">
      <c r="B1520" s="1118" t="s">
        <v>1493</v>
      </c>
      <c r="C1520" s="1121" t="s">
        <v>1494</v>
      </c>
      <c r="D1520" s="1124" t="s">
        <v>1495</v>
      </c>
      <c r="E1520" s="1127" t="s">
        <v>1513</v>
      </c>
      <c r="F1520" s="1133" t="s">
        <v>1514</v>
      </c>
      <c r="G1520" s="1133" t="s">
        <v>1515</v>
      </c>
      <c r="H1520" s="238" t="s">
        <v>22</v>
      </c>
      <c r="I1520" s="239">
        <v>0</v>
      </c>
      <c r="J1520" s="239">
        <v>0</v>
      </c>
      <c r="K1520" s="239">
        <v>0</v>
      </c>
      <c r="L1520" s="263">
        <v>12152</v>
      </c>
      <c r="M1520" s="264">
        <v>12152</v>
      </c>
      <c r="N1520" s="1115" t="s">
        <v>1502</v>
      </c>
    </row>
    <row r="1521" spans="2:14" ht="31.5" customHeight="1">
      <c r="B1521" s="1119"/>
      <c r="C1521" s="1122"/>
      <c r="D1521" s="1125"/>
      <c r="E1521" s="1128"/>
      <c r="F1521" s="1134" t="s">
        <v>1516</v>
      </c>
      <c r="G1521" s="1134" t="s">
        <v>1517</v>
      </c>
      <c r="H1521" s="243" t="s">
        <v>24</v>
      </c>
      <c r="I1521" s="244">
        <v>0</v>
      </c>
      <c r="J1521" s="244">
        <v>0</v>
      </c>
      <c r="K1521" s="244">
        <v>0</v>
      </c>
      <c r="L1521" s="245">
        <v>15907</v>
      </c>
      <c r="M1521" s="246">
        <v>15907</v>
      </c>
      <c r="N1521" s="1116"/>
    </row>
    <row r="1522" spans="2:14" ht="31.5" customHeight="1" thickBot="1">
      <c r="B1522" s="1120"/>
      <c r="C1522" s="1123"/>
      <c r="D1522" s="1126"/>
      <c r="E1522" s="1129"/>
      <c r="F1522" s="1135" t="s">
        <v>1518</v>
      </c>
      <c r="G1522" s="1135" t="s">
        <v>1519</v>
      </c>
      <c r="H1522" s="257" t="s">
        <v>25</v>
      </c>
      <c r="I1522" s="258">
        <v>0</v>
      </c>
      <c r="J1522" s="258">
        <v>0</v>
      </c>
      <c r="K1522" s="258">
        <v>0</v>
      </c>
      <c r="L1522" s="259">
        <v>0.76390000000000002</v>
      </c>
      <c r="M1522" s="260">
        <v>0.76390000000000002</v>
      </c>
      <c r="N1522" s="1117"/>
    </row>
    <row r="1523" spans="2:14" ht="31.5" customHeight="1" thickTop="1">
      <c r="B1523" s="1118" t="s">
        <v>1493</v>
      </c>
      <c r="C1523" s="1121" t="s">
        <v>1494</v>
      </c>
      <c r="D1523" s="1124" t="s">
        <v>1495</v>
      </c>
      <c r="E1523" s="1127" t="s">
        <v>108</v>
      </c>
      <c r="F1523" s="1133" t="s">
        <v>1516</v>
      </c>
      <c r="G1523" s="1133" t="s">
        <v>1520</v>
      </c>
      <c r="H1523" s="238" t="s">
        <v>22</v>
      </c>
      <c r="I1523" s="239">
        <v>0</v>
      </c>
      <c r="J1523" s="239">
        <v>0</v>
      </c>
      <c r="K1523" s="239">
        <v>0</v>
      </c>
      <c r="L1523" s="263">
        <v>2758</v>
      </c>
      <c r="M1523" s="264">
        <v>2758</v>
      </c>
      <c r="N1523" s="1115" t="s">
        <v>1502</v>
      </c>
    </row>
    <row r="1524" spans="2:14" ht="31.5" customHeight="1">
      <c r="B1524" s="1119"/>
      <c r="C1524" s="1122"/>
      <c r="D1524" s="1125"/>
      <c r="E1524" s="1128"/>
      <c r="F1524" s="1134" t="s">
        <v>1514</v>
      </c>
      <c r="G1524" s="1134" t="s">
        <v>1515</v>
      </c>
      <c r="H1524" s="243" t="s">
        <v>24</v>
      </c>
      <c r="I1524" s="244">
        <v>0</v>
      </c>
      <c r="J1524" s="244">
        <v>0</v>
      </c>
      <c r="K1524" s="244">
        <v>0</v>
      </c>
      <c r="L1524" s="245">
        <v>14318</v>
      </c>
      <c r="M1524" s="246">
        <v>14318</v>
      </c>
      <c r="N1524" s="1116"/>
    </row>
    <row r="1525" spans="2:14" ht="31.5" customHeight="1" thickBot="1">
      <c r="B1525" s="1120"/>
      <c r="C1525" s="1123"/>
      <c r="D1525" s="1126"/>
      <c r="E1525" s="1129"/>
      <c r="F1525" s="1135" t="s">
        <v>1516</v>
      </c>
      <c r="G1525" s="1135" t="s">
        <v>1517</v>
      </c>
      <c r="H1525" s="257" t="s">
        <v>25</v>
      </c>
      <c r="I1525" s="258">
        <v>0</v>
      </c>
      <c r="J1525" s="258">
        <v>0</v>
      </c>
      <c r="K1525" s="258">
        <v>0</v>
      </c>
      <c r="L1525" s="259">
        <v>0.19259999999999999</v>
      </c>
      <c r="M1525" s="260">
        <v>0.19259999999999999</v>
      </c>
      <c r="N1525" s="1117"/>
    </row>
    <row r="1526" spans="2:14" ht="31.5" customHeight="1" thickTop="1">
      <c r="B1526" s="1118" t="s">
        <v>1493</v>
      </c>
      <c r="C1526" s="1121" t="s">
        <v>1494</v>
      </c>
      <c r="D1526" s="1124" t="s">
        <v>1495</v>
      </c>
      <c r="E1526" s="1127" t="s">
        <v>466</v>
      </c>
      <c r="F1526" s="1133" t="s">
        <v>1521</v>
      </c>
      <c r="G1526" s="1133" t="s">
        <v>1519</v>
      </c>
      <c r="H1526" s="238" t="s">
        <v>22</v>
      </c>
      <c r="I1526" s="239">
        <v>0</v>
      </c>
      <c r="J1526" s="239">
        <v>0</v>
      </c>
      <c r="K1526" s="239">
        <v>0</v>
      </c>
      <c r="L1526" s="240">
        <v>2638</v>
      </c>
      <c r="M1526" s="241">
        <v>2638</v>
      </c>
      <c r="N1526" s="1115" t="s">
        <v>1502</v>
      </c>
    </row>
    <row r="1527" spans="2:14" ht="31.5" customHeight="1">
      <c r="B1527" s="1119"/>
      <c r="C1527" s="1122"/>
      <c r="D1527" s="1125"/>
      <c r="E1527" s="1128"/>
      <c r="F1527" s="1134" t="s">
        <v>1518</v>
      </c>
      <c r="G1527" s="1134" t="s">
        <v>1519</v>
      </c>
      <c r="H1527" s="243" t="s">
        <v>24</v>
      </c>
      <c r="I1527" s="244">
        <v>0</v>
      </c>
      <c r="J1527" s="244">
        <v>0</v>
      </c>
      <c r="K1527" s="244">
        <v>0</v>
      </c>
      <c r="L1527" s="245">
        <v>4900</v>
      </c>
      <c r="M1527" s="246">
        <v>4900</v>
      </c>
      <c r="N1527" s="1116"/>
    </row>
    <row r="1528" spans="2:14" ht="31.5" customHeight="1" thickBot="1">
      <c r="B1528" s="1120"/>
      <c r="C1528" s="1123"/>
      <c r="D1528" s="1126"/>
      <c r="E1528" s="1129"/>
      <c r="F1528" s="1135" t="s">
        <v>1514</v>
      </c>
      <c r="G1528" s="1135" t="s">
        <v>1515</v>
      </c>
      <c r="H1528" s="257" t="s">
        <v>25</v>
      </c>
      <c r="I1528" s="258">
        <v>0</v>
      </c>
      <c r="J1528" s="258">
        <v>0</v>
      </c>
      <c r="K1528" s="258">
        <v>0</v>
      </c>
      <c r="L1528" s="259">
        <v>0.5383</v>
      </c>
      <c r="M1528" s="260">
        <v>0.5383</v>
      </c>
      <c r="N1528" s="1117"/>
    </row>
    <row r="1529" spans="2:14" ht="31.5" customHeight="1" thickTop="1">
      <c r="B1529" s="1118" t="s">
        <v>1493</v>
      </c>
      <c r="C1529" s="1121" t="s">
        <v>1494</v>
      </c>
      <c r="D1529" s="1124" t="s">
        <v>1495</v>
      </c>
      <c r="E1529" s="1136" t="s">
        <v>76</v>
      </c>
      <c r="F1529" s="1124" t="s">
        <v>1522</v>
      </c>
      <c r="G1529" s="1124" t="s">
        <v>1523</v>
      </c>
      <c r="H1529" s="238" t="s">
        <v>22</v>
      </c>
      <c r="I1529" s="239">
        <v>0</v>
      </c>
      <c r="J1529" s="239">
        <v>0</v>
      </c>
      <c r="K1529" s="239">
        <v>0</v>
      </c>
      <c r="L1529" s="240">
        <v>0</v>
      </c>
      <c r="M1529" s="241">
        <v>0</v>
      </c>
      <c r="N1529" s="1115" t="s">
        <v>1524</v>
      </c>
    </row>
    <row r="1530" spans="2:14" ht="31.5" customHeight="1">
      <c r="B1530" s="1119"/>
      <c r="C1530" s="1122"/>
      <c r="D1530" s="1125"/>
      <c r="E1530" s="1137"/>
      <c r="F1530" s="1125" t="s">
        <v>1525</v>
      </c>
      <c r="G1530" s="1125" t="s">
        <v>1526</v>
      </c>
      <c r="H1530" s="243" t="s">
        <v>24</v>
      </c>
      <c r="I1530" s="244">
        <v>0</v>
      </c>
      <c r="J1530" s="244">
        <v>0</v>
      </c>
      <c r="K1530" s="244">
        <v>0</v>
      </c>
      <c r="L1530" s="245">
        <v>0</v>
      </c>
      <c r="M1530" s="246">
        <v>0</v>
      </c>
      <c r="N1530" s="1116"/>
    </row>
    <row r="1531" spans="2:14" ht="31.5" customHeight="1" thickBot="1">
      <c r="B1531" s="1120"/>
      <c r="C1531" s="1123"/>
      <c r="D1531" s="1126"/>
      <c r="E1531" s="1138"/>
      <c r="F1531" s="1126" t="s">
        <v>1525</v>
      </c>
      <c r="G1531" s="1126" t="s">
        <v>1526</v>
      </c>
      <c r="H1531" s="257" t="s">
        <v>25</v>
      </c>
      <c r="I1531" s="258">
        <v>0</v>
      </c>
      <c r="J1531" s="258">
        <v>0</v>
      </c>
      <c r="K1531" s="258">
        <v>0</v>
      </c>
      <c r="L1531" s="265">
        <v>0</v>
      </c>
      <c r="M1531" s="266">
        <v>0</v>
      </c>
      <c r="N1531" s="1117"/>
    </row>
    <row r="1532" spans="2:14" ht="31.5" customHeight="1" thickTop="1">
      <c r="B1532" s="1130" t="s">
        <v>1493</v>
      </c>
      <c r="C1532" s="1121" t="s">
        <v>1494</v>
      </c>
      <c r="D1532" s="1133" t="s">
        <v>1495</v>
      </c>
      <c r="E1532" s="1127" t="s">
        <v>159</v>
      </c>
      <c r="F1532" s="1133" t="s">
        <v>1527</v>
      </c>
      <c r="G1532" s="1133" t="s">
        <v>1528</v>
      </c>
      <c r="H1532" s="238" t="s">
        <v>22</v>
      </c>
      <c r="I1532" s="239">
        <v>0</v>
      </c>
      <c r="J1532" s="239">
        <v>0</v>
      </c>
      <c r="K1532" s="239">
        <v>0</v>
      </c>
      <c r="L1532" s="240">
        <v>13</v>
      </c>
      <c r="M1532" s="241">
        <v>13</v>
      </c>
      <c r="N1532" s="1115"/>
    </row>
    <row r="1533" spans="2:14" ht="31.5" customHeight="1">
      <c r="B1533" s="1131"/>
      <c r="C1533" s="1122"/>
      <c r="D1533" s="1134"/>
      <c r="E1533" s="1128"/>
      <c r="F1533" s="1134"/>
      <c r="G1533" s="1134"/>
      <c r="H1533" s="243" t="s">
        <v>24</v>
      </c>
      <c r="I1533" s="244">
        <v>0</v>
      </c>
      <c r="J1533" s="244">
        <v>0</v>
      </c>
      <c r="K1533" s="244">
        <v>0</v>
      </c>
      <c r="L1533" s="245">
        <v>13</v>
      </c>
      <c r="M1533" s="246">
        <v>13</v>
      </c>
      <c r="N1533" s="1116"/>
    </row>
    <row r="1534" spans="2:14" ht="31.5" customHeight="1" thickBot="1">
      <c r="B1534" s="1132"/>
      <c r="C1534" s="1123"/>
      <c r="D1534" s="1135"/>
      <c r="E1534" s="1129"/>
      <c r="F1534" s="1135"/>
      <c r="G1534" s="1135"/>
      <c r="H1534" s="257" t="s">
        <v>25</v>
      </c>
      <c r="I1534" s="258">
        <v>0</v>
      </c>
      <c r="J1534" s="258">
        <v>0</v>
      </c>
      <c r="K1534" s="258">
        <v>0</v>
      </c>
      <c r="L1534" s="265">
        <v>1</v>
      </c>
      <c r="M1534" s="266">
        <v>1</v>
      </c>
      <c r="N1534" s="1117"/>
    </row>
    <row r="1535" spans="2:14" ht="31.5" customHeight="1" thickTop="1">
      <c r="B1535" s="1118" t="s">
        <v>1493</v>
      </c>
      <c r="C1535" s="1121" t="s">
        <v>1494</v>
      </c>
      <c r="D1535" s="1124" t="s">
        <v>1495</v>
      </c>
      <c r="E1535" s="1127" t="s">
        <v>479</v>
      </c>
      <c r="F1535" s="1124" t="s">
        <v>1529</v>
      </c>
      <c r="G1535" s="1124" t="s">
        <v>1530</v>
      </c>
      <c r="H1535" s="238" t="s">
        <v>22</v>
      </c>
      <c r="I1535" s="239">
        <v>0</v>
      </c>
      <c r="J1535" s="239">
        <v>0</v>
      </c>
      <c r="K1535" s="239">
        <v>0</v>
      </c>
      <c r="L1535" s="240">
        <v>4892</v>
      </c>
      <c r="M1535" s="241">
        <v>4892</v>
      </c>
      <c r="N1535" s="1115" t="s">
        <v>1531</v>
      </c>
    </row>
    <row r="1536" spans="2:14" ht="31.5" customHeight="1">
      <c r="B1536" s="1119"/>
      <c r="C1536" s="1122"/>
      <c r="D1536" s="1125"/>
      <c r="E1536" s="1128"/>
      <c r="F1536" s="1125" t="s">
        <v>1529</v>
      </c>
      <c r="G1536" s="1125" t="s">
        <v>1530</v>
      </c>
      <c r="H1536" s="243" t="s">
        <v>24</v>
      </c>
      <c r="I1536" s="244">
        <v>0</v>
      </c>
      <c r="J1536" s="244">
        <v>0</v>
      </c>
      <c r="K1536" s="244">
        <v>0</v>
      </c>
      <c r="L1536" s="245">
        <v>6046</v>
      </c>
      <c r="M1536" s="246">
        <v>6046</v>
      </c>
      <c r="N1536" s="1116"/>
    </row>
    <row r="1537" spans="2:14" ht="31.5" customHeight="1" thickBot="1">
      <c r="B1537" s="1120"/>
      <c r="C1537" s="1123"/>
      <c r="D1537" s="1126"/>
      <c r="E1537" s="1129"/>
      <c r="F1537" s="1126" t="s">
        <v>1529</v>
      </c>
      <c r="G1537" s="1126" t="s">
        <v>1530</v>
      </c>
      <c r="H1537" s="257" t="s">
        <v>25</v>
      </c>
      <c r="I1537" s="258">
        <v>0</v>
      </c>
      <c r="J1537" s="258">
        <v>0</v>
      </c>
      <c r="K1537" s="258">
        <v>0</v>
      </c>
      <c r="L1537" s="259">
        <v>0.80910000000000004</v>
      </c>
      <c r="M1537" s="260">
        <v>0.80910000000000004</v>
      </c>
      <c r="N1537" s="1117"/>
    </row>
    <row r="1538" spans="2:14" ht="31.5" customHeight="1" thickTop="1">
      <c r="B1538" s="1061" t="s">
        <v>1463</v>
      </c>
      <c r="C1538" s="938" t="s">
        <v>1532</v>
      </c>
      <c r="D1538" s="941" t="s">
        <v>1533</v>
      </c>
      <c r="E1538" s="1011" t="s">
        <v>19</v>
      </c>
      <c r="F1538" s="941" t="s">
        <v>1534</v>
      </c>
      <c r="G1538" s="941" t="s">
        <v>1535</v>
      </c>
      <c r="H1538" s="184" t="s">
        <v>22</v>
      </c>
      <c r="I1538" s="185">
        <v>0</v>
      </c>
      <c r="J1538" s="267">
        <v>551406</v>
      </c>
      <c r="K1538" s="267">
        <v>551406</v>
      </c>
      <c r="L1538" s="268">
        <v>551406</v>
      </c>
      <c r="M1538" s="269">
        <v>551406</v>
      </c>
      <c r="N1538" s="1102" t="s">
        <v>1536</v>
      </c>
    </row>
    <row r="1539" spans="2:14" ht="31.5" customHeight="1">
      <c r="B1539" s="1062"/>
      <c r="C1539" s="925"/>
      <c r="D1539" s="934"/>
      <c r="E1539" s="1012"/>
      <c r="F1539" s="934"/>
      <c r="G1539" s="934"/>
      <c r="H1539" s="188" t="s">
        <v>24</v>
      </c>
      <c r="I1539" s="189">
        <v>0</v>
      </c>
      <c r="J1539" s="270">
        <v>121778</v>
      </c>
      <c r="K1539" s="270">
        <v>121778</v>
      </c>
      <c r="L1539" s="271">
        <v>121778</v>
      </c>
      <c r="M1539" s="272">
        <v>121778</v>
      </c>
      <c r="N1539" s="1103"/>
    </row>
    <row r="1540" spans="2:14" ht="31.5" customHeight="1">
      <c r="B1540" s="1062"/>
      <c r="C1540" s="925"/>
      <c r="D1540" s="934"/>
      <c r="E1540" s="1012"/>
      <c r="F1540" s="934"/>
      <c r="G1540" s="934"/>
      <c r="H1540" s="188" t="s">
        <v>1450</v>
      </c>
      <c r="I1540" s="189">
        <v>0</v>
      </c>
      <c r="J1540" s="270">
        <v>113550</v>
      </c>
      <c r="K1540" s="270">
        <v>113550</v>
      </c>
      <c r="L1540" s="271">
        <v>113550</v>
      </c>
      <c r="M1540" s="272">
        <v>113550</v>
      </c>
      <c r="N1540" s="1103"/>
    </row>
    <row r="1541" spans="2:14" ht="31.5" customHeight="1">
      <c r="B1541" s="1062"/>
      <c r="C1541" s="925"/>
      <c r="D1541" s="934"/>
      <c r="E1541" s="1012"/>
      <c r="F1541" s="934"/>
      <c r="G1541" s="934"/>
      <c r="H1541" s="188" t="s">
        <v>1537</v>
      </c>
      <c r="I1541" s="189">
        <v>0</v>
      </c>
      <c r="J1541" s="270">
        <v>553235</v>
      </c>
      <c r="K1541" s="270">
        <v>553235</v>
      </c>
      <c r="L1541" s="271">
        <v>553235</v>
      </c>
      <c r="M1541" s="272">
        <v>553235</v>
      </c>
      <c r="N1541" s="1103"/>
    </row>
    <row r="1542" spans="2:14" ht="31.5" customHeight="1" thickBot="1">
      <c r="B1542" s="1063"/>
      <c r="C1542" s="984"/>
      <c r="D1542" s="985"/>
      <c r="E1542" s="1064"/>
      <c r="F1542" s="985"/>
      <c r="G1542" s="985"/>
      <c r="H1542" s="191" t="s">
        <v>25</v>
      </c>
      <c r="I1542" s="192">
        <v>0</v>
      </c>
      <c r="J1542" s="273">
        <v>1.7999999999999999E-2</v>
      </c>
      <c r="K1542" s="273">
        <v>1.7999999999999999E-2</v>
      </c>
      <c r="L1542" s="193">
        <v>1.7999999999999999E-2</v>
      </c>
      <c r="M1542" s="56">
        <v>1.7999999999999999E-2</v>
      </c>
      <c r="N1542" s="1104"/>
    </row>
    <row r="1543" spans="2:14" ht="31.5" customHeight="1" thickTop="1">
      <c r="B1543" s="1091" t="s">
        <v>1463</v>
      </c>
      <c r="C1543" s="938" t="s">
        <v>1532</v>
      </c>
      <c r="D1543" s="939" t="s">
        <v>1533</v>
      </c>
      <c r="E1543" s="997" t="s">
        <v>26</v>
      </c>
      <c r="F1543" s="939" t="s">
        <v>1538</v>
      </c>
      <c r="G1543" s="939" t="s">
        <v>1539</v>
      </c>
      <c r="H1543" s="184" t="s">
        <v>22</v>
      </c>
      <c r="I1543" s="185">
        <v>0</v>
      </c>
      <c r="J1543" s="185">
        <v>0</v>
      </c>
      <c r="K1543" s="185">
        <v>0</v>
      </c>
      <c r="L1543" s="186">
        <v>0</v>
      </c>
      <c r="M1543" s="187">
        <v>0</v>
      </c>
      <c r="N1543" s="1102" t="s">
        <v>1540</v>
      </c>
    </row>
    <row r="1544" spans="2:14" ht="31.5" customHeight="1">
      <c r="B1544" s="1092"/>
      <c r="C1544" s="925"/>
      <c r="D1544" s="928"/>
      <c r="E1544" s="998"/>
      <c r="F1544" s="928"/>
      <c r="G1544" s="928"/>
      <c r="H1544" s="188" t="s">
        <v>24</v>
      </c>
      <c r="I1544" s="189">
        <v>0</v>
      </c>
      <c r="J1544" s="189">
        <v>0</v>
      </c>
      <c r="K1544" s="189">
        <v>0</v>
      </c>
      <c r="L1544" s="190">
        <v>0</v>
      </c>
      <c r="M1544" s="32">
        <v>0</v>
      </c>
      <c r="N1544" s="1103"/>
    </row>
    <row r="1545" spans="2:14" ht="31.5" customHeight="1" thickBot="1">
      <c r="B1545" s="1093"/>
      <c r="C1545" s="984"/>
      <c r="D1545" s="1069"/>
      <c r="E1545" s="1068"/>
      <c r="F1545" s="1069"/>
      <c r="G1545" s="1069"/>
      <c r="H1545" s="191" t="s">
        <v>25</v>
      </c>
      <c r="I1545" s="192">
        <v>0</v>
      </c>
      <c r="J1545" s="192">
        <v>0</v>
      </c>
      <c r="K1545" s="192">
        <v>0</v>
      </c>
      <c r="L1545" s="274">
        <v>0</v>
      </c>
      <c r="M1545" s="36">
        <v>0</v>
      </c>
      <c r="N1545" s="1104"/>
    </row>
    <row r="1546" spans="2:14" ht="31.5" customHeight="1" thickTop="1">
      <c r="B1546" s="1091" t="s">
        <v>1463</v>
      </c>
      <c r="C1546" s="938" t="s">
        <v>1532</v>
      </c>
      <c r="D1546" s="939" t="s">
        <v>1533</v>
      </c>
      <c r="E1546" s="997" t="s">
        <v>55</v>
      </c>
      <c r="F1546" s="941" t="s">
        <v>1541</v>
      </c>
      <c r="G1546" s="941" t="s">
        <v>1542</v>
      </c>
      <c r="H1546" s="184" t="s">
        <v>22</v>
      </c>
      <c r="I1546" s="185">
        <v>0</v>
      </c>
      <c r="J1546" s="185">
        <v>0</v>
      </c>
      <c r="K1546" s="185">
        <v>0</v>
      </c>
      <c r="L1546" s="186">
        <v>0</v>
      </c>
      <c r="M1546" s="187">
        <v>0</v>
      </c>
      <c r="N1546" s="1102" t="s">
        <v>1540</v>
      </c>
    </row>
    <row r="1547" spans="2:14" ht="31.5" customHeight="1">
      <c r="B1547" s="1092"/>
      <c r="C1547" s="925"/>
      <c r="D1547" s="928"/>
      <c r="E1547" s="998"/>
      <c r="F1547" s="934"/>
      <c r="G1547" s="934"/>
      <c r="H1547" s="188" t="s">
        <v>24</v>
      </c>
      <c r="I1547" s="189">
        <v>0</v>
      </c>
      <c r="J1547" s="189">
        <v>0</v>
      </c>
      <c r="K1547" s="189">
        <v>0</v>
      </c>
      <c r="L1547" s="190">
        <v>0</v>
      </c>
      <c r="M1547" s="32">
        <v>0</v>
      </c>
      <c r="N1547" s="1103"/>
    </row>
    <row r="1548" spans="2:14" ht="31.5" customHeight="1" thickBot="1">
      <c r="B1548" s="1093"/>
      <c r="C1548" s="984"/>
      <c r="D1548" s="1069"/>
      <c r="E1548" s="1068"/>
      <c r="F1548" s="985"/>
      <c r="G1548" s="985"/>
      <c r="H1548" s="191" t="s">
        <v>25</v>
      </c>
      <c r="I1548" s="192">
        <v>0</v>
      </c>
      <c r="J1548" s="192">
        <v>0</v>
      </c>
      <c r="K1548" s="192">
        <v>0</v>
      </c>
      <c r="L1548" s="274">
        <v>0</v>
      </c>
      <c r="M1548" s="36">
        <v>0</v>
      </c>
      <c r="N1548" s="1104"/>
    </row>
    <row r="1549" spans="2:14" ht="31.5" customHeight="1" thickTop="1">
      <c r="B1549" s="1091" t="s">
        <v>1463</v>
      </c>
      <c r="C1549" s="938" t="s">
        <v>1532</v>
      </c>
      <c r="D1549" s="939" t="s">
        <v>1533</v>
      </c>
      <c r="E1549" s="997" t="s">
        <v>70</v>
      </c>
      <c r="F1549" s="941" t="s">
        <v>1543</v>
      </c>
      <c r="G1549" s="941" t="s">
        <v>1544</v>
      </c>
      <c r="H1549" s="184" t="s">
        <v>22</v>
      </c>
      <c r="I1549" s="185">
        <v>0</v>
      </c>
      <c r="J1549" s="185">
        <v>0</v>
      </c>
      <c r="K1549" s="185">
        <v>0</v>
      </c>
      <c r="L1549" s="186">
        <v>0</v>
      </c>
      <c r="M1549" s="187">
        <v>0</v>
      </c>
      <c r="N1549" s="1102" t="s">
        <v>1545</v>
      </c>
    </row>
    <row r="1550" spans="2:14" ht="31.5" customHeight="1">
      <c r="B1550" s="1092"/>
      <c r="C1550" s="925"/>
      <c r="D1550" s="928"/>
      <c r="E1550" s="998"/>
      <c r="F1550" s="934"/>
      <c r="G1550" s="934"/>
      <c r="H1550" s="188" t="s">
        <v>24</v>
      </c>
      <c r="I1550" s="189">
        <v>0</v>
      </c>
      <c r="J1550" s="189">
        <v>0</v>
      </c>
      <c r="K1550" s="189">
        <v>0</v>
      </c>
      <c r="L1550" s="190">
        <v>0</v>
      </c>
      <c r="M1550" s="32">
        <v>0</v>
      </c>
      <c r="N1550" s="1103"/>
    </row>
    <row r="1551" spans="2:14" ht="31.5" customHeight="1" thickBot="1">
      <c r="B1551" s="1093"/>
      <c r="C1551" s="984"/>
      <c r="D1551" s="1069"/>
      <c r="E1551" s="1068"/>
      <c r="F1551" s="985"/>
      <c r="G1551" s="985"/>
      <c r="H1551" s="191" t="s">
        <v>25</v>
      </c>
      <c r="I1551" s="192">
        <v>0</v>
      </c>
      <c r="J1551" s="192">
        <v>0</v>
      </c>
      <c r="K1551" s="192">
        <v>0</v>
      </c>
      <c r="L1551" s="274">
        <v>0</v>
      </c>
      <c r="M1551" s="36">
        <v>0</v>
      </c>
      <c r="N1551" s="1104"/>
    </row>
    <row r="1552" spans="2:14" ht="31.5" customHeight="1" thickTop="1">
      <c r="B1552" s="1091" t="s">
        <v>1463</v>
      </c>
      <c r="C1552" s="938" t="s">
        <v>1532</v>
      </c>
      <c r="D1552" s="939" t="s">
        <v>1533</v>
      </c>
      <c r="E1552" s="997" t="s">
        <v>103</v>
      </c>
      <c r="F1552" s="941" t="s">
        <v>1546</v>
      </c>
      <c r="G1552" s="941" t="s">
        <v>1547</v>
      </c>
      <c r="H1552" s="184" t="s">
        <v>22</v>
      </c>
      <c r="I1552" s="185">
        <v>0</v>
      </c>
      <c r="J1552" s="185">
        <v>0</v>
      </c>
      <c r="K1552" s="185">
        <v>0</v>
      </c>
      <c r="L1552" s="186">
        <v>0</v>
      </c>
      <c r="M1552" s="187">
        <v>0</v>
      </c>
      <c r="N1552" s="1102" t="s">
        <v>1545</v>
      </c>
    </row>
    <row r="1553" spans="2:14" ht="31.5" customHeight="1">
      <c r="B1553" s="1092"/>
      <c r="C1553" s="925"/>
      <c r="D1553" s="928"/>
      <c r="E1553" s="998"/>
      <c r="F1553" s="934"/>
      <c r="G1553" s="934"/>
      <c r="H1553" s="188" t="s">
        <v>24</v>
      </c>
      <c r="I1553" s="189">
        <v>0</v>
      </c>
      <c r="J1553" s="189">
        <v>0</v>
      </c>
      <c r="K1553" s="189">
        <v>0</v>
      </c>
      <c r="L1553" s="190">
        <v>0</v>
      </c>
      <c r="M1553" s="32">
        <v>0</v>
      </c>
      <c r="N1553" s="1103"/>
    </row>
    <row r="1554" spans="2:14" ht="31.5" customHeight="1" thickBot="1">
      <c r="B1554" s="1093"/>
      <c r="C1554" s="984"/>
      <c r="D1554" s="1069"/>
      <c r="E1554" s="1068"/>
      <c r="F1554" s="985"/>
      <c r="G1554" s="985"/>
      <c r="H1554" s="191" t="s">
        <v>25</v>
      </c>
      <c r="I1554" s="192">
        <v>0</v>
      </c>
      <c r="J1554" s="192">
        <v>0</v>
      </c>
      <c r="K1554" s="192">
        <v>0</v>
      </c>
      <c r="L1554" s="274">
        <v>0</v>
      </c>
      <c r="M1554" s="36">
        <v>0</v>
      </c>
      <c r="N1554" s="1104"/>
    </row>
    <row r="1555" spans="2:14" ht="31.5" customHeight="1" thickTop="1">
      <c r="B1555" s="1091" t="s">
        <v>1463</v>
      </c>
      <c r="C1555" s="938" t="s">
        <v>1532</v>
      </c>
      <c r="D1555" s="939" t="s">
        <v>1533</v>
      </c>
      <c r="E1555" s="997" t="s">
        <v>73</v>
      </c>
      <c r="F1555" s="941" t="s">
        <v>1548</v>
      </c>
      <c r="G1555" s="941" t="s">
        <v>1549</v>
      </c>
      <c r="H1555" s="184" t="s">
        <v>22</v>
      </c>
      <c r="I1555" s="185">
        <v>0</v>
      </c>
      <c r="J1555" s="185">
        <v>0</v>
      </c>
      <c r="K1555" s="185">
        <v>0</v>
      </c>
      <c r="L1555" s="186">
        <v>0</v>
      </c>
      <c r="M1555" s="187">
        <v>0</v>
      </c>
      <c r="N1555" s="1102" t="s">
        <v>1545</v>
      </c>
    </row>
    <row r="1556" spans="2:14" ht="31.5" customHeight="1">
      <c r="B1556" s="1092"/>
      <c r="C1556" s="925"/>
      <c r="D1556" s="928"/>
      <c r="E1556" s="998"/>
      <c r="F1556" s="934"/>
      <c r="G1556" s="934"/>
      <c r="H1556" s="188" t="s">
        <v>24</v>
      </c>
      <c r="I1556" s="189">
        <v>0</v>
      </c>
      <c r="J1556" s="189">
        <v>0</v>
      </c>
      <c r="K1556" s="189">
        <v>0</v>
      </c>
      <c r="L1556" s="190">
        <v>0</v>
      </c>
      <c r="M1556" s="32">
        <v>0</v>
      </c>
      <c r="N1556" s="1103"/>
    </row>
    <row r="1557" spans="2:14" ht="31.5" customHeight="1" thickBot="1">
      <c r="B1557" s="1093"/>
      <c r="C1557" s="984"/>
      <c r="D1557" s="1069"/>
      <c r="E1557" s="1068"/>
      <c r="F1557" s="985"/>
      <c r="G1557" s="985"/>
      <c r="H1557" s="191" t="s">
        <v>25</v>
      </c>
      <c r="I1557" s="192">
        <v>0</v>
      </c>
      <c r="J1557" s="192">
        <v>0</v>
      </c>
      <c r="K1557" s="192">
        <v>0</v>
      </c>
      <c r="L1557" s="274">
        <v>0</v>
      </c>
      <c r="M1557" s="36">
        <v>0</v>
      </c>
      <c r="N1557" s="1104"/>
    </row>
    <row r="1558" spans="2:14" ht="31.5" customHeight="1" thickTop="1">
      <c r="B1558" s="1091" t="s">
        <v>1463</v>
      </c>
      <c r="C1558" s="938" t="s">
        <v>1532</v>
      </c>
      <c r="D1558" s="939" t="s">
        <v>1533</v>
      </c>
      <c r="E1558" s="997" t="s">
        <v>108</v>
      </c>
      <c r="F1558" s="941" t="s">
        <v>1550</v>
      </c>
      <c r="G1558" s="941" t="s">
        <v>1551</v>
      </c>
      <c r="H1558" s="184" t="s">
        <v>22</v>
      </c>
      <c r="I1558" s="185">
        <v>0</v>
      </c>
      <c r="J1558" s="185">
        <v>0</v>
      </c>
      <c r="K1558" s="185">
        <v>0</v>
      </c>
      <c r="L1558" s="186">
        <v>0</v>
      </c>
      <c r="M1558" s="187">
        <v>0</v>
      </c>
      <c r="N1558" s="1102" t="s">
        <v>1545</v>
      </c>
    </row>
    <row r="1559" spans="2:14" ht="31.5" customHeight="1">
      <c r="B1559" s="1092"/>
      <c r="C1559" s="925"/>
      <c r="D1559" s="928"/>
      <c r="E1559" s="998"/>
      <c r="F1559" s="934"/>
      <c r="G1559" s="934"/>
      <c r="H1559" s="188" t="s">
        <v>24</v>
      </c>
      <c r="I1559" s="189">
        <v>0</v>
      </c>
      <c r="J1559" s="189">
        <v>0</v>
      </c>
      <c r="K1559" s="189">
        <v>0</v>
      </c>
      <c r="L1559" s="190">
        <v>0</v>
      </c>
      <c r="M1559" s="32">
        <v>0</v>
      </c>
      <c r="N1559" s="1103"/>
    </row>
    <row r="1560" spans="2:14" ht="31.5" customHeight="1" thickBot="1">
      <c r="B1560" s="1093"/>
      <c r="C1560" s="984"/>
      <c r="D1560" s="1069"/>
      <c r="E1560" s="1068"/>
      <c r="F1560" s="985"/>
      <c r="G1560" s="985"/>
      <c r="H1560" s="191" t="s">
        <v>25</v>
      </c>
      <c r="I1560" s="192">
        <v>0</v>
      </c>
      <c r="J1560" s="192">
        <v>0</v>
      </c>
      <c r="K1560" s="192">
        <v>0</v>
      </c>
      <c r="L1560" s="274">
        <v>0</v>
      </c>
      <c r="M1560" s="38">
        <v>0</v>
      </c>
      <c r="N1560" s="1104"/>
    </row>
    <row r="1561" spans="2:14" ht="31.5" customHeight="1" thickTop="1">
      <c r="B1561" s="1073" t="s">
        <v>1552</v>
      </c>
      <c r="C1561" s="1076" t="s">
        <v>1553</v>
      </c>
      <c r="D1561" s="1079" t="s">
        <v>1554</v>
      </c>
      <c r="E1561" s="1088" t="s">
        <v>19</v>
      </c>
      <c r="F1561" s="1079" t="s">
        <v>1555</v>
      </c>
      <c r="G1561" s="1079" t="s">
        <v>1556</v>
      </c>
      <c r="H1561" s="185" t="s">
        <v>22</v>
      </c>
      <c r="I1561" s="185">
        <v>173341</v>
      </c>
      <c r="J1561" s="185">
        <v>173341</v>
      </c>
      <c r="K1561" s="185">
        <v>0</v>
      </c>
      <c r="L1561" s="186">
        <v>0</v>
      </c>
      <c r="M1561" s="275"/>
      <c r="N1561" s="1102" t="s">
        <v>1557</v>
      </c>
    </row>
    <row r="1562" spans="2:14" ht="31.5" customHeight="1">
      <c r="B1562" s="1074"/>
      <c r="C1562" s="1077"/>
      <c r="D1562" s="1080"/>
      <c r="E1562" s="1089"/>
      <c r="F1562" s="1080"/>
      <c r="G1562" s="1080"/>
      <c r="H1562" s="189" t="s">
        <v>24</v>
      </c>
      <c r="I1562" s="189">
        <v>173341</v>
      </c>
      <c r="J1562" s="189">
        <v>173341</v>
      </c>
      <c r="K1562" s="189">
        <v>0</v>
      </c>
      <c r="L1562" s="190">
        <v>0</v>
      </c>
      <c r="M1562" s="276"/>
      <c r="N1562" s="1103"/>
    </row>
    <row r="1563" spans="2:14" ht="31.5" customHeight="1" thickBot="1">
      <c r="B1563" s="1075"/>
      <c r="C1563" s="1078"/>
      <c r="D1563" s="1081"/>
      <c r="E1563" s="1090"/>
      <c r="F1563" s="1081"/>
      <c r="G1563" s="1081"/>
      <c r="H1563" s="277" t="s">
        <v>25</v>
      </c>
      <c r="I1563" s="192">
        <v>1</v>
      </c>
      <c r="J1563" s="192">
        <v>1</v>
      </c>
      <c r="K1563" s="192">
        <v>0</v>
      </c>
      <c r="L1563" s="274">
        <v>0</v>
      </c>
      <c r="M1563" s="278"/>
      <c r="N1563" s="1104"/>
    </row>
    <row r="1564" spans="2:14" ht="31.5" customHeight="1" thickTop="1">
      <c r="B1564" s="1073" t="s">
        <v>1552</v>
      </c>
      <c r="C1564" s="1076" t="s">
        <v>1553</v>
      </c>
      <c r="D1564" s="1079" t="s">
        <v>1554</v>
      </c>
      <c r="E1564" s="1082" t="s">
        <v>26</v>
      </c>
      <c r="F1564" s="1085" t="s">
        <v>1558</v>
      </c>
      <c r="G1564" s="1085" t="s">
        <v>1559</v>
      </c>
      <c r="H1564" s="185" t="s">
        <v>22</v>
      </c>
      <c r="I1564" s="185">
        <v>0</v>
      </c>
      <c r="J1564" s="185">
        <v>7961</v>
      </c>
      <c r="K1564" s="185">
        <v>0</v>
      </c>
      <c r="L1564" s="186">
        <v>2653</v>
      </c>
      <c r="M1564" s="275">
        <v>10614</v>
      </c>
      <c r="N1564" s="1102" t="s">
        <v>1560</v>
      </c>
    </row>
    <row r="1565" spans="2:14" ht="31.5" customHeight="1">
      <c r="B1565" s="1074"/>
      <c r="C1565" s="1077"/>
      <c r="D1565" s="1080"/>
      <c r="E1565" s="1083"/>
      <c r="F1565" s="1086"/>
      <c r="G1565" s="1086"/>
      <c r="H1565" s="189" t="s">
        <v>24</v>
      </c>
      <c r="I1565" s="189">
        <v>0</v>
      </c>
      <c r="J1565" s="189">
        <v>28641</v>
      </c>
      <c r="K1565" s="189">
        <v>0</v>
      </c>
      <c r="L1565" s="190">
        <v>2712</v>
      </c>
      <c r="M1565" s="276">
        <v>31353</v>
      </c>
      <c r="N1565" s="1103"/>
    </row>
    <row r="1566" spans="2:14" ht="31.5" customHeight="1" thickBot="1">
      <c r="B1566" s="1075"/>
      <c r="C1566" s="1078"/>
      <c r="D1566" s="1081"/>
      <c r="E1566" s="1084"/>
      <c r="F1566" s="1087"/>
      <c r="G1566" s="1087"/>
      <c r="H1566" s="277" t="s">
        <v>25</v>
      </c>
      <c r="I1566" s="192">
        <v>0</v>
      </c>
      <c r="J1566" s="192">
        <v>0.28000000000000003</v>
      </c>
      <c r="K1566" s="192">
        <v>0</v>
      </c>
      <c r="L1566" s="274">
        <v>0.97</v>
      </c>
      <c r="M1566" s="279">
        <v>0.33</v>
      </c>
      <c r="N1566" s="1104"/>
    </row>
    <row r="1567" spans="2:14" ht="31.5" customHeight="1" thickTop="1">
      <c r="B1567" s="1073" t="s">
        <v>1552</v>
      </c>
      <c r="C1567" s="1076" t="s">
        <v>1553</v>
      </c>
      <c r="D1567" s="1079" t="s">
        <v>1554</v>
      </c>
      <c r="E1567" s="1082" t="s">
        <v>55</v>
      </c>
      <c r="F1567" s="1079" t="s">
        <v>1561</v>
      </c>
      <c r="G1567" s="1079" t="s">
        <v>1562</v>
      </c>
      <c r="H1567" s="185" t="s">
        <v>22</v>
      </c>
      <c r="I1567" s="185">
        <v>0</v>
      </c>
      <c r="J1567" s="185">
        <v>385</v>
      </c>
      <c r="K1567" s="185">
        <v>385</v>
      </c>
      <c r="L1567" s="186">
        <v>325</v>
      </c>
      <c r="M1567" s="275">
        <v>1095</v>
      </c>
      <c r="N1567" s="1102" t="s">
        <v>1563</v>
      </c>
    </row>
    <row r="1568" spans="2:14" ht="31.5" customHeight="1">
      <c r="B1568" s="1074"/>
      <c r="C1568" s="1077"/>
      <c r="D1568" s="1080"/>
      <c r="E1568" s="1083"/>
      <c r="F1568" s="1080"/>
      <c r="G1568" s="1080"/>
      <c r="H1568" s="189" t="s">
        <v>24</v>
      </c>
      <c r="I1568" s="189">
        <v>0</v>
      </c>
      <c r="J1568" s="189">
        <v>1974</v>
      </c>
      <c r="K1568" s="189">
        <v>444</v>
      </c>
      <c r="L1568" s="190">
        <v>400</v>
      </c>
      <c r="M1568" s="276">
        <v>2818</v>
      </c>
      <c r="N1568" s="1103"/>
    </row>
    <row r="1569" spans="2:14" ht="31.5" customHeight="1" thickBot="1">
      <c r="B1569" s="1075"/>
      <c r="C1569" s="1078"/>
      <c r="D1569" s="1081"/>
      <c r="E1569" s="1084"/>
      <c r="F1569" s="1081"/>
      <c r="G1569" s="1081"/>
      <c r="H1569" s="277" t="s">
        <v>25</v>
      </c>
      <c r="I1569" s="192">
        <v>0</v>
      </c>
      <c r="J1569" s="192">
        <v>0.2</v>
      </c>
      <c r="K1569" s="192">
        <v>0.86</v>
      </c>
      <c r="L1569" s="274">
        <v>0.81</v>
      </c>
      <c r="M1569" s="279">
        <v>0.38</v>
      </c>
      <c r="N1569" s="1104"/>
    </row>
    <row r="1570" spans="2:14" ht="31.5" customHeight="1" thickTop="1">
      <c r="B1570" s="1073" t="s">
        <v>1552</v>
      </c>
      <c r="C1570" s="1076" t="s">
        <v>1553</v>
      </c>
      <c r="D1570" s="1079" t="s">
        <v>1554</v>
      </c>
      <c r="E1570" s="1082" t="s">
        <v>30</v>
      </c>
      <c r="F1570" s="1079" t="s">
        <v>1564</v>
      </c>
      <c r="G1570" s="1085" t="s">
        <v>1565</v>
      </c>
      <c r="H1570" s="185" t="s">
        <v>22</v>
      </c>
      <c r="I1570" s="185"/>
      <c r="J1570" s="185"/>
      <c r="K1570" s="185"/>
      <c r="L1570" s="186"/>
      <c r="M1570" s="275"/>
      <c r="N1570" s="1102" t="s">
        <v>1566</v>
      </c>
    </row>
    <row r="1571" spans="2:14" ht="31.5" customHeight="1">
      <c r="B1571" s="1074"/>
      <c r="C1571" s="1077"/>
      <c r="D1571" s="1080"/>
      <c r="E1571" s="1083"/>
      <c r="F1571" s="1080"/>
      <c r="G1571" s="1086"/>
      <c r="H1571" s="189" t="s">
        <v>24</v>
      </c>
      <c r="I1571" s="189"/>
      <c r="J1571" s="189"/>
      <c r="K1571" s="189"/>
      <c r="L1571" s="190"/>
      <c r="M1571" s="276"/>
      <c r="N1571" s="1103"/>
    </row>
    <row r="1572" spans="2:14" ht="31.5" customHeight="1" thickBot="1">
      <c r="B1572" s="1075"/>
      <c r="C1572" s="1078"/>
      <c r="D1572" s="1081"/>
      <c r="E1572" s="1084"/>
      <c r="F1572" s="1081"/>
      <c r="G1572" s="1087"/>
      <c r="H1572" s="277" t="s">
        <v>25</v>
      </c>
      <c r="I1572" s="277"/>
      <c r="J1572" s="277"/>
      <c r="K1572" s="277"/>
      <c r="L1572" s="280"/>
      <c r="M1572" s="278"/>
      <c r="N1572" s="1104"/>
    </row>
    <row r="1573" spans="2:14" ht="31.5" customHeight="1" thickTop="1">
      <c r="B1573" s="1073" t="s">
        <v>1552</v>
      </c>
      <c r="C1573" s="1076" t="s">
        <v>1553</v>
      </c>
      <c r="D1573" s="1079" t="s">
        <v>1554</v>
      </c>
      <c r="E1573" s="1082" t="s">
        <v>33</v>
      </c>
      <c r="F1573" s="1079" t="s">
        <v>1567</v>
      </c>
      <c r="G1573" s="1085" t="s">
        <v>1565</v>
      </c>
      <c r="H1573" s="185" t="s">
        <v>22</v>
      </c>
      <c r="I1573" s="185"/>
      <c r="J1573" s="185"/>
      <c r="K1573" s="185"/>
      <c r="L1573" s="186"/>
      <c r="M1573" s="275"/>
      <c r="N1573" s="1102" t="s">
        <v>1566</v>
      </c>
    </row>
    <row r="1574" spans="2:14" ht="31.5" customHeight="1">
      <c r="B1574" s="1074"/>
      <c r="C1574" s="1077"/>
      <c r="D1574" s="1080"/>
      <c r="E1574" s="1083"/>
      <c r="F1574" s="1080"/>
      <c r="G1574" s="1086"/>
      <c r="H1574" s="189" t="s">
        <v>24</v>
      </c>
      <c r="I1574" s="189"/>
      <c r="J1574" s="189"/>
      <c r="K1574" s="189"/>
      <c r="L1574" s="190"/>
      <c r="M1574" s="276"/>
      <c r="N1574" s="1103"/>
    </row>
    <row r="1575" spans="2:14" ht="31.5" customHeight="1" thickBot="1">
      <c r="B1575" s="1075"/>
      <c r="C1575" s="1078"/>
      <c r="D1575" s="1081"/>
      <c r="E1575" s="1084"/>
      <c r="F1575" s="1081"/>
      <c r="G1575" s="1087"/>
      <c r="H1575" s="277" t="s">
        <v>25</v>
      </c>
      <c r="I1575" s="277"/>
      <c r="J1575" s="277"/>
      <c r="K1575" s="277"/>
      <c r="L1575" s="280"/>
      <c r="M1575" s="278"/>
      <c r="N1575" s="1104"/>
    </row>
    <row r="1576" spans="2:14" ht="31.5" customHeight="1" thickTop="1">
      <c r="B1576" s="1073" t="s">
        <v>1552</v>
      </c>
      <c r="C1576" s="1076" t="s">
        <v>1553</v>
      </c>
      <c r="D1576" s="1079" t="s">
        <v>1554</v>
      </c>
      <c r="E1576" s="1082" t="s">
        <v>36</v>
      </c>
      <c r="F1576" s="1079" t="s">
        <v>1568</v>
      </c>
      <c r="G1576" s="1085" t="s">
        <v>1565</v>
      </c>
      <c r="H1576" s="185" t="s">
        <v>22</v>
      </c>
      <c r="I1576" s="185"/>
      <c r="J1576" s="185"/>
      <c r="K1576" s="185"/>
      <c r="L1576" s="186"/>
      <c r="M1576" s="275"/>
      <c r="N1576" s="1102" t="s">
        <v>1566</v>
      </c>
    </row>
    <row r="1577" spans="2:14" ht="31.5" customHeight="1">
      <c r="B1577" s="1074"/>
      <c r="C1577" s="1077"/>
      <c r="D1577" s="1080"/>
      <c r="E1577" s="1083"/>
      <c r="F1577" s="1080"/>
      <c r="G1577" s="1086"/>
      <c r="H1577" s="189" t="s">
        <v>24</v>
      </c>
      <c r="I1577" s="189"/>
      <c r="J1577" s="189"/>
      <c r="K1577" s="189"/>
      <c r="L1577" s="190"/>
      <c r="M1577" s="276"/>
      <c r="N1577" s="1103"/>
    </row>
    <row r="1578" spans="2:14" ht="31.5" customHeight="1" thickBot="1">
      <c r="B1578" s="1075"/>
      <c r="C1578" s="1078"/>
      <c r="D1578" s="1081"/>
      <c r="E1578" s="1084"/>
      <c r="F1578" s="1081"/>
      <c r="G1578" s="1087"/>
      <c r="H1578" s="277" t="s">
        <v>25</v>
      </c>
      <c r="I1578" s="277"/>
      <c r="J1578" s="277"/>
      <c r="K1578" s="277"/>
      <c r="L1578" s="280"/>
      <c r="M1578" s="278"/>
      <c r="N1578" s="1104"/>
    </row>
    <row r="1579" spans="2:14" ht="31.5" customHeight="1" thickTop="1">
      <c r="B1579" s="1073" t="s">
        <v>1552</v>
      </c>
      <c r="C1579" s="1076" t="s">
        <v>1553</v>
      </c>
      <c r="D1579" s="1079" t="s">
        <v>1554</v>
      </c>
      <c r="E1579" s="1082" t="s">
        <v>39</v>
      </c>
      <c r="F1579" s="1079" t="s">
        <v>1569</v>
      </c>
      <c r="G1579" s="1085" t="s">
        <v>1565</v>
      </c>
      <c r="H1579" s="185" t="s">
        <v>22</v>
      </c>
      <c r="I1579" s="185"/>
      <c r="J1579" s="185"/>
      <c r="K1579" s="185"/>
      <c r="L1579" s="186"/>
      <c r="M1579" s="275"/>
      <c r="N1579" s="1102" t="s">
        <v>1566</v>
      </c>
    </row>
    <row r="1580" spans="2:14" ht="31.5" customHeight="1">
      <c r="B1580" s="1074"/>
      <c r="C1580" s="1077"/>
      <c r="D1580" s="1080"/>
      <c r="E1580" s="1083"/>
      <c r="F1580" s="1080"/>
      <c r="G1580" s="1086"/>
      <c r="H1580" s="189" t="s">
        <v>24</v>
      </c>
      <c r="I1580" s="189"/>
      <c r="J1580" s="189"/>
      <c r="K1580" s="189"/>
      <c r="L1580" s="190"/>
      <c r="M1580" s="276"/>
      <c r="N1580" s="1103"/>
    </row>
    <row r="1581" spans="2:14" ht="31.5" customHeight="1" thickBot="1">
      <c r="B1581" s="1075"/>
      <c r="C1581" s="1078"/>
      <c r="D1581" s="1081"/>
      <c r="E1581" s="1084"/>
      <c r="F1581" s="1081"/>
      <c r="G1581" s="1087"/>
      <c r="H1581" s="277" t="s">
        <v>25</v>
      </c>
      <c r="I1581" s="277"/>
      <c r="J1581" s="277"/>
      <c r="K1581" s="277"/>
      <c r="L1581" s="280"/>
      <c r="M1581" s="278"/>
      <c r="N1581" s="1104"/>
    </row>
    <row r="1582" spans="2:14" ht="31.5" customHeight="1" thickTop="1">
      <c r="B1582" s="1073" t="s">
        <v>1552</v>
      </c>
      <c r="C1582" s="1076" t="s">
        <v>1553</v>
      </c>
      <c r="D1582" s="1079" t="s">
        <v>1554</v>
      </c>
      <c r="E1582" s="1082" t="s">
        <v>42</v>
      </c>
      <c r="F1582" s="1079" t="s">
        <v>1570</v>
      </c>
      <c r="G1582" s="1085" t="s">
        <v>1565</v>
      </c>
      <c r="H1582" s="185" t="s">
        <v>22</v>
      </c>
      <c r="I1582" s="185"/>
      <c r="J1582" s="185"/>
      <c r="K1582" s="185"/>
      <c r="L1582" s="186"/>
      <c r="M1582" s="275"/>
      <c r="N1582" s="1102" t="s">
        <v>1566</v>
      </c>
    </row>
    <row r="1583" spans="2:14" ht="31.5" customHeight="1">
      <c r="B1583" s="1074"/>
      <c r="C1583" s="1077"/>
      <c r="D1583" s="1080"/>
      <c r="E1583" s="1083"/>
      <c r="F1583" s="1080"/>
      <c r="G1583" s="1086"/>
      <c r="H1583" s="189" t="s">
        <v>24</v>
      </c>
      <c r="I1583" s="189"/>
      <c r="J1583" s="189"/>
      <c r="K1583" s="189"/>
      <c r="L1583" s="190"/>
      <c r="M1583" s="276"/>
      <c r="N1583" s="1103"/>
    </row>
    <row r="1584" spans="2:14" ht="31.5" customHeight="1" thickBot="1">
      <c r="B1584" s="1075"/>
      <c r="C1584" s="1078"/>
      <c r="D1584" s="1081"/>
      <c r="E1584" s="1084"/>
      <c r="F1584" s="1081"/>
      <c r="G1584" s="1087"/>
      <c r="H1584" s="277" t="s">
        <v>25</v>
      </c>
      <c r="I1584" s="277"/>
      <c r="J1584" s="277"/>
      <c r="K1584" s="277"/>
      <c r="L1584" s="280"/>
      <c r="M1584" s="278"/>
      <c r="N1584" s="1104"/>
    </row>
    <row r="1585" spans="2:16" ht="31.5" customHeight="1" thickTop="1">
      <c r="B1585" s="1073" t="s">
        <v>1552</v>
      </c>
      <c r="C1585" s="1076" t="s">
        <v>1553</v>
      </c>
      <c r="D1585" s="1079" t="s">
        <v>1554</v>
      </c>
      <c r="E1585" s="1082" t="s">
        <v>402</v>
      </c>
      <c r="F1585" s="1079" t="s">
        <v>1568</v>
      </c>
      <c r="G1585" s="1085" t="s">
        <v>1565</v>
      </c>
      <c r="H1585" s="185" t="s">
        <v>22</v>
      </c>
      <c r="I1585" s="185"/>
      <c r="J1585" s="185"/>
      <c r="K1585" s="185"/>
      <c r="L1585" s="186"/>
      <c r="M1585" s="275"/>
      <c r="N1585" s="1102" t="s">
        <v>1566</v>
      </c>
    </row>
    <row r="1586" spans="2:16" ht="31.5" customHeight="1">
      <c r="B1586" s="1074"/>
      <c r="C1586" s="1077"/>
      <c r="D1586" s="1080"/>
      <c r="E1586" s="1083"/>
      <c r="F1586" s="1080"/>
      <c r="G1586" s="1086"/>
      <c r="H1586" s="189" t="s">
        <v>24</v>
      </c>
      <c r="I1586" s="189"/>
      <c r="J1586" s="189"/>
      <c r="K1586" s="189"/>
      <c r="L1586" s="190"/>
      <c r="M1586" s="276"/>
      <c r="N1586" s="1103"/>
    </row>
    <row r="1587" spans="2:16" ht="31.5" customHeight="1" thickBot="1">
      <c r="B1587" s="1075"/>
      <c r="C1587" s="1078"/>
      <c r="D1587" s="1081"/>
      <c r="E1587" s="1084"/>
      <c r="F1587" s="1081"/>
      <c r="G1587" s="1087"/>
      <c r="H1587" s="277" t="s">
        <v>25</v>
      </c>
      <c r="I1587" s="277"/>
      <c r="J1587" s="277"/>
      <c r="K1587" s="277"/>
      <c r="L1587" s="280"/>
      <c r="M1587" s="278"/>
      <c r="N1587" s="1104"/>
    </row>
    <row r="1588" spans="2:16" ht="31.5" customHeight="1" thickTop="1">
      <c r="B1588" s="1073" t="s">
        <v>1571</v>
      </c>
      <c r="C1588" s="1076" t="s">
        <v>1572</v>
      </c>
      <c r="D1588" s="1079" t="s">
        <v>1573</v>
      </c>
      <c r="E1588" s="1088" t="s">
        <v>19</v>
      </c>
      <c r="F1588" s="1079" t="s">
        <v>1574</v>
      </c>
      <c r="G1588" s="1079" t="s">
        <v>1575</v>
      </c>
      <c r="H1588" s="185" t="s">
        <v>22</v>
      </c>
      <c r="I1588" s="185">
        <v>7713</v>
      </c>
      <c r="J1588" s="185">
        <v>0</v>
      </c>
      <c r="K1588" s="185">
        <v>0</v>
      </c>
      <c r="L1588" s="186">
        <v>0</v>
      </c>
      <c r="M1588" s="187">
        <v>7713</v>
      </c>
      <c r="N1588" s="1102" t="s">
        <v>1576</v>
      </c>
    </row>
    <row r="1589" spans="2:16" ht="31.5" customHeight="1">
      <c r="B1589" s="1074"/>
      <c r="C1589" s="1077"/>
      <c r="D1589" s="1080"/>
      <c r="E1589" s="1089"/>
      <c r="F1589" s="1080"/>
      <c r="G1589" s="1080"/>
      <c r="H1589" s="189" t="s">
        <v>24</v>
      </c>
      <c r="I1589" s="189">
        <v>7713</v>
      </c>
      <c r="J1589" s="281">
        <v>0</v>
      </c>
      <c r="K1589" s="281">
        <v>0</v>
      </c>
      <c r="L1589" s="190">
        <v>0</v>
      </c>
      <c r="M1589" s="32">
        <v>7713</v>
      </c>
      <c r="N1589" s="1103"/>
    </row>
    <row r="1590" spans="2:16" ht="31.5" customHeight="1" thickBot="1">
      <c r="B1590" s="1075"/>
      <c r="C1590" s="1078"/>
      <c r="D1590" s="1081"/>
      <c r="E1590" s="1090"/>
      <c r="F1590" s="1081"/>
      <c r="G1590" s="1081"/>
      <c r="H1590" s="277" t="s">
        <v>25</v>
      </c>
      <c r="I1590" s="192">
        <v>1</v>
      </c>
      <c r="J1590" s="192">
        <v>0</v>
      </c>
      <c r="K1590" s="192">
        <v>0</v>
      </c>
      <c r="L1590" s="274">
        <v>0</v>
      </c>
      <c r="M1590" s="38">
        <v>1</v>
      </c>
      <c r="N1590" s="1104"/>
    </row>
    <row r="1591" spans="2:16" ht="31.5" customHeight="1" thickTop="1">
      <c r="B1591" s="1110" t="s">
        <v>1571</v>
      </c>
      <c r="C1591" s="1076" t="s">
        <v>1572</v>
      </c>
      <c r="D1591" s="1085" t="s">
        <v>1573</v>
      </c>
      <c r="E1591" s="1082" t="s">
        <v>26</v>
      </c>
      <c r="F1591" s="1085" t="s">
        <v>1577</v>
      </c>
      <c r="G1591" s="1085" t="s">
        <v>1578</v>
      </c>
      <c r="H1591" s="185" t="s">
        <v>22</v>
      </c>
      <c r="I1591" s="185">
        <v>0</v>
      </c>
      <c r="J1591" s="185">
        <v>2183</v>
      </c>
      <c r="K1591" s="185">
        <v>0</v>
      </c>
      <c r="L1591" s="186">
        <v>0</v>
      </c>
      <c r="M1591" s="187">
        <v>0</v>
      </c>
      <c r="N1591" s="1102" t="s">
        <v>1579</v>
      </c>
    </row>
    <row r="1592" spans="2:16" ht="31.5" customHeight="1">
      <c r="B1592" s="1111"/>
      <c r="C1592" s="1077"/>
      <c r="D1592" s="1086"/>
      <c r="E1592" s="1083"/>
      <c r="F1592" s="1086"/>
      <c r="G1592" s="1086"/>
      <c r="H1592" s="189" t="s">
        <v>24</v>
      </c>
      <c r="I1592" s="281">
        <v>0</v>
      </c>
      <c r="J1592" s="281">
        <v>2183</v>
      </c>
      <c r="K1592" s="281">
        <v>0</v>
      </c>
      <c r="L1592" s="190">
        <v>0</v>
      </c>
      <c r="M1592" s="32">
        <v>0</v>
      </c>
      <c r="N1592" s="1103"/>
    </row>
    <row r="1593" spans="2:16" ht="31.5" customHeight="1" thickBot="1">
      <c r="B1593" s="1112"/>
      <c r="C1593" s="1078"/>
      <c r="D1593" s="1087"/>
      <c r="E1593" s="1084"/>
      <c r="F1593" s="1087"/>
      <c r="G1593" s="1087"/>
      <c r="H1593" s="277" t="s">
        <v>25</v>
      </c>
      <c r="I1593" s="192">
        <v>0</v>
      </c>
      <c r="J1593" s="192">
        <v>1</v>
      </c>
      <c r="K1593" s="192">
        <v>0</v>
      </c>
      <c r="L1593" s="274">
        <v>0</v>
      </c>
      <c r="M1593" s="38">
        <v>0</v>
      </c>
      <c r="N1593" s="1104"/>
    </row>
    <row r="1594" spans="2:16" ht="31.5" customHeight="1" thickTop="1">
      <c r="B1594" s="1073" t="s">
        <v>1571</v>
      </c>
      <c r="C1594" s="1076" t="s">
        <v>1572</v>
      </c>
      <c r="D1594" s="1079" t="s">
        <v>1573</v>
      </c>
      <c r="E1594" s="1082" t="s">
        <v>26</v>
      </c>
      <c r="F1594" s="1085" t="s">
        <v>1577</v>
      </c>
      <c r="G1594" s="1079" t="s">
        <v>1580</v>
      </c>
      <c r="H1594" s="185" t="s">
        <v>22</v>
      </c>
      <c r="I1594" s="185">
        <v>0</v>
      </c>
      <c r="J1594" s="185">
        <v>539</v>
      </c>
      <c r="K1594" s="185">
        <v>0</v>
      </c>
      <c r="L1594" s="186">
        <v>0</v>
      </c>
      <c r="M1594" s="187">
        <v>0</v>
      </c>
      <c r="N1594" s="1102" t="s">
        <v>1581</v>
      </c>
    </row>
    <row r="1595" spans="2:16" ht="31.5" customHeight="1">
      <c r="B1595" s="1074"/>
      <c r="C1595" s="1077"/>
      <c r="D1595" s="1080"/>
      <c r="E1595" s="1083"/>
      <c r="F1595" s="1086"/>
      <c r="G1595" s="1080"/>
      <c r="H1595" s="189" t="s">
        <v>24</v>
      </c>
      <c r="I1595" s="189"/>
      <c r="J1595" s="189">
        <v>552</v>
      </c>
      <c r="K1595" s="189"/>
      <c r="L1595" s="190">
        <v>0</v>
      </c>
      <c r="M1595" s="32">
        <v>0</v>
      </c>
      <c r="N1595" s="1103"/>
    </row>
    <row r="1596" spans="2:16" ht="31.5" customHeight="1" thickBot="1">
      <c r="B1596" s="1075"/>
      <c r="C1596" s="1078"/>
      <c r="D1596" s="1081"/>
      <c r="E1596" s="1084"/>
      <c r="F1596" s="1087"/>
      <c r="G1596" s="1081"/>
      <c r="H1596" s="277" t="s">
        <v>25</v>
      </c>
      <c r="I1596" s="192">
        <v>0</v>
      </c>
      <c r="J1596" s="192">
        <v>0.97</v>
      </c>
      <c r="K1596" s="192">
        <v>0</v>
      </c>
      <c r="L1596" s="274">
        <v>0</v>
      </c>
      <c r="M1596" s="38">
        <v>0</v>
      </c>
      <c r="N1596" s="1104"/>
    </row>
    <row r="1597" spans="2:16" ht="31.5" customHeight="1" thickTop="1">
      <c r="B1597" s="1110" t="s">
        <v>1571</v>
      </c>
      <c r="C1597" s="1076" t="s">
        <v>1572</v>
      </c>
      <c r="D1597" s="1085" t="s">
        <v>1573</v>
      </c>
      <c r="E1597" s="1082" t="s">
        <v>26</v>
      </c>
      <c r="F1597" s="1085" t="s">
        <v>1577</v>
      </c>
      <c r="G1597" s="1085" t="s">
        <v>1582</v>
      </c>
      <c r="H1597" s="185" t="s">
        <v>22</v>
      </c>
      <c r="I1597" s="185">
        <v>0</v>
      </c>
      <c r="J1597" s="185">
        <v>414</v>
      </c>
      <c r="K1597" s="185">
        <v>0</v>
      </c>
      <c r="L1597" s="186">
        <v>0</v>
      </c>
      <c r="M1597" s="187">
        <v>0</v>
      </c>
      <c r="N1597" s="1102" t="s">
        <v>1583</v>
      </c>
    </row>
    <row r="1598" spans="2:16" ht="31.5" customHeight="1">
      <c r="B1598" s="1111"/>
      <c r="C1598" s="1077"/>
      <c r="D1598" s="1086"/>
      <c r="E1598" s="1083"/>
      <c r="F1598" s="1086"/>
      <c r="G1598" s="1086"/>
      <c r="H1598" s="189" t="s">
        <v>24</v>
      </c>
      <c r="I1598" s="189">
        <v>0</v>
      </c>
      <c r="J1598" s="189">
        <v>421</v>
      </c>
      <c r="K1598" s="189">
        <v>0</v>
      </c>
      <c r="L1598" s="190">
        <v>0</v>
      </c>
      <c r="M1598" s="32">
        <v>0</v>
      </c>
      <c r="N1598" s="1103"/>
    </row>
    <row r="1599" spans="2:16" ht="31.5" customHeight="1" thickBot="1">
      <c r="B1599" s="1112"/>
      <c r="C1599" s="1078"/>
      <c r="D1599" s="1087"/>
      <c r="E1599" s="1084"/>
      <c r="F1599" s="1087"/>
      <c r="G1599" s="1087"/>
      <c r="H1599" s="277" t="s">
        <v>25</v>
      </c>
      <c r="I1599" s="192">
        <v>0</v>
      </c>
      <c r="J1599" s="192">
        <v>0.98</v>
      </c>
      <c r="K1599" s="192">
        <v>0</v>
      </c>
      <c r="L1599" s="274">
        <v>0</v>
      </c>
      <c r="M1599" s="38">
        <v>0</v>
      </c>
      <c r="N1599" s="1104"/>
    </row>
    <row r="1600" spans="2:16" ht="31.5" customHeight="1" thickTop="1">
      <c r="B1600" s="1073" t="s">
        <v>1571</v>
      </c>
      <c r="C1600" s="1076" t="s">
        <v>1572</v>
      </c>
      <c r="D1600" s="1079" t="s">
        <v>1573</v>
      </c>
      <c r="E1600" s="1082" t="s">
        <v>26</v>
      </c>
      <c r="F1600" s="1085" t="s">
        <v>1577</v>
      </c>
      <c r="G1600" s="1079" t="s">
        <v>1584</v>
      </c>
      <c r="H1600" s="185" t="s">
        <v>22</v>
      </c>
      <c r="I1600" s="185">
        <v>0</v>
      </c>
      <c r="J1600" s="185">
        <v>1816</v>
      </c>
      <c r="K1600" s="185">
        <v>0</v>
      </c>
      <c r="L1600" s="186">
        <v>0</v>
      </c>
      <c r="M1600" s="187">
        <v>0</v>
      </c>
      <c r="N1600" s="1102" t="s">
        <v>1585</v>
      </c>
      <c r="P1600" s="242"/>
    </row>
    <row r="1601" spans="2:14" ht="31.5" customHeight="1">
      <c r="B1601" s="1074"/>
      <c r="C1601" s="1077"/>
      <c r="D1601" s="1080"/>
      <c r="E1601" s="1083"/>
      <c r="F1601" s="1086"/>
      <c r="G1601" s="1080"/>
      <c r="H1601" s="189" t="s">
        <v>24</v>
      </c>
      <c r="I1601" s="189">
        <v>0</v>
      </c>
      <c r="J1601" s="189">
        <v>1856</v>
      </c>
      <c r="K1601" s="189">
        <v>0</v>
      </c>
      <c r="L1601" s="190">
        <v>0</v>
      </c>
      <c r="M1601" s="32">
        <v>0</v>
      </c>
      <c r="N1601" s="1103"/>
    </row>
    <row r="1602" spans="2:14" ht="31.5" customHeight="1" thickBot="1">
      <c r="B1602" s="1075"/>
      <c r="C1602" s="1078"/>
      <c r="D1602" s="1081"/>
      <c r="E1602" s="1084"/>
      <c r="F1602" s="1087"/>
      <c r="G1602" s="1081"/>
      <c r="H1602" s="277" t="s">
        <v>25</v>
      </c>
      <c r="I1602" s="192">
        <v>0</v>
      </c>
      <c r="J1602" s="192">
        <v>0.97</v>
      </c>
      <c r="K1602" s="192">
        <v>0</v>
      </c>
      <c r="L1602" s="274">
        <v>0</v>
      </c>
      <c r="M1602" s="38">
        <v>0</v>
      </c>
      <c r="N1602" s="1104"/>
    </row>
    <row r="1603" spans="2:14" ht="31.5" customHeight="1" thickTop="1">
      <c r="B1603" s="1110" t="s">
        <v>1571</v>
      </c>
      <c r="C1603" s="1076" t="s">
        <v>1572</v>
      </c>
      <c r="D1603" s="1085" t="s">
        <v>1573</v>
      </c>
      <c r="E1603" s="1082" t="s">
        <v>26</v>
      </c>
      <c r="F1603" s="1085" t="s">
        <v>1577</v>
      </c>
      <c r="G1603" s="1085" t="s">
        <v>1586</v>
      </c>
      <c r="H1603" s="185" t="s">
        <v>22</v>
      </c>
      <c r="I1603" s="185">
        <v>0</v>
      </c>
      <c r="J1603" s="185">
        <v>2089</v>
      </c>
      <c r="K1603" s="185">
        <v>0</v>
      </c>
      <c r="L1603" s="186">
        <v>0</v>
      </c>
      <c r="M1603" s="187">
        <v>0</v>
      </c>
      <c r="N1603" s="1102" t="s">
        <v>1581</v>
      </c>
    </row>
    <row r="1604" spans="2:14" ht="31.5" customHeight="1">
      <c r="B1604" s="1111"/>
      <c r="C1604" s="1077"/>
      <c r="D1604" s="1086"/>
      <c r="E1604" s="1083"/>
      <c r="F1604" s="1086"/>
      <c r="G1604" s="1086"/>
      <c r="H1604" s="189" t="s">
        <v>24</v>
      </c>
      <c r="I1604" s="189">
        <v>0</v>
      </c>
      <c r="J1604" s="189">
        <v>2148</v>
      </c>
      <c r="K1604" s="189">
        <v>0</v>
      </c>
      <c r="L1604" s="190">
        <v>0</v>
      </c>
      <c r="M1604" s="32">
        <v>0</v>
      </c>
      <c r="N1604" s="1103"/>
    </row>
    <row r="1605" spans="2:14" ht="31.5" customHeight="1" thickBot="1">
      <c r="B1605" s="1112"/>
      <c r="C1605" s="1078"/>
      <c r="D1605" s="1087"/>
      <c r="E1605" s="1084"/>
      <c r="F1605" s="1087"/>
      <c r="G1605" s="1087"/>
      <c r="H1605" s="277" t="s">
        <v>25</v>
      </c>
      <c r="I1605" s="192">
        <v>0</v>
      </c>
      <c r="J1605" s="192">
        <v>0.97</v>
      </c>
      <c r="K1605" s="192">
        <v>0</v>
      </c>
      <c r="L1605" s="274">
        <v>0</v>
      </c>
      <c r="M1605" s="38">
        <v>0</v>
      </c>
      <c r="N1605" s="1104"/>
    </row>
    <row r="1606" spans="2:14" ht="31.5" customHeight="1" thickTop="1">
      <c r="B1606" s="1073" t="s">
        <v>1571</v>
      </c>
      <c r="C1606" s="1076" t="s">
        <v>1572</v>
      </c>
      <c r="D1606" s="1079" t="s">
        <v>1573</v>
      </c>
      <c r="E1606" s="1082" t="s">
        <v>26</v>
      </c>
      <c r="F1606" s="1085" t="s">
        <v>1577</v>
      </c>
      <c r="G1606" s="1079" t="s">
        <v>1587</v>
      </c>
      <c r="H1606" s="282" t="s">
        <v>22</v>
      </c>
      <c r="I1606" s="185">
        <v>0</v>
      </c>
      <c r="J1606" s="185">
        <v>1028</v>
      </c>
      <c r="K1606" s="185">
        <v>0</v>
      </c>
      <c r="L1606" s="186">
        <v>0</v>
      </c>
      <c r="M1606" s="187">
        <v>0</v>
      </c>
      <c r="N1606" s="1102" t="s">
        <v>1588</v>
      </c>
    </row>
    <row r="1607" spans="2:14" ht="31.5" customHeight="1">
      <c r="B1607" s="1113"/>
      <c r="C1607" s="1077"/>
      <c r="D1607" s="1114"/>
      <c r="E1607" s="1083"/>
      <c r="F1607" s="1086"/>
      <c r="G1607" s="1114"/>
      <c r="H1607" s="189" t="s">
        <v>24</v>
      </c>
      <c r="I1607" s="281">
        <v>0</v>
      </c>
      <c r="J1607" s="281">
        <v>1028</v>
      </c>
      <c r="K1607" s="281">
        <v>0</v>
      </c>
      <c r="L1607" s="283">
        <v>0</v>
      </c>
      <c r="M1607" s="28">
        <v>0</v>
      </c>
      <c r="N1607" s="1103"/>
    </row>
    <row r="1608" spans="2:14" ht="31.5" customHeight="1">
      <c r="B1608" s="1113"/>
      <c r="C1608" s="1077"/>
      <c r="D1608" s="1114"/>
      <c r="E1608" s="1083"/>
      <c r="F1608" s="1086"/>
      <c r="G1608" s="1114"/>
      <c r="H1608" s="189" t="s">
        <v>1450</v>
      </c>
      <c r="I1608" s="281">
        <v>0</v>
      </c>
      <c r="J1608" s="281">
        <v>1155</v>
      </c>
      <c r="K1608" s="281">
        <v>0</v>
      </c>
      <c r="L1608" s="283">
        <v>0</v>
      </c>
      <c r="M1608" s="28">
        <v>0</v>
      </c>
      <c r="N1608" s="1103"/>
    </row>
    <row r="1609" spans="2:14" ht="31.5" customHeight="1">
      <c r="B1609" s="1074"/>
      <c r="C1609" s="1077"/>
      <c r="D1609" s="1080"/>
      <c r="E1609" s="1083"/>
      <c r="F1609" s="1086"/>
      <c r="G1609" s="1080"/>
      <c r="H1609" s="281" t="s">
        <v>1537</v>
      </c>
      <c r="I1609" s="189">
        <v>0</v>
      </c>
      <c r="J1609" s="189">
        <v>1155</v>
      </c>
      <c r="K1609" s="189">
        <v>0</v>
      </c>
      <c r="L1609" s="190">
        <v>0</v>
      </c>
      <c r="M1609" s="32">
        <v>0</v>
      </c>
      <c r="N1609" s="1103"/>
    </row>
    <row r="1610" spans="2:14" ht="31.5" customHeight="1" thickBot="1">
      <c r="B1610" s="1075"/>
      <c r="C1610" s="1078"/>
      <c r="D1610" s="1081"/>
      <c r="E1610" s="1084"/>
      <c r="F1610" s="1087"/>
      <c r="G1610" s="1081"/>
      <c r="H1610" s="277" t="s">
        <v>25</v>
      </c>
      <c r="I1610" s="192">
        <v>0</v>
      </c>
      <c r="J1610" s="192">
        <v>1</v>
      </c>
      <c r="K1610" s="192">
        <v>0</v>
      </c>
      <c r="L1610" s="274">
        <v>0</v>
      </c>
      <c r="M1610" s="38">
        <v>0</v>
      </c>
      <c r="N1610" s="1104"/>
    </row>
    <row r="1611" spans="2:14" ht="31.5" customHeight="1" thickTop="1">
      <c r="B1611" s="1110" t="s">
        <v>1571</v>
      </c>
      <c r="C1611" s="1076" t="s">
        <v>1572</v>
      </c>
      <c r="D1611" s="1085" t="s">
        <v>1573</v>
      </c>
      <c r="E1611" s="1082" t="s">
        <v>26</v>
      </c>
      <c r="F1611" s="1085" t="s">
        <v>1577</v>
      </c>
      <c r="G1611" s="1085" t="s">
        <v>1589</v>
      </c>
      <c r="H1611" s="282" t="s">
        <v>22</v>
      </c>
      <c r="I1611" s="185">
        <v>0</v>
      </c>
      <c r="J1611" s="185">
        <v>255</v>
      </c>
      <c r="K1611" s="185">
        <v>0</v>
      </c>
      <c r="L1611" s="186">
        <v>0</v>
      </c>
      <c r="M1611" s="187">
        <v>0</v>
      </c>
      <c r="N1611" s="1102" t="s">
        <v>1590</v>
      </c>
    </row>
    <row r="1612" spans="2:14" ht="31.5" customHeight="1">
      <c r="B1612" s="1111"/>
      <c r="C1612" s="1077"/>
      <c r="D1612" s="1086"/>
      <c r="E1612" s="1083"/>
      <c r="F1612" s="1086"/>
      <c r="G1612" s="1086"/>
      <c r="H1612" s="189" t="s">
        <v>24</v>
      </c>
      <c r="I1612" s="189">
        <v>0</v>
      </c>
      <c r="J1612" s="189">
        <v>255</v>
      </c>
      <c r="K1612" s="189">
        <v>0</v>
      </c>
      <c r="L1612" s="190">
        <v>0</v>
      </c>
      <c r="M1612" s="28">
        <v>0</v>
      </c>
      <c r="N1612" s="1103"/>
    </row>
    <row r="1613" spans="2:14" ht="31.5" customHeight="1">
      <c r="B1613" s="1111"/>
      <c r="C1613" s="1077"/>
      <c r="D1613" s="1086"/>
      <c r="E1613" s="1083"/>
      <c r="F1613" s="1086"/>
      <c r="G1613" s="1086"/>
      <c r="H1613" s="189" t="s">
        <v>1450</v>
      </c>
      <c r="I1613" s="189">
        <v>0</v>
      </c>
      <c r="J1613" s="189">
        <v>284</v>
      </c>
      <c r="K1613" s="189">
        <v>0</v>
      </c>
      <c r="L1613" s="190">
        <v>0</v>
      </c>
      <c r="M1613" s="28">
        <v>0</v>
      </c>
      <c r="N1613" s="1103"/>
    </row>
    <row r="1614" spans="2:14" ht="31.5" customHeight="1">
      <c r="B1614" s="1111"/>
      <c r="C1614" s="1077"/>
      <c r="D1614" s="1086"/>
      <c r="E1614" s="1083"/>
      <c r="F1614" s="1086"/>
      <c r="G1614" s="1086"/>
      <c r="H1614" s="281" t="s">
        <v>1537</v>
      </c>
      <c r="I1614" s="189">
        <v>0</v>
      </c>
      <c r="J1614" s="189">
        <v>284</v>
      </c>
      <c r="K1614" s="189">
        <v>0</v>
      </c>
      <c r="L1614" s="190">
        <v>0</v>
      </c>
      <c r="M1614" s="32">
        <v>0</v>
      </c>
      <c r="N1614" s="1103"/>
    </row>
    <row r="1615" spans="2:14" ht="31.5" customHeight="1" thickBot="1">
      <c r="B1615" s="1112"/>
      <c r="C1615" s="1078"/>
      <c r="D1615" s="1087"/>
      <c r="E1615" s="1084"/>
      <c r="F1615" s="1087"/>
      <c r="G1615" s="1087"/>
      <c r="H1615" s="277" t="s">
        <v>25</v>
      </c>
      <c r="I1615" s="192">
        <v>0</v>
      </c>
      <c r="J1615" s="192">
        <v>1</v>
      </c>
      <c r="K1615" s="192">
        <v>0</v>
      </c>
      <c r="L1615" s="274">
        <v>0</v>
      </c>
      <c r="M1615" s="38">
        <v>0</v>
      </c>
      <c r="N1615" s="1104"/>
    </row>
    <row r="1616" spans="2:14" ht="31.5" customHeight="1" thickTop="1">
      <c r="B1616" s="1073" t="s">
        <v>1571</v>
      </c>
      <c r="C1616" s="1076" t="s">
        <v>1572</v>
      </c>
      <c r="D1616" s="1079" t="s">
        <v>1573</v>
      </c>
      <c r="E1616" s="1082" t="s">
        <v>26</v>
      </c>
      <c r="F1616" s="1085" t="s">
        <v>1577</v>
      </c>
      <c r="G1616" s="1079" t="s">
        <v>1591</v>
      </c>
      <c r="H1616" s="282" t="s">
        <v>22</v>
      </c>
      <c r="I1616" s="185">
        <v>0</v>
      </c>
      <c r="J1616" s="185">
        <v>0</v>
      </c>
      <c r="K1616" s="185">
        <v>0</v>
      </c>
      <c r="L1616" s="186">
        <v>0</v>
      </c>
      <c r="M1616" s="187">
        <v>0</v>
      </c>
      <c r="N1616" s="1102" t="s">
        <v>1592</v>
      </c>
    </row>
    <row r="1617" spans="2:14" ht="31.5" customHeight="1">
      <c r="B1617" s="1113"/>
      <c r="C1617" s="1077"/>
      <c r="D1617" s="1114"/>
      <c r="E1617" s="1083"/>
      <c r="F1617" s="1086"/>
      <c r="G1617" s="1114"/>
      <c r="H1617" s="189" t="s">
        <v>24</v>
      </c>
      <c r="I1617" s="281">
        <v>0</v>
      </c>
      <c r="J1617" s="281">
        <v>0</v>
      </c>
      <c r="K1617" s="281">
        <v>0</v>
      </c>
      <c r="L1617" s="283">
        <v>0</v>
      </c>
      <c r="M1617" s="28">
        <v>0</v>
      </c>
      <c r="N1617" s="1103"/>
    </row>
    <row r="1618" spans="2:14" ht="31.5" customHeight="1">
      <c r="B1618" s="1113"/>
      <c r="C1618" s="1077"/>
      <c r="D1618" s="1114"/>
      <c r="E1618" s="1083"/>
      <c r="F1618" s="1086"/>
      <c r="G1618" s="1114"/>
      <c r="H1618" s="189" t="s">
        <v>1450</v>
      </c>
      <c r="I1618" s="281">
        <v>0</v>
      </c>
      <c r="J1618" s="281">
        <v>0</v>
      </c>
      <c r="K1618" s="281">
        <v>0</v>
      </c>
      <c r="L1618" s="283">
        <v>0</v>
      </c>
      <c r="M1618" s="28">
        <v>0</v>
      </c>
      <c r="N1618" s="1103"/>
    </row>
    <row r="1619" spans="2:14" ht="31.5" customHeight="1">
      <c r="B1619" s="1074"/>
      <c r="C1619" s="1077"/>
      <c r="D1619" s="1080"/>
      <c r="E1619" s="1083"/>
      <c r="F1619" s="1086"/>
      <c r="G1619" s="1080"/>
      <c r="H1619" s="281" t="s">
        <v>1537</v>
      </c>
      <c r="I1619" s="189">
        <v>0</v>
      </c>
      <c r="J1619" s="189">
        <v>0</v>
      </c>
      <c r="K1619" s="189">
        <v>0</v>
      </c>
      <c r="L1619" s="190">
        <v>0</v>
      </c>
      <c r="M1619" s="32">
        <v>0</v>
      </c>
      <c r="N1619" s="1103"/>
    </row>
    <row r="1620" spans="2:14" ht="31.5" customHeight="1" thickBot="1">
      <c r="B1620" s="1075"/>
      <c r="C1620" s="1078"/>
      <c r="D1620" s="1081"/>
      <c r="E1620" s="1084"/>
      <c r="F1620" s="1087"/>
      <c r="G1620" s="1081"/>
      <c r="H1620" s="277" t="s">
        <v>25</v>
      </c>
      <c r="I1620" s="192">
        <v>0</v>
      </c>
      <c r="J1620" s="192">
        <v>0</v>
      </c>
      <c r="K1620" s="192">
        <v>0</v>
      </c>
      <c r="L1620" s="274">
        <v>0</v>
      </c>
      <c r="M1620" s="38">
        <v>0</v>
      </c>
      <c r="N1620" s="1104"/>
    </row>
    <row r="1621" spans="2:14" ht="40.5" customHeight="1" thickTop="1">
      <c r="B1621" s="1110" t="s">
        <v>1571</v>
      </c>
      <c r="C1621" s="1076" t="s">
        <v>1572</v>
      </c>
      <c r="D1621" s="1085" t="s">
        <v>1573</v>
      </c>
      <c r="E1621" s="1082" t="s">
        <v>26</v>
      </c>
      <c r="F1621" s="1085" t="s">
        <v>1577</v>
      </c>
      <c r="G1621" s="1085" t="s">
        <v>1593</v>
      </c>
      <c r="H1621" s="185" t="s">
        <v>22</v>
      </c>
      <c r="I1621" s="185">
        <v>0</v>
      </c>
      <c r="J1621" s="185">
        <v>0</v>
      </c>
      <c r="K1621" s="185">
        <v>0</v>
      </c>
      <c r="L1621" s="186">
        <v>0</v>
      </c>
      <c r="M1621" s="187">
        <v>0</v>
      </c>
      <c r="N1621" s="1102" t="s">
        <v>1594</v>
      </c>
    </row>
    <row r="1622" spans="2:14" ht="40.5" customHeight="1">
      <c r="B1622" s="1111"/>
      <c r="C1622" s="1077"/>
      <c r="D1622" s="1086"/>
      <c r="E1622" s="1083"/>
      <c r="F1622" s="1086"/>
      <c r="G1622" s="1086"/>
      <c r="H1622" s="189" t="s">
        <v>24</v>
      </c>
      <c r="I1622" s="189">
        <v>0</v>
      </c>
      <c r="J1622" s="189">
        <v>0</v>
      </c>
      <c r="K1622" s="189">
        <v>0</v>
      </c>
      <c r="L1622" s="190">
        <v>0</v>
      </c>
      <c r="M1622" s="32">
        <v>0</v>
      </c>
      <c r="N1622" s="1103"/>
    </row>
    <row r="1623" spans="2:14" ht="40.5" customHeight="1">
      <c r="B1623" s="1111"/>
      <c r="C1623" s="1077"/>
      <c r="D1623" s="1086"/>
      <c r="E1623" s="1083"/>
      <c r="F1623" s="1086"/>
      <c r="G1623" s="1086"/>
      <c r="H1623" s="189" t="s">
        <v>1450</v>
      </c>
      <c r="I1623" s="189">
        <v>0</v>
      </c>
      <c r="J1623" s="189">
        <v>0</v>
      </c>
      <c r="K1623" s="189">
        <v>0</v>
      </c>
      <c r="L1623" s="190">
        <v>0</v>
      </c>
      <c r="M1623" s="32">
        <v>0</v>
      </c>
      <c r="N1623" s="1103"/>
    </row>
    <row r="1624" spans="2:14" ht="40.5" customHeight="1">
      <c r="B1624" s="1111"/>
      <c r="C1624" s="1077"/>
      <c r="D1624" s="1086"/>
      <c r="E1624" s="1083"/>
      <c r="F1624" s="1086"/>
      <c r="G1624" s="1086"/>
      <c r="H1624" s="189" t="s">
        <v>1537</v>
      </c>
      <c r="I1624" s="189">
        <v>0</v>
      </c>
      <c r="J1624" s="189">
        <v>0</v>
      </c>
      <c r="K1624" s="189">
        <v>0</v>
      </c>
      <c r="L1624" s="190">
        <v>0</v>
      </c>
      <c r="M1624" s="32">
        <v>0</v>
      </c>
      <c r="N1624" s="1103"/>
    </row>
    <row r="1625" spans="2:14" ht="40.5" customHeight="1" thickBot="1">
      <c r="B1625" s="1112"/>
      <c r="C1625" s="1078"/>
      <c r="D1625" s="1087"/>
      <c r="E1625" s="1084"/>
      <c r="F1625" s="1087"/>
      <c r="G1625" s="1087"/>
      <c r="H1625" s="277" t="s">
        <v>25</v>
      </c>
      <c r="I1625" s="192">
        <v>0</v>
      </c>
      <c r="J1625" s="192">
        <v>0</v>
      </c>
      <c r="K1625" s="192">
        <v>0</v>
      </c>
      <c r="L1625" s="274">
        <v>0</v>
      </c>
      <c r="M1625" s="38">
        <v>0</v>
      </c>
      <c r="N1625" s="1104"/>
    </row>
    <row r="1626" spans="2:14" ht="31.5" customHeight="1" thickTop="1">
      <c r="B1626" s="1073" t="s">
        <v>1571</v>
      </c>
      <c r="C1626" s="1076" t="s">
        <v>1572</v>
      </c>
      <c r="D1626" s="1079" t="s">
        <v>1573</v>
      </c>
      <c r="E1626" s="1082" t="s">
        <v>26</v>
      </c>
      <c r="F1626" s="1085" t="s">
        <v>1577</v>
      </c>
      <c r="G1626" s="1079" t="s">
        <v>1595</v>
      </c>
      <c r="H1626" s="185" t="s">
        <v>22</v>
      </c>
      <c r="I1626" s="185">
        <v>0</v>
      </c>
      <c r="J1626" s="185">
        <v>0</v>
      </c>
      <c r="K1626" s="185">
        <v>0</v>
      </c>
      <c r="L1626" s="186">
        <v>0</v>
      </c>
      <c r="M1626" s="187">
        <v>0</v>
      </c>
      <c r="N1626" s="1102" t="s">
        <v>1592</v>
      </c>
    </row>
    <row r="1627" spans="2:14" ht="31.5" customHeight="1">
      <c r="B1627" s="1074"/>
      <c r="C1627" s="1077"/>
      <c r="D1627" s="1080"/>
      <c r="E1627" s="1083"/>
      <c r="F1627" s="1086"/>
      <c r="G1627" s="1080"/>
      <c r="H1627" s="189" t="s">
        <v>24</v>
      </c>
      <c r="I1627" s="189">
        <v>0</v>
      </c>
      <c r="J1627" s="189">
        <v>0</v>
      </c>
      <c r="K1627" s="189">
        <v>0</v>
      </c>
      <c r="L1627" s="190">
        <v>0</v>
      </c>
      <c r="M1627" s="32">
        <v>0</v>
      </c>
      <c r="N1627" s="1103"/>
    </row>
    <row r="1628" spans="2:14" ht="31.5" customHeight="1">
      <c r="B1628" s="1074"/>
      <c r="C1628" s="1077"/>
      <c r="D1628" s="1080"/>
      <c r="E1628" s="1083"/>
      <c r="F1628" s="1086"/>
      <c r="G1628" s="1080"/>
      <c r="H1628" s="189" t="s">
        <v>1450</v>
      </c>
      <c r="I1628" s="189">
        <v>0</v>
      </c>
      <c r="J1628" s="189">
        <v>0</v>
      </c>
      <c r="K1628" s="189">
        <v>0</v>
      </c>
      <c r="L1628" s="190">
        <v>0</v>
      </c>
      <c r="M1628" s="32">
        <v>0</v>
      </c>
      <c r="N1628" s="1103"/>
    </row>
    <row r="1629" spans="2:14" ht="31.5" customHeight="1">
      <c r="B1629" s="1074"/>
      <c r="C1629" s="1077"/>
      <c r="D1629" s="1080"/>
      <c r="E1629" s="1083"/>
      <c r="F1629" s="1086"/>
      <c r="G1629" s="1080"/>
      <c r="H1629" s="189" t="s">
        <v>1537</v>
      </c>
      <c r="I1629" s="189">
        <v>0</v>
      </c>
      <c r="J1629" s="189">
        <v>0</v>
      </c>
      <c r="K1629" s="189">
        <v>0</v>
      </c>
      <c r="L1629" s="190">
        <v>0</v>
      </c>
      <c r="M1629" s="32">
        <v>0</v>
      </c>
      <c r="N1629" s="1103"/>
    </row>
    <row r="1630" spans="2:14" ht="31.5" customHeight="1" thickBot="1">
      <c r="B1630" s="1075"/>
      <c r="C1630" s="1078"/>
      <c r="D1630" s="1081"/>
      <c r="E1630" s="1084"/>
      <c r="F1630" s="1087"/>
      <c r="G1630" s="1081"/>
      <c r="H1630" s="277" t="s">
        <v>25</v>
      </c>
      <c r="I1630" s="192">
        <v>0</v>
      </c>
      <c r="J1630" s="192">
        <v>0</v>
      </c>
      <c r="K1630" s="192">
        <v>0</v>
      </c>
      <c r="L1630" s="274">
        <v>0</v>
      </c>
      <c r="M1630" s="38">
        <v>0</v>
      </c>
      <c r="N1630" s="1104"/>
    </row>
    <row r="1631" spans="2:14" ht="31.5" customHeight="1" thickTop="1">
      <c r="B1631" s="1110" t="s">
        <v>1571</v>
      </c>
      <c r="C1631" s="1076" t="s">
        <v>1572</v>
      </c>
      <c r="D1631" s="1085" t="s">
        <v>1573</v>
      </c>
      <c r="E1631" s="1082" t="s">
        <v>26</v>
      </c>
      <c r="F1631" s="1085" t="s">
        <v>1577</v>
      </c>
      <c r="G1631" s="1085" t="s">
        <v>1596</v>
      </c>
      <c r="H1631" s="185" t="s">
        <v>22</v>
      </c>
      <c r="I1631" s="185">
        <v>0</v>
      </c>
      <c r="J1631" s="185">
        <v>0</v>
      </c>
      <c r="K1631" s="185">
        <v>0</v>
      </c>
      <c r="L1631" s="186">
        <v>813</v>
      </c>
      <c r="M1631" s="187">
        <v>813</v>
      </c>
      <c r="N1631" s="1102" t="s">
        <v>1597</v>
      </c>
    </row>
    <row r="1632" spans="2:14" ht="31.5" customHeight="1">
      <c r="B1632" s="1111"/>
      <c r="C1632" s="1077"/>
      <c r="D1632" s="1086"/>
      <c r="E1632" s="1083"/>
      <c r="F1632" s="1086"/>
      <c r="G1632" s="1086"/>
      <c r="H1632" s="189" t="s">
        <v>24</v>
      </c>
      <c r="I1632" s="189">
        <v>0</v>
      </c>
      <c r="J1632" s="189">
        <v>0</v>
      </c>
      <c r="K1632" s="189">
        <v>0</v>
      </c>
      <c r="L1632" s="190">
        <v>920</v>
      </c>
      <c r="M1632" s="32">
        <v>920</v>
      </c>
      <c r="N1632" s="1103"/>
    </row>
    <row r="1633" spans="2:14" ht="31.5" customHeight="1" thickBot="1">
      <c r="B1633" s="1112"/>
      <c r="C1633" s="1078"/>
      <c r="D1633" s="1087"/>
      <c r="E1633" s="1084"/>
      <c r="F1633" s="1087"/>
      <c r="G1633" s="1087"/>
      <c r="H1633" s="277" t="s">
        <v>25</v>
      </c>
      <c r="I1633" s="192">
        <v>0</v>
      </c>
      <c r="J1633" s="192">
        <v>0</v>
      </c>
      <c r="K1633" s="192">
        <v>0</v>
      </c>
      <c r="L1633" s="274">
        <v>0.88</v>
      </c>
      <c r="M1633" s="38">
        <v>0.88</v>
      </c>
      <c r="N1633" s="1104"/>
    </row>
    <row r="1634" spans="2:14" ht="31.5" customHeight="1" thickTop="1">
      <c r="B1634" s="1073" t="s">
        <v>1571</v>
      </c>
      <c r="C1634" s="1076" t="s">
        <v>1572</v>
      </c>
      <c r="D1634" s="1079" t="s">
        <v>1573</v>
      </c>
      <c r="E1634" s="1082" t="s">
        <v>26</v>
      </c>
      <c r="F1634" s="1085" t="s">
        <v>1577</v>
      </c>
      <c r="G1634" s="1079" t="s">
        <v>1598</v>
      </c>
      <c r="H1634" s="185" t="s">
        <v>22</v>
      </c>
      <c r="I1634" s="185">
        <v>0</v>
      </c>
      <c r="J1634" s="185">
        <v>0</v>
      </c>
      <c r="K1634" s="185">
        <v>437</v>
      </c>
      <c r="L1634" s="186">
        <v>0</v>
      </c>
      <c r="M1634" s="187">
        <v>437</v>
      </c>
      <c r="N1634" s="1102" t="s">
        <v>1599</v>
      </c>
    </row>
    <row r="1635" spans="2:14" ht="31.5" customHeight="1">
      <c r="B1635" s="1074"/>
      <c r="C1635" s="1077"/>
      <c r="D1635" s="1080"/>
      <c r="E1635" s="1083"/>
      <c r="F1635" s="1086"/>
      <c r="G1635" s="1080"/>
      <c r="H1635" s="189" t="s">
        <v>24</v>
      </c>
      <c r="I1635" s="189">
        <v>0</v>
      </c>
      <c r="J1635" s="189">
        <v>0</v>
      </c>
      <c r="K1635" s="189">
        <v>437</v>
      </c>
      <c r="L1635" s="190">
        <v>0</v>
      </c>
      <c r="M1635" s="32">
        <v>437</v>
      </c>
      <c r="N1635" s="1103"/>
    </row>
    <row r="1636" spans="2:14" ht="31.5" customHeight="1">
      <c r="B1636" s="1074"/>
      <c r="C1636" s="1077"/>
      <c r="D1636" s="1080"/>
      <c r="E1636" s="1083"/>
      <c r="F1636" s="1086"/>
      <c r="G1636" s="1080"/>
      <c r="H1636" s="189" t="s">
        <v>1450</v>
      </c>
      <c r="I1636" s="189">
        <v>0</v>
      </c>
      <c r="J1636" s="189">
        <v>0</v>
      </c>
      <c r="K1636" s="189">
        <v>376</v>
      </c>
      <c r="L1636" s="190">
        <v>0</v>
      </c>
      <c r="M1636" s="32">
        <v>376</v>
      </c>
      <c r="N1636" s="1103"/>
    </row>
    <row r="1637" spans="2:14" ht="31.5" customHeight="1">
      <c r="B1637" s="1074"/>
      <c r="C1637" s="1077"/>
      <c r="D1637" s="1080"/>
      <c r="E1637" s="1083"/>
      <c r="F1637" s="1086"/>
      <c r="G1637" s="1080"/>
      <c r="H1637" s="189" t="s">
        <v>1537</v>
      </c>
      <c r="I1637" s="189">
        <v>0</v>
      </c>
      <c r="J1637" s="189">
        <v>0</v>
      </c>
      <c r="K1637" s="189">
        <v>376</v>
      </c>
      <c r="L1637" s="190">
        <v>0</v>
      </c>
      <c r="M1637" s="32">
        <v>376</v>
      </c>
      <c r="N1637" s="1103"/>
    </row>
    <row r="1638" spans="2:14" ht="31.5" customHeight="1" thickBot="1">
      <c r="B1638" s="1075"/>
      <c r="C1638" s="1078"/>
      <c r="D1638" s="1081"/>
      <c r="E1638" s="1084"/>
      <c r="F1638" s="1087"/>
      <c r="G1638" s="1081"/>
      <c r="H1638" s="277" t="s">
        <v>25</v>
      </c>
      <c r="I1638" s="192">
        <v>0</v>
      </c>
      <c r="J1638" s="192">
        <v>0</v>
      </c>
      <c r="K1638" s="192">
        <v>1</v>
      </c>
      <c r="L1638" s="274">
        <v>0</v>
      </c>
      <c r="M1638" s="38">
        <v>1</v>
      </c>
      <c r="N1638" s="1104"/>
    </row>
    <row r="1639" spans="2:14" ht="31.5" customHeight="1" thickTop="1">
      <c r="B1639" s="1073" t="s">
        <v>1571</v>
      </c>
      <c r="C1639" s="1076" t="s">
        <v>1572</v>
      </c>
      <c r="D1639" s="1079" t="s">
        <v>1573</v>
      </c>
      <c r="E1639" s="1082" t="s">
        <v>30</v>
      </c>
      <c r="F1639" s="1079" t="s">
        <v>1569</v>
      </c>
      <c r="G1639" s="1079" t="s">
        <v>1565</v>
      </c>
      <c r="H1639" s="185" t="s">
        <v>22</v>
      </c>
      <c r="I1639" s="185"/>
      <c r="J1639" s="185"/>
      <c r="K1639" s="185"/>
      <c r="L1639" s="186"/>
      <c r="M1639" s="275"/>
      <c r="N1639" s="1102" t="s">
        <v>1566</v>
      </c>
    </row>
    <row r="1640" spans="2:14" ht="31.5" customHeight="1">
      <c r="B1640" s="1074"/>
      <c r="C1640" s="1077"/>
      <c r="D1640" s="1080"/>
      <c r="E1640" s="1083"/>
      <c r="F1640" s="1080"/>
      <c r="G1640" s="1080"/>
      <c r="H1640" s="189" t="s">
        <v>24</v>
      </c>
      <c r="I1640" s="189"/>
      <c r="J1640" s="189"/>
      <c r="K1640" s="189"/>
      <c r="L1640" s="190"/>
      <c r="M1640" s="276"/>
      <c r="N1640" s="1103"/>
    </row>
    <row r="1641" spans="2:14" ht="31.5" customHeight="1" thickBot="1">
      <c r="B1641" s="1075"/>
      <c r="C1641" s="1078"/>
      <c r="D1641" s="1081"/>
      <c r="E1641" s="1084"/>
      <c r="F1641" s="1081"/>
      <c r="G1641" s="1081"/>
      <c r="H1641" s="277" t="s">
        <v>25</v>
      </c>
      <c r="I1641" s="277"/>
      <c r="J1641" s="277"/>
      <c r="K1641" s="277"/>
      <c r="L1641" s="280"/>
      <c r="M1641" s="278"/>
      <c r="N1641" s="1104"/>
    </row>
    <row r="1642" spans="2:14" ht="31.5" customHeight="1" thickTop="1">
      <c r="B1642" s="1073" t="s">
        <v>1571</v>
      </c>
      <c r="C1642" s="1076" t="s">
        <v>1572</v>
      </c>
      <c r="D1642" s="1079" t="s">
        <v>1573</v>
      </c>
      <c r="E1642" s="1082" t="s">
        <v>33</v>
      </c>
      <c r="F1642" s="1079" t="s">
        <v>1567</v>
      </c>
      <c r="G1642" s="1079" t="s">
        <v>1565</v>
      </c>
      <c r="H1642" s="185" t="s">
        <v>22</v>
      </c>
      <c r="I1642" s="185"/>
      <c r="J1642" s="185"/>
      <c r="K1642" s="185"/>
      <c r="L1642" s="186"/>
      <c r="M1642" s="275"/>
      <c r="N1642" s="1102" t="s">
        <v>1566</v>
      </c>
    </row>
    <row r="1643" spans="2:14" ht="31.5" customHeight="1">
      <c r="B1643" s="1074"/>
      <c r="C1643" s="1077"/>
      <c r="D1643" s="1080"/>
      <c r="E1643" s="1083"/>
      <c r="F1643" s="1080"/>
      <c r="G1643" s="1080"/>
      <c r="H1643" s="189" t="s">
        <v>24</v>
      </c>
      <c r="I1643" s="189"/>
      <c r="J1643" s="189"/>
      <c r="K1643" s="189"/>
      <c r="L1643" s="190"/>
      <c r="M1643" s="276"/>
      <c r="N1643" s="1103"/>
    </row>
    <row r="1644" spans="2:14" ht="31.5" customHeight="1" thickBot="1">
      <c r="B1644" s="1075"/>
      <c r="C1644" s="1078"/>
      <c r="D1644" s="1081"/>
      <c r="E1644" s="1084"/>
      <c r="F1644" s="1081"/>
      <c r="G1644" s="1081"/>
      <c r="H1644" s="277" t="s">
        <v>25</v>
      </c>
      <c r="I1644" s="277"/>
      <c r="J1644" s="277"/>
      <c r="K1644" s="277"/>
      <c r="L1644" s="280"/>
      <c r="M1644" s="278"/>
      <c r="N1644" s="1104"/>
    </row>
    <row r="1645" spans="2:14" ht="31.5" customHeight="1" thickTop="1">
      <c r="B1645" s="1073" t="s">
        <v>1571</v>
      </c>
      <c r="C1645" s="1076" t="s">
        <v>1572</v>
      </c>
      <c r="D1645" s="1079" t="s">
        <v>1573</v>
      </c>
      <c r="E1645" s="1082" t="s">
        <v>36</v>
      </c>
      <c r="F1645" s="1079" t="s">
        <v>1600</v>
      </c>
      <c r="G1645" s="1079" t="s">
        <v>1565</v>
      </c>
      <c r="H1645" s="185" t="s">
        <v>22</v>
      </c>
      <c r="I1645" s="185"/>
      <c r="J1645" s="185"/>
      <c r="K1645" s="185"/>
      <c r="L1645" s="186"/>
      <c r="M1645" s="275"/>
      <c r="N1645" s="1102" t="s">
        <v>1566</v>
      </c>
    </row>
    <row r="1646" spans="2:14" ht="31.5" customHeight="1">
      <c r="B1646" s="1074"/>
      <c r="C1646" s="1077"/>
      <c r="D1646" s="1080"/>
      <c r="E1646" s="1083"/>
      <c r="F1646" s="1080"/>
      <c r="G1646" s="1080"/>
      <c r="H1646" s="189" t="s">
        <v>24</v>
      </c>
      <c r="I1646" s="189"/>
      <c r="J1646" s="189"/>
      <c r="K1646" s="189"/>
      <c r="L1646" s="190"/>
      <c r="M1646" s="276"/>
      <c r="N1646" s="1103"/>
    </row>
    <row r="1647" spans="2:14" ht="31.5" customHeight="1" thickBot="1">
      <c r="B1647" s="1075"/>
      <c r="C1647" s="1078"/>
      <c r="D1647" s="1081"/>
      <c r="E1647" s="1084"/>
      <c r="F1647" s="1081"/>
      <c r="G1647" s="1081"/>
      <c r="H1647" s="277" t="s">
        <v>25</v>
      </c>
      <c r="I1647" s="277"/>
      <c r="J1647" s="277"/>
      <c r="K1647" s="277"/>
      <c r="L1647" s="280"/>
      <c r="M1647" s="278"/>
      <c r="N1647" s="1104"/>
    </row>
    <row r="1648" spans="2:14" ht="31.5" customHeight="1" thickTop="1">
      <c r="B1648" s="1073" t="s">
        <v>1571</v>
      </c>
      <c r="C1648" s="1076" t="s">
        <v>1601</v>
      </c>
      <c r="D1648" s="1079" t="s">
        <v>1602</v>
      </c>
      <c r="E1648" s="1088" t="s">
        <v>19</v>
      </c>
      <c r="F1648" s="1079" t="s">
        <v>1603</v>
      </c>
      <c r="G1648" s="1079" t="s">
        <v>1604</v>
      </c>
      <c r="H1648" s="185" t="s">
        <v>22</v>
      </c>
      <c r="I1648" s="185">
        <v>15930</v>
      </c>
      <c r="J1648" s="185">
        <v>15930</v>
      </c>
      <c r="K1648" s="185">
        <v>0</v>
      </c>
      <c r="L1648" s="186">
        <v>0</v>
      </c>
      <c r="M1648" s="275">
        <v>0</v>
      </c>
      <c r="N1648" s="1102" t="s">
        <v>1605</v>
      </c>
    </row>
    <row r="1649" spans="2:14" ht="31.5" customHeight="1">
      <c r="B1649" s="1074"/>
      <c r="C1649" s="1077"/>
      <c r="D1649" s="1080"/>
      <c r="E1649" s="1089"/>
      <c r="F1649" s="1080"/>
      <c r="G1649" s="1080"/>
      <c r="H1649" s="189" t="s">
        <v>24</v>
      </c>
      <c r="I1649" s="189">
        <v>82042</v>
      </c>
      <c r="J1649" s="189">
        <v>82042</v>
      </c>
      <c r="K1649" s="189">
        <v>0</v>
      </c>
      <c r="L1649" s="190">
        <v>0</v>
      </c>
      <c r="M1649" s="276">
        <v>0</v>
      </c>
      <c r="N1649" s="1103"/>
    </row>
    <row r="1650" spans="2:14" ht="31.5" customHeight="1" thickBot="1">
      <c r="B1650" s="1075"/>
      <c r="C1650" s="1078"/>
      <c r="D1650" s="1081"/>
      <c r="E1650" s="1090"/>
      <c r="F1650" s="1081"/>
      <c r="G1650" s="1081"/>
      <c r="H1650" s="277" t="s">
        <v>25</v>
      </c>
      <c r="I1650" s="192">
        <v>0.02</v>
      </c>
      <c r="J1650" s="192">
        <v>0.02</v>
      </c>
      <c r="K1650" s="192">
        <v>0</v>
      </c>
      <c r="L1650" s="274">
        <v>0</v>
      </c>
      <c r="M1650" s="279">
        <v>0</v>
      </c>
      <c r="N1650" s="1104"/>
    </row>
    <row r="1651" spans="2:14" ht="45" customHeight="1" thickTop="1">
      <c r="B1651" s="1110" t="s">
        <v>1571</v>
      </c>
      <c r="C1651" s="1076" t="s">
        <v>1601</v>
      </c>
      <c r="D1651" s="1085" t="s">
        <v>1602</v>
      </c>
      <c r="E1651" s="1082" t="s">
        <v>26</v>
      </c>
      <c r="F1651" s="1085" t="s">
        <v>1606</v>
      </c>
      <c r="G1651" s="1085" t="s">
        <v>1607</v>
      </c>
      <c r="H1651" s="185" t="s">
        <v>22</v>
      </c>
      <c r="I1651" s="185">
        <v>0</v>
      </c>
      <c r="J1651" s="185">
        <v>0</v>
      </c>
      <c r="K1651" s="185">
        <v>0</v>
      </c>
      <c r="L1651" s="186">
        <v>0</v>
      </c>
      <c r="M1651" s="275">
        <v>0</v>
      </c>
      <c r="N1651" s="1102" t="s">
        <v>1608</v>
      </c>
    </row>
    <row r="1652" spans="2:14" ht="45" customHeight="1">
      <c r="B1652" s="1111"/>
      <c r="C1652" s="1077"/>
      <c r="D1652" s="1086"/>
      <c r="E1652" s="1083"/>
      <c r="F1652" s="1086"/>
      <c r="G1652" s="1086"/>
      <c r="H1652" s="189" t="s">
        <v>24</v>
      </c>
      <c r="I1652" s="189">
        <v>0</v>
      </c>
      <c r="J1652" s="189">
        <v>0</v>
      </c>
      <c r="K1652" s="189">
        <v>0</v>
      </c>
      <c r="L1652" s="190">
        <v>0</v>
      </c>
      <c r="M1652" s="276">
        <v>0</v>
      </c>
      <c r="N1652" s="1103"/>
    </row>
    <row r="1653" spans="2:14" ht="45" customHeight="1" thickBot="1">
      <c r="B1653" s="1112"/>
      <c r="C1653" s="1078"/>
      <c r="D1653" s="1087"/>
      <c r="E1653" s="1084"/>
      <c r="F1653" s="1087"/>
      <c r="G1653" s="1087"/>
      <c r="H1653" s="277" t="s">
        <v>25</v>
      </c>
      <c r="I1653" s="192">
        <v>0</v>
      </c>
      <c r="J1653" s="192">
        <v>0</v>
      </c>
      <c r="K1653" s="192">
        <v>0</v>
      </c>
      <c r="L1653" s="274">
        <v>0</v>
      </c>
      <c r="M1653" s="279">
        <v>0</v>
      </c>
      <c r="N1653" s="1104"/>
    </row>
    <row r="1654" spans="2:14" ht="31.5" customHeight="1" thickTop="1">
      <c r="B1654" s="1073" t="s">
        <v>1571</v>
      </c>
      <c r="C1654" s="1076" t="s">
        <v>1601</v>
      </c>
      <c r="D1654" s="1079" t="s">
        <v>1602</v>
      </c>
      <c r="E1654" s="1082" t="s">
        <v>30</v>
      </c>
      <c r="F1654" s="1079" t="s">
        <v>1609</v>
      </c>
      <c r="G1654" s="1079" t="s">
        <v>1565</v>
      </c>
      <c r="H1654" s="185" t="s">
        <v>22</v>
      </c>
      <c r="I1654" s="185"/>
      <c r="J1654" s="185"/>
      <c r="K1654" s="185"/>
      <c r="L1654" s="186"/>
      <c r="M1654" s="275"/>
      <c r="N1654" s="1102" t="s">
        <v>1566</v>
      </c>
    </row>
    <row r="1655" spans="2:14" ht="31.5" customHeight="1">
      <c r="B1655" s="1074"/>
      <c r="C1655" s="1077"/>
      <c r="D1655" s="1080"/>
      <c r="E1655" s="1083"/>
      <c r="F1655" s="1080"/>
      <c r="G1655" s="1080"/>
      <c r="H1655" s="189" t="s">
        <v>24</v>
      </c>
      <c r="I1655" s="189"/>
      <c r="J1655" s="189"/>
      <c r="K1655" s="189"/>
      <c r="L1655" s="190"/>
      <c r="M1655" s="276"/>
      <c r="N1655" s="1103"/>
    </row>
    <row r="1656" spans="2:14" ht="31.5" customHeight="1" thickBot="1">
      <c r="B1656" s="1075"/>
      <c r="C1656" s="1078"/>
      <c r="D1656" s="1081"/>
      <c r="E1656" s="1084"/>
      <c r="F1656" s="1081"/>
      <c r="G1656" s="1081"/>
      <c r="H1656" s="277" t="s">
        <v>25</v>
      </c>
      <c r="I1656" s="277"/>
      <c r="J1656" s="277"/>
      <c r="K1656" s="277"/>
      <c r="L1656" s="280"/>
      <c r="M1656" s="278"/>
      <c r="N1656" s="1104"/>
    </row>
    <row r="1657" spans="2:14" ht="31.5" customHeight="1" thickTop="1">
      <c r="B1657" s="1073" t="s">
        <v>1571</v>
      </c>
      <c r="C1657" s="1076" t="s">
        <v>1601</v>
      </c>
      <c r="D1657" s="1079" t="s">
        <v>1602</v>
      </c>
      <c r="E1657" s="1082" t="s">
        <v>33</v>
      </c>
      <c r="F1657" s="1079" t="s">
        <v>1610</v>
      </c>
      <c r="G1657" s="1079" t="s">
        <v>1565</v>
      </c>
      <c r="H1657" s="185" t="s">
        <v>22</v>
      </c>
      <c r="I1657" s="185"/>
      <c r="J1657" s="185"/>
      <c r="K1657" s="185"/>
      <c r="L1657" s="186"/>
      <c r="M1657" s="275"/>
      <c r="N1657" s="1102" t="s">
        <v>1566</v>
      </c>
    </row>
    <row r="1658" spans="2:14" ht="31.5" customHeight="1">
      <c r="B1658" s="1074"/>
      <c r="C1658" s="1077"/>
      <c r="D1658" s="1080"/>
      <c r="E1658" s="1083"/>
      <c r="F1658" s="1080"/>
      <c r="G1658" s="1080"/>
      <c r="H1658" s="189" t="s">
        <v>24</v>
      </c>
      <c r="I1658" s="189"/>
      <c r="J1658" s="189"/>
      <c r="K1658" s="189"/>
      <c r="L1658" s="190"/>
      <c r="M1658" s="276"/>
      <c r="N1658" s="1103"/>
    </row>
    <row r="1659" spans="2:14" ht="31.5" customHeight="1" thickBot="1">
      <c r="B1659" s="1075"/>
      <c r="C1659" s="1078"/>
      <c r="D1659" s="1081"/>
      <c r="E1659" s="1084"/>
      <c r="F1659" s="1081"/>
      <c r="G1659" s="1081"/>
      <c r="H1659" s="277" t="s">
        <v>25</v>
      </c>
      <c r="I1659" s="277"/>
      <c r="J1659" s="277"/>
      <c r="K1659" s="277"/>
      <c r="L1659" s="280"/>
      <c r="M1659" s="278"/>
      <c r="N1659" s="1104"/>
    </row>
    <row r="1660" spans="2:14" ht="31.5" customHeight="1" thickTop="1">
      <c r="B1660" s="1073" t="s">
        <v>1571</v>
      </c>
      <c r="C1660" s="1076" t="s">
        <v>1601</v>
      </c>
      <c r="D1660" s="1079" t="s">
        <v>1602</v>
      </c>
      <c r="E1660" s="1082" t="s">
        <v>36</v>
      </c>
      <c r="F1660" s="1079" t="s">
        <v>1611</v>
      </c>
      <c r="G1660" s="1079" t="s">
        <v>1565</v>
      </c>
      <c r="H1660" s="185" t="s">
        <v>22</v>
      </c>
      <c r="I1660" s="185"/>
      <c r="J1660" s="185"/>
      <c r="K1660" s="185"/>
      <c r="L1660" s="186"/>
      <c r="M1660" s="275"/>
      <c r="N1660" s="1102" t="s">
        <v>1566</v>
      </c>
    </row>
    <row r="1661" spans="2:14" ht="31.5" customHeight="1">
      <c r="B1661" s="1074"/>
      <c r="C1661" s="1077"/>
      <c r="D1661" s="1080"/>
      <c r="E1661" s="1083"/>
      <c r="F1661" s="1080"/>
      <c r="G1661" s="1080"/>
      <c r="H1661" s="189" t="s">
        <v>24</v>
      </c>
      <c r="I1661" s="189"/>
      <c r="J1661" s="189"/>
      <c r="K1661" s="189"/>
      <c r="L1661" s="190"/>
      <c r="M1661" s="276"/>
      <c r="N1661" s="1103"/>
    </row>
    <row r="1662" spans="2:14" ht="31.5" customHeight="1" thickBot="1">
      <c r="B1662" s="1075"/>
      <c r="C1662" s="1078"/>
      <c r="D1662" s="1081"/>
      <c r="E1662" s="1084"/>
      <c r="F1662" s="1081"/>
      <c r="G1662" s="1081"/>
      <c r="H1662" s="277" t="s">
        <v>25</v>
      </c>
      <c r="I1662" s="277"/>
      <c r="J1662" s="277"/>
      <c r="K1662" s="277"/>
      <c r="L1662" s="280"/>
      <c r="M1662" s="278"/>
      <c r="N1662" s="1104"/>
    </row>
    <row r="1663" spans="2:14" ht="31.5" customHeight="1" thickTop="1">
      <c r="B1663" s="1061" t="s">
        <v>1612</v>
      </c>
      <c r="C1663" s="938" t="s">
        <v>1613</v>
      </c>
      <c r="D1663" s="941" t="s">
        <v>1614</v>
      </c>
      <c r="E1663" s="1011" t="s">
        <v>19</v>
      </c>
      <c r="F1663" s="941" t="s">
        <v>1615</v>
      </c>
      <c r="G1663" s="941" t="s">
        <v>1616</v>
      </c>
      <c r="H1663" s="184" t="s">
        <v>22</v>
      </c>
      <c r="I1663" s="185">
        <v>20043</v>
      </c>
      <c r="J1663" s="185">
        <v>20217</v>
      </c>
      <c r="K1663" s="185">
        <v>20249</v>
      </c>
      <c r="L1663" s="186">
        <v>20544</v>
      </c>
      <c r="M1663" s="187">
        <v>20544</v>
      </c>
      <c r="N1663" s="1102" t="s">
        <v>1617</v>
      </c>
    </row>
    <row r="1664" spans="2:14" ht="31.5" customHeight="1">
      <c r="B1664" s="1062"/>
      <c r="C1664" s="925"/>
      <c r="D1664" s="934"/>
      <c r="E1664" s="1012"/>
      <c r="F1664" s="934"/>
      <c r="G1664" s="934"/>
      <c r="H1664" s="188" t="s">
        <v>24</v>
      </c>
      <c r="I1664" s="189">
        <v>792374</v>
      </c>
      <c r="J1664" s="189">
        <v>792374</v>
      </c>
      <c r="K1664" s="189">
        <v>792374</v>
      </c>
      <c r="L1664" s="190">
        <v>792374</v>
      </c>
      <c r="M1664" s="32">
        <v>792374</v>
      </c>
      <c r="N1664" s="1103"/>
    </row>
    <row r="1665" spans="2:14" ht="31.5" customHeight="1" thickBot="1">
      <c r="B1665" s="1063"/>
      <c r="C1665" s="984"/>
      <c r="D1665" s="985"/>
      <c r="E1665" s="1064"/>
      <c r="F1665" s="985"/>
      <c r="G1665" s="985"/>
      <c r="H1665" s="191" t="s">
        <v>25</v>
      </c>
      <c r="I1665" s="273">
        <f>I1663/I1664</f>
        <v>2.5294873380499613E-2</v>
      </c>
      <c r="J1665" s="273">
        <f>J1663/J1664</f>
        <v>2.5514466653373282E-2</v>
      </c>
      <c r="K1665" s="273">
        <f>K1663/K1664</f>
        <v>2.5554851623097175E-2</v>
      </c>
      <c r="L1665" s="193">
        <f t="shared" ref="L1665:M1665" si="25">L1663/L1664</f>
        <v>2.5927150562739313E-2</v>
      </c>
      <c r="M1665" s="56">
        <f t="shared" si="25"/>
        <v>2.5927150562739313E-2</v>
      </c>
      <c r="N1665" s="1104"/>
    </row>
    <row r="1666" spans="2:14" ht="31.5" customHeight="1" thickTop="1">
      <c r="B1666" s="1061" t="s">
        <v>1612</v>
      </c>
      <c r="C1666" s="938" t="s">
        <v>1613</v>
      </c>
      <c r="D1666" s="941" t="s">
        <v>1614</v>
      </c>
      <c r="E1666" s="997" t="s">
        <v>26</v>
      </c>
      <c r="F1666" s="939" t="s">
        <v>1618</v>
      </c>
      <c r="G1666" s="939" t="s">
        <v>1619</v>
      </c>
      <c r="H1666" s="184" t="s">
        <v>22</v>
      </c>
      <c r="I1666" s="185">
        <v>2417</v>
      </c>
      <c r="J1666" s="185">
        <v>2420</v>
      </c>
      <c r="K1666" s="185">
        <v>2421</v>
      </c>
      <c r="L1666" s="186">
        <v>2432</v>
      </c>
      <c r="M1666" s="187">
        <v>2432</v>
      </c>
      <c r="N1666" s="1102" t="s">
        <v>1617</v>
      </c>
    </row>
    <row r="1667" spans="2:14" ht="31.5" customHeight="1">
      <c r="B1667" s="1062"/>
      <c r="C1667" s="925"/>
      <c r="D1667" s="934"/>
      <c r="E1667" s="998"/>
      <c r="F1667" s="928"/>
      <c r="G1667" s="928"/>
      <c r="H1667" s="188" t="s">
        <v>24</v>
      </c>
      <c r="I1667" s="189">
        <v>54219</v>
      </c>
      <c r="J1667" s="189">
        <v>54219</v>
      </c>
      <c r="K1667" s="189">
        <v>54219</v>
      </c>
      <c r="L1667" s="190">
        <v>54219</v>
      </c>
      <c r="M1667" s="32">
        <v>54219</v>
      </c>
      <c r="N1667" s="1103"/>
    </row>
    <row r="1668" spans="2:14" ht="31.5" customHeight="1" thickBot="1">
      <c r="B1668" s="1063"/>
      <c r="C1668" s="984"/>
      <c r="D1668" s="985"/>
      <c r="E1668" s="1068"/>
      <c r="F1668" s="1069"/>
      <c r="G1668" s="1069"/>
      <c r="H1668" s="191" t="s">
        <v>25</v>
      </c>
      <c r="I1668" s="273">
        <f>I1666/I1667</f>
        <v>4.4578468802449325E-2</v>
      </c>
      <c r="J1668" s="273">
        <f>J1666/J1667</f>
        <v>4.463379995942382E-2</v>
      </c>
      <c r="K1668" s="273">
        <f>K1666/K1667</f>
        <v>4.4652243678415318E-2</v>
      </c>
      <c r="L1668" s="193">
        <f t="shared" ref="L1668:M1668" si="26">L1666/L1667</f>
        <v>4.4855124587321785E-2</v>
      </c>
      <c r="M1668" s="56">
        <f t="shared" si="26"/>
        <v>4.4855124587321785E-2</v>
      </c>
      <c r="N1668" s="1104"/>
    </row>
    <row r="1669" spans="2:14" ht="31.5" customHeight="1" thickTop="1">
      <c r="B1669" s="1061" t="s">
        <v>1612</v>
      </c>
      <c r="C1669" s="938" t="s">
        <v>1613</v>
      </c>
      <c r="D1669" s="941" t="s">
        <v>1614</v>
      </c>
      <c r="E1669" s="997" t="s">
        <v>26</v>
      </c>
      <c r="F1669" s="941" t="s">
        <v>1618</v>
      </c>
      <c r="G1669" s="941" t="s">
        <v>1620</v>
      </c>
      <c r="H1669" s="184" t="s">
        <v>22</v>
      </c>
      <c r="I1669" s="185">
        <v>5451</v>
      </c>
      <c r="J1669" s="185">
        <v>5491</v>
      </c>
      <c r="K1669" s="185">
        <v>5491</v>
      </c>
      <c r="L1669" s="186">
        <v>5503</v>
      </c>
      <c r="M1669" s="187">
        <v>5503</v>
      </c>
      <c r="N1669" s="1102" t="s">
        <v>1617</v>
      </c>
    </row>
    <row r="1670" spans="2:14" ht="31.5" customHeight="1">
      <c r="B1670" s="1062"/>
      <c r="C1670" s="925"/>
      <c r="D1670" s="934"/>
      <c r="E1670" s="998"/>
      <c r="F1670" s="934"/>
      <c r="G1670" s="934"/>
      <c r="H1670" s="188" t="s">
        <v>24</v>
      </c>
      <c r="I1670" s="189">
        <v>257045</v>
      </c>
      <c r="J1670" s="189">
        <v>257045</v>
      </c>
      <c r="K1670" s="189">
        <v>257045</v>
      </c>
      <c r="L1670" s="190">
        <v>257045</v>
      </c>
      <c r="M1670" s="32">
        <v>257045</v>
      </c>
      <c r="N1670" s="1103"/>
    </row>
    <row r="1671" spans="2:14" ht="31.5" customHeight="1" thickBot="1">
      <c r="B1671" s="1063"/>
      <c r="C1671" s="984"/>
      <c r="D1671" s="985"/>
      <c r="E1671" s="1068"/>
      <c r="F1671" s="985"/>
      <c r="G1671" s="985"/>
      <c r="H1671" s="191" t="s">
        <v>25</v>
      </c>
      <c r="I1671" s="273">
        <f>I1669/I1670</f>
        <v>2.1206403548016884E-2</v>
      </c>
      <c r="J1671" s="273">
        <f>J1669/J1670</f>
        <v>2.136201832363983E-2</v>
      </c>
      <c r="K1671" s="273">
        <f>K1669/K1670</f>
        <v>2.136201832363983E-2</v>
      </c>
      <c r="L1671" s="193">
        <f t="shared" ref="L1671:M1671" si="27">L1669/L1670</f>
        <v>2.1408702756326715E-2</v>
      </c>
      <c r="M1671" s="56">
        <f t="shared" si="27"/>
        <v>2.1408702756326715E-2</v>
      </c>
      <c r="N1671" s="1104"/>
    </row>
    <row r="1672" spans="2:14" ht="31.5" customHeight="1" thickTop="1">
      <c r="B1672" s="1061" t="s">
        <v>1612</v>
      </c>
      <c r="C1672" s="938" t="s">
        <v>1613</v>
      </c>
      <c r="D1672" s="941" t="s">
        <v>1614</v>
      </c>
      <c r="E1672" s="997" t="s">
        <v>26</v>
      </c>
      <c r="F1672" s="941" t="s">
        <v>1618</v>
      </c>
      <c r="G1672" s="941" t="s">
        <v>1621</v>
      </c>
      <c r="H1672" s="184" t="s">
        <v>22</v>
      </c>
      <c r="I1672" s="185">
        <v>12175</v>
      </c>
      <c r="J1672" s="185">
        <v>12306</v>
      </c>
      <c r="K1672" s="185">
        <v>12337</v>
      </c>
      <c r="L1672" s="186">
        <v>12609</v>
      </c>
      <c r="M1672" s="187">
        <v>12609</v>
      </c>
      <c r="N1672" s="1102" t="s">
        <v>1617</v>
      </c>
    </row>
    <row r="1673" spans="2:14" ht="31.5" customHeight="1">
      <c r="B1673" s="1062"/>
      <c r="C1673" s="925"/>
      <c r="D1673" s="934"/>
      <c r="E1673" s="998"/>
      <c r="F1673" s="934"/>
      <c r="G1673" s="934"/>
      <c r="H1673" s="188" t="s">
        <v>24</v>
      </c>
      <c r="I1673" s="189">
        <v>481110</v>
      </c>
      <c r="J1673" s="189">
        <v>481110</v>
      </c>
      <c r="K1673" s="189">
        <v>481110</v>
      </c>
      <c r="L1673" s="190">
        <v>481110</v>
      </c>
      <c r="M1673" s="32">
        <v>481110</v>
      </c>
      <c r="N1673" s="1103"/>
    </row>
    <row r="1674" spans="2:14" ht="31.5" customHeight="1" thickBot="1">
      <c r="B1674" s="1063"/>
      <c r="C1674" s="984"/>
      <c r="D1674" s="985"/>
      <c r="E1674" s="1068"/>
      <c r="F1674" s="985"/>
      <c r="G1674" s="985"/>
      <c r="H1674" s="191" t="s">
        <v>25</v>
      </c>
      <c r="I1674" s="273">
        <f>I1672/I1673</f>
        <v>2.5306063062501299E-2</v>
      </c>
      <c r="J1674" s="273">
        <f>J1672/J1673</f>
        <v>2.5578350065473592E-2</v>
      </c>
      <c r="K1674" s="273">
        <f>K1672/K1673</f>
        <v>2.5642784394421234E-2</v>
      </c>
      <c r="L1674" s="193">
        <f t="shared" ref="L1674:M1674" si="28">L1672/L1673</f>
        <v>2.6208143667768285E-2</v>
      </c>
      <c r="M1674" s="56">
        <f t="shared" si="28"/>
        <v>2.6208143667768285E-2</v>
      </c>
      <c r="N1674" s="1104"/>
    </row>
    <row r="1675" spans="2:14" ht="31.5" customHeight="1" thickTop="1">
      <c r="B1675" s="1061" t="s">
        <v>1612</v>
      </c>
      <c r="C1675" s="938" t="s">
        <v>1613</v>
      </c>
      <c r="D1675" s="941" t="s">
        <v>1614</v>
      </c>
      <c r="E1675" s="997" t="s">
        <v>70</v>
      </c>
      <c r="F1675" s="941" t="s">
        <v>1622</v>
      </c>
      <c r="G1675" s="941" t="s">
        <v>1623</v>
      </c>
      <c r="H1675" s="184" t="s">
        <v>22</v>
      </c>
      <c r="I1675" s="185">
        <v>3871</v>
      </c>
      <c r="J1675" s="185">
        <v>3889</v>
      </c>
      <c r="K1675" s="185">
        <v>3920</v>
      </c>
      <c r="L1675" s="186">
        <v>4124</v>
      </c>
      <c r="M1675" s="187">
        <v>4124</v>
      </c>
      <c r="N1675" s="1102" t="s">
        <v>1617</v>
      </c>
    </row>
    <row r="1676" spans="2:14" ht="31.5" customHeight="1">
      <c r="B1676" s="1062"/>
      <c r="C1676" s="925"/>
      <c r="D1676" s="934"/>
      <c r="E1676" s="998"/>
      <c r="F1676" s="934"/>
      <c r="G1676" s="934"/>
      <c r="H1676" s="188" t="s">
        <v>24</v>
      </c>
      <c r="I1676" s="189">
        <v>20043</v>
      </c>
      <c r="J1676" s="189">
        <v>20217</v>
      </c>
      <c r="K1676" s="189">
        <v>20249</v>
      </c>
      <c r="L1676" s="190">
        <v>20544</v>
      </c>
      <c r="M1676" s="32">
        <v>20544</v>
      </c>
      <c r="N1676" s="1103"/>
    </row>
    <row r="1677" spans="2:14" ht="31.5" customHeight="1" thickBot="1">
      <c r="B1677" s="1063"/>
      <c r="C1677" s="984"/>
      <c r="D1677" s="985"/>
      <c r="E1677" s="1068"/>
      <c r="F1677" s="985"/>
      <c r="G1677" s="985"/>
      <c r="H1677" s="191" t="s">
        <v>25</v>
      </c>
      <c r="I1677" s="273">
        <f>I1675/I1676</f>
        <v>0.19313476026542933</v>
      </c>
      <c r="J1677" s="273">
        <f>J1675/J1676</f>
        <v>0.19236286293713212</v>
      </c>
      <c r="K1677" s="273">
        <f>K1675/K1676</f>
        <v>0.19358980690404465</v>
      </c>
      <c r="L1677" s="193">
        <f t="shared" ref="L1677:M1677" si="29">L1675/L1676</f>
        <v>0.2007398753894081</v>
      </c>
      <c r="M1677" s="56">
        <f t="shared" si="29"/>
        <v>0.2007398753894081</v>
      </c>
      <c r="N1677" s="1104"/>
    </row>
    <row r="1678" spans="2:14" ht="31.5" customHeight="1" thickTop="1">
      <c r="B1678" s="1094" t="s">
        <v>1612</v>
      </c>
      <c r="C1678" s="1106" t="s">
        <v>1613</v>
      </c>
      <c r="D1678" s="1107" t="s">
        <v>1614</v>
      </c>
      <c r="E1678" s="998" t="s">
        <v>103</v>
      </c>
      <c r="F1678" s="933" t="s">
        <v>1624</v>
      </c>
      <c r="G1678" s="933" t="s">
        <v>1625</v>
      </c>
      <c r="H1678" s="284" t="s">
        <v>22</v>
      </c>
      <c r="I1678" s="281">
        <v>20043</v>
      </c>
      <c r="J1678" s="281">
        <v>20217</v>
      </c>
      <c r="K1678" s="281">
        <v>20249</v>
      </c>
      <c r="L1678" s="283">
        <v>20544</v>
      </c>
      <c r="M1678" s="28">
        <v>20544</v>
      </c>
      <c r="N1678" s="1103" t="s">
        <v>1617</v>
      </c>
    </row>
    <row r="1679" spans="2:14" ht="31.5" customHeight="1">
      <c r="B1679" s="1062"/>
      <c r="C1679" s="1106"/>
      <c r="D1679" s="1108"/>
      <c r="E1679" s="998"/>
      <c r="F1679" s="934"/>
      <c r="G1679" s="934"/>
      <c r="H1679" s="188" t="s">
        <v>24</v>
      </c>
      <c r="I1679" s="189">
        <v>18899</v>
      </c>
      <c r="J1679" s="189">
        <v>20043</v>
      </c>
      <c r="K1679" s="189">
        <v>20217</v>
      </c>
      <c r="L1679" s="190">
        <v>20249</v>
      </c>
      <c r="M1679" s="32">
        <v>20249</v>
      </c>
      <c r="N1679" s="1103"/>
    </row>
    <row r="1680" spans="2:14" ht="31.5" customHeight="1" thickBot="1">
      <c r="B1680" s="1105"/>
      <c r="C1680" s="1106"/>
      <c r="D1680" s="1109"/>
      <c r="E1680" s="1068"/>
      <c r="F1680" s="985"/>
      <c r="G1680" s="985"/>
      <c r="H1680" s="191" t="s">
        <v>25</v>
      </c>
      <c r="I1680" s="273">
        <v>6.0499999999999998E-2</v>
      </c>
      <c r="J1680" s="273">
        <v>8.6999999999999994E-3</v>
      </c>
      <c r="K1680" s="273">
        <v>1.6000000000000001E-3</v>
      </c>
      <c r="L1680" s="193">
        <v>1.46E-2</v>
      </c>
      <c r="M1680" s="56">
        <v>1.46E-2</v>
      </c>
      <c r="N1680" s="1104"/>
    </row>
    <row r="1681" spans="2:14" ht="31.5" customHeight="1" thickTop="1">
      <c r="B1681" s="1061" t="s">
        <v>1612</v>
      </c>
      <c r="C1681" s="938" t="s">
        <v>1613</v>
      </c>
      <c r="D1681" s="941" t="s">
        <v>1614</v>
      </c>
      <c r="E1681" s="997" t="s">
        <v>238</v>
      </c>
      <c r="F1681" s="941" t="s">
        <v>1626</v>
      </c>
      <c r="G1681" s="941" t="s">
        <v>1627</v>
      </c>
      <c r="H1681" s="184" t="s">
        <v>22</v>
      </c>
      <c r="I1681" s="185">
        <v>821</v>
      </c>
      <c r="J1681" s="185">
        <v>816</v>
      </c>
      <c r="K1681" s="185">
        <v>817</v>
      </c>
      <c r="L1681" s="186">
        <v>810</v>
      </c>
      <c r="M1681" s="187">
        <v>810</v>
      </c>
      <c r="N1681" s="1102" t="s">
        <v>1617</v>
      </c>
    </row>
    <row r="1682" spans="2:14" ht="31.5" customHeight="1">
      <c r="B1682" s="1062"/>
      <c r="C1682" s="925"/>
      <c r="D1682" s="934"/>
      <c r="E1682" s="998"/>
      <c r="F1682" s="934"/>
      <c r="G1682" s="934"/>
      <c r="H1682" s="188" t="s">
        <v>24</v>
      </c>
      <c r="I1682" s="189">
        <v>855</v>
      </c>
      <c r="J1682" s="189">
        <v>821</v>
      </c>
      <c r="K1682" s="189">
        <v>816</v>
      </c>
      <c r="L1682" s="190">
        <v>817</v>
      </c>
      <c r="M1682" s="32">
        <v>817</v>
      </c>
      <c r="N1682" s="1103"/>
    </row>
    <row r="1683" spans="2:14" ht="31.5" customHeight="1" thickBot="1">
      <c r="B1683" s="1063"/>
      <c r="C1683" s="984"/>
      <c r="D1683" s="985"/>
      <c r="E1683" s="1068"/>
      <c r="F1683" s="985"/>
      <c r="G1683" s="985"/>
      <c r="H1683" s="191" t="s">
        <v>25</v>
      </c>
      <c r="I1683" s="273">
        <v>-3.9800000000000002E-2</v>
      </c>
      <c r="J1683" s="273">
        <v>-6.1000000000000004E-3</v>
      </c>
      <c r="K1683" s="273">
        <v>1.1999999999999999E-3</v>
      </c>
      <c r="L1683" s="193">
        <v>-8.6E-3</v>
      </c>
      <c r="M1683" s="56">
        <v>-8.6E-3</v>
      </c>
      <c r="N1683" s="1104"/>
    </row>
    <row r="1684" spans="2:14" ht="31.5" customHeight="1" thickTop="1">
      <c r="B1684" s="1061" t="s">
        <v>1612</v>
      </c>
      <c r="C1684" s="938" t="s">
        <v>1613</v>
      </c>
      <c r="D1684" s="941" t="s">
        <v>1614</v>
      </c>
      <c r="E1684" s="997" t="s">
        <v>530</v>
      </c>
      <c r="F1684" s="941" t="s">
        <v>1628</v>
      </c>
      <c r="G1684" s="941" t="s">
        <v>1629</v>
      </c>
      <c r="H1684" s="184" t="s">
        <v>22</v>
      </c>
      <c r="I1684" s="185">
        <v>20256</v>
      </c>
      <c r="J1684" s="185">
        <v>20256</v>
      </c>
      <c r="K1684" s="185">
        <v>20257</v>
      </c>
      <c r="L1684" s="186">
        <v>21862</v>
      </c>
      <c r="M1684" s="187">
        <v>21862</v>
      </c>
      <c r="N1684" s="1102" t="s">
        <v>1617</v>
      </c>
    </row>
    <row r="1685" spans="2:14" ht="31.5" customHeight="1">
      <c r="B1685" s="1062"/>
      <c r="C1685" s="925"/>
      <c r="D1685" s="934"/>
      <c r="E1685" s="998"/>
      <c r="F1685" s="934"/>
      <c r="G1685" s="934"/>
      <c r="H1685" s="188" t="s">
        <v>24</v>
      </c>
      <c r="I1685" s="189">
        <v>25591</v>
      </c>
      <c r="J1685" s="189">
        <v>25592</v>
      </c>
      <c r="K1685" s="189">
        <v>25593</v>
      </c>
      <c r="L1685" s="190">
        <v>27469</v>
      </c>
      <c r="M1685" s="32">
        <v>27469</v>
      </c>
      <c r="N1685" s="1103"/>
    </row>
    <row r="1686" spans="2:14" ht="31.5" customHeight="1" thickBot="1">
      <c r="B1686" s="1063"/>
      <c r="C1686" s="984"/>
      <c r="D1686" s="985"/>
      <c r="E1686" s="1068"/>
      <c r="F1686" s="985"/>
      <c r="G1686" s="985"/>
      <c r="H1686" s="191" t="s">
        <v>25</v>
      </c>
      <c r="I1686" s="273">
        <f>I1684/I1685</f>
        <v>0.79152827165800477</v>
      </c>
      <c r="J1686" s="273">
        <f>J1684/J1685</f>
        <v>0.79149734291966245</v>
      </c>
      <c r="K1686" s="273">
        <f>K1684/K1685</f>
        <v>0.79150548978236235</v>
      </c>
      <c r="L1686" s="193">
        <f t="shared" ref="L1686:M1686" si="30">L1684/L1685</f>
        <v>0.79587899086242675</v>
      </c>
      <c r="M1686" s="56">
        <f t="shared" si="30"/>
        <v>0.79587899086242675</v>
      </c>
      <c r="N1686" s="1104"/>
    </row>
    <row r="1687" spans="2:14" ht="31.5" customHeight="1" thickTop="1">
      <c r="B1687" s="1061" t="s">
        <v>1630</v>
      </c>
      <c r="C1687" s="938" t="s">
        <v>1631</v>
      </c>
      <c r="D1687" s="941" t="s">
        <v>1632</v>
      </c>
      <c r="E1687" s="1011" t="s">
        <v>19</v>
      </c>
      <c r="F1687" s="941" t="s">
        <v>1633</v>
      </c>
      <c r="G1687" s="941" t="s">
        <v>1634</v>
      </c>
      <c r="H1687" s="184" t="s">
        <v>22</v>
      </c>
      <c r="I1687" s="185">
        <v>42</v>
      </c>
      <c r="J1687" s="185">
        <v>86</v>
      </c>
      <c r="K1687" s="185">
        <v>86</v>
      </c>
      <c r="L1687" s="186">
        <v>86</v>
      </c>
      <c r="M1687" s="187">
        <v>86</v>
      </c>
      <c r="N1687" s="1102" t="s">
        <v>1635</v>
      </c>
    </row>
    <row r="1688" spans="2:14" ht="31.5" customHeight="1">
      <c r="B1688" s="1062"/>
      <c r="C1688" s="925"/>
      <c r="D1688" s="934"/>
      <c r="E1688" s="1012"/>
      <c r="F1688" s="934"/>
      <c r="G1688" s="934"/>
      <c r="H1688" s="188" t="s">
        <v>24</v>
      </c>
      <c r="I1688" s="189">
        <v>206</v>
      </c>
      <c r="J1688" s="189">
        <v>198</v>
      </c>
      <c r="K1688" s="189">
        <v>198</v>
      </c>
      <c r="L1688" s="190">
        <v>198</v>
      </c>
      <c r="M1688" s="32">
        <v>198</v>
      </c>
      <c r="N1688" s="1103"/>
    </row>
    <row r="1689" spans="2:14" ht="31.5" customHeight="1" thickBot="1">
      <c r="B1689" s="1063"/>
      <c r="C1689" s="984"/>
      <c r="D1689" s="985"/>
      <c r="E1689" s="1064"/>
      <c r="F1689" s="985"/>
      <c r="G1689" s="985"/>
      <c r="H1689" s="191" t="s">
        <v>25</v>
      </c>
      <c r="I1689" s="192">
        <v>0.2</v>
      </c>
      <c r="J1689" s="192">
        <v>0.43</v>
      </c>
      <c r="K1689" s="192">
        <v>0.43</v>
      </c>
      <c r="L1689" s="274">
        <v>0.43</v>
      </c>
      <c r="M1689" s="285">
        <v>0.43</v>
      </c>
      <c r="N1689" s="1104"/>
    </row>
    <row r="1690" spans="2:14" ht="31.5" customHeight="1" thickTop="1">
      <c r="B1690" s="1061" t="s">
        <v>1630</v>
      </c>
      <c r="C1690" s="938" t="s">
        <v>1631</v>
      </c>
      <c r="D1690" s="941" t="s">
        <v>1632</v>
      </c>
      <c r="E1690" s="997" t="s">
        <v>26</v>
      </c>
      <c r="F1690" s="939" t="s">
        <v>1636</v>
      </c>
      <c r="G1690" s="939" t="s">
        <v>1637</v>
      </c>
      <c r="H1690" s="184" t="s">
        <v>22</v>
      </c>
      <c r="I1690" s="185">
        <v>0</v>
      </c>
      <c r="J1690" s="185">
        <v>10</v>
      </c>
      <c r="K1690" s="185">
        <v>18</v>
      </c>
      <c r="L1690" s="185">
        <v>0</v>
      </c>
      <c r="M1690" s="286">
        <v>28</v>
      </c>
      <c r="N1690" s="1055"/>
    </row>
    <row r="1691" spans="2:14" ht="31.5" customHeight="1">
      <c r="B1691" s="1062"/>
      <c r="C1691" s="925"/>
      <c r="D1691" s="934"/>
      <c r="E1691" s="998"/>
      <c r="F1691" s="928"/>
      <c r="G1691" s="928"/>
      <c r="H1691" s="188" t="s">
        <v>24</v>
      </c>
      <c r="I1691" s="189">
        <v>0</v>
      </c>
      <c r="J1691" s="189">
        <v>15</v>
      </c>
      <c r="K1691" s="189">
        <v>19</v>
      </c>
      <c r="L1691" s="189">
        <v>0</v>
      </c>
      <c r="M1691" s="189">
        <v>34</v>
      </c>
      <c r="N1691" s="1056"/>
    </row>
    <row r="1692" spans="2:14" ht="31.5" customHeight="1" thickBot="1">
      <c r="B1692" s="1063"/>
      <c r="C1692" s="984"/>
      <c r="D1692" s="985"/>
      <c r="E1692" s="1068"/>
      <c r="F1692" s="1069"/>
      <c r="G1692" s="1069"/>
      <c r="H1692" s="191" t="s">
        <v>25</v>
      </c>
      <c r="I1692" s="192">
        <v>0</v>
      </c>
      <c r="J1692" s="192">
        <v>0.67</v>
      </c>
      <c r="K1692" s="192">
        <v>0.95</v>
      </c>
      <c r="L1692" s="192">
        <v>0</v>
      </c>
      <c r="M1692" s="192">
        <v>0.82</v>
      </c>
      <c r="N1692" s="1057"/>
    </row>
    <row r="1693" spans="2:14" ht="31.5" customHeight="1" thickTop="1">
      <c r="B1693" s="1061" t="s">
        <v>1630</v>
      </c>
      <c r="C1693" s="938" t="s">
        <v>1631</v>
      </c>
      <c r="D1693" s="941" t="s">
        <v>1632</v>
      </c>
      <c r="E1693" s="997" t="s">
        <v>55</v>
      </c>
      <c r="F1693" s="941" t="s">
        <v>1638</v>
      </c>
      <c r="G1693" s="941" t="s">
        <v>1639</v>
      </c>
      <c r="H1693" s="184" t="s">
        <v>22</v>
      </c>
      <c r="I1693" s="185">
        <v>27</v>
      </c>
      <c r="J1693" s="185">
        <v>72</v>
      </c>
      <c r="K1693" s="185">
        <v>72</v>
      </c>
      <c r="L1693" s="185">
        <v>72</v>
      </c>
      <c r="M1693" s="185">
        <v>72</v>
      </c>
      <c r="N1693" s="1055"/>
    </row>
    <row r="1694" spans="2:14" ht="31.5" customHeight="1">
      <c r="B1694" s="1062"/>
      <c r="C1694" s="925"/>
      <c r="D1694" s="934"/>
      <c r="E1694" s="998"/>
      <c r="F1694" s="934"/>
      <c r="G1694" s="934"/>
      <c r="H1694" s="188" t="s">
        <v>24</v>
      </c>
      <c r="I1694" s="189">
        <v>39</v>
      </c>
      <c r="J1694" s="189">
        <v>72</v>
      </c>
      <c r="K1694" s="189">
        <v>72</v>
      </c>
      <c r="L1694" s="189">
        <v>72</v>
      </c>
      <c r="M1694" s="189">
        <v>72</v>
      </c>
      <c r="N1694" s="1056"/>
    </row>
    <row r="1695" spans="2:14" ht="31.5" customHeight="1" thickBot="1">
      <c r="B1695" s="1063"/>
      <c r="C1695" s="984"/>
      <c r="D1695" s="985"/>
      <c r="E1695" s="1068"/>
      <c r="F1695" s="985"/>
      <c r="G1695" s="985"/>
      <c r="H1695" s="191" t="s">
        <v>25</v>
      </c>
      <c r="I1695" s="192">
        <v>0.69</v>
      </c>
      <c r="J1695" s="192">
        <v>1</v>
      </c>
      <c r="K1695" s="192">
        <v>1</v>
      </c>
      <c r="L1695" s="192">
        <v>1</v>
      </c>
      <c r="M1695" s="192">
        <v>1</v>
      </c>
      <c r="N1695" s="1057"/>
    </row>
    <row r="1696" spans="2:14" ht="31.5" customHeight="1" thickTop="1">
      <c r="B1696" s="1061" t="s">
        <v>1630</v>
      </c>
      <c r="C1696" s="938" t="s">
        <v>1631</v>
      </c>
      <c r="D1696" s="941" t="s">
        <v>1632</v>
      </c>
      <c r="E1696" s="997" t="s">
        <v>59</v>
      </c>
      <c r="F1696" s="941" t="s">
        <v>1640</v>
      </c>
      <c r="G1696" s="941" t="s">
        <v>1641</v>
      </c>
      <c r="H1696" s="184" t="s">
        <v>22</v>
      </c>
      <c r="I1696" s="185">
        <v>1</v>
      </c>
      <c r="J1696" s="185">
        <v>5</v>
      </c>
      <c r="K1696" s="185">
        <v>9</v>
      </c>
      <c r="L1696" s="185">
        <v>5</v>
      </c>
      <c r="M1696" s="185">
        <v>20</v>
      </c>
      <c r="N1696" s="1055" t="s">
        <v>1642</v>
      </c>
    </row>
    <row r="1697" spans="2:14" ht="31.5" customHeight="1">
      <c r="B1697" s="1062"/>
      <c r="C1697" s="925"/>
      <c r="D1697" s="934"/>
      <c r="E1697" s="998"/>
      <c r="F1697" s="934"/>
      <c r="G1697" s="934"/>
      <c r="H1697" s="188" t="s">
        <v>24</v>
      </c>
      <c r="I1697" s="189">
        <v>95</v>
      </c>
      <c r="J1697" s="189">
        <v>105</v>
      </c>
      <c r="K1697" s="189">
        <v>123</v>
      </c>
      <c r="L1697" s="189">
        <v>123</v>
      </c>
      <c r="M1697" s="189">
        <v>123</v>
      </c>
      <c r="N1697" s="1056"/>
    </row>
    <row r="1698" spans="2:14" ht="31.5" customHeight="1" thickBot="1">
      <c r="B1698" s="1063"/>
      <c r="C1698" s="984"/>
      <c r="D1698" s="985"/>
      <c r="E1698" s="1068"/>
      <c r="F1698" s="985"/>
      <c r="G1698" s="985"/>
      <c r="H1698" s="191" t="s">
        <v>25</v>
      </c>
      <c r="I1698" s="192">
        <v>0.01</v>
      </c>
      <c r="J1698" s="192">
        <v>0.05</v>
      </c>
      <c r="K1698" s="192">
        <v>7.0000000000000007E-2</v>
      </c>
      <c r="L1698" s="192">
        <v>0.04</v>
      </c>
      <c r="M1698" s="192">
        <v>0.16</v>
      </c>
      <c r="N1698" s="1057"/>
    </row>
    <row r="1699" spans="2:14" ht="31.5" customHeight="1" thickTop="1">
      <c r="B1699" s="1061" t="s">
        <v>1630</v>
      </c>
      <c r="C1699" s="938" t="s">
        <v>1631</v>
      </c>
      <c r="D1699" s="941" t="s">
        <v>1632</v>
      </c>
      <c r="E1699" s="997" t="s">
        <v>91</v>
      </c>
      <c r="F1699" s="941" t="s">
        <v>1643</v>
      </c>
      <c r="G1699" s="941" t="s">
        <v>1644</v>
      </c>
      <c r="H1699" s="184" t="s">
        <v>22</v>
      </c>
      <c r="I1699" s="185">
        <v>0</v>
      </c>
      <c r="J1699" s="185">
        <v>0</v>
      </c>
      <c r="K1699" s="185">
        <v>0</v>
      </c>
      <c r="L1699" s="185">
        <v>1</v>
      </c>
      <c r="M1699" s="185">
        <v>1</v>
      </c>
      <c r="N1699" s="1055" t="s">
        <v>1645</v>
      </c>
    </row>
    <row r="1700" spans="2:14" ht="31.5" customHeight="1">
      <c r="B1700" s="1062"/>
      <c r="C1700" s="925"/>
      <c r="D1700" s="934"/>
      <c r="E1700" s="998"/>
      <c r="F1700" s="934"/>
      <c r="G1700" s="934"/>
      <c r="H1700" s="188" t="s">
        <v>24</v>
      </c>
      <c r="I1700" s="189">
        <v>0</v>
      </c>
      <c r="J1700" s="189">
        <v>0</v>
      </c>
      <c r="K1700" s="189">
        <v>0</v>
      </c>
      <c r="L1700" s="189">
        <v>1</v>
      </c>
      <c r="M1700" s="189">
        <v>1</v>
      </c>
      <c r="N1700" s="1056"/>
    </row>
    <row r="1701" spans="2:14" ht="31.5" customHeight="1" thickBot="1">
      <c r="B1701" s="1063"/>
      <c r="C1701" s="984"/>
      <c r="D1701" s="985"/>
      <c r="E1701" s="1068"/>
      <c r="F1701" s="985"/>
      <c r="G1701" s="985"/>
      <c r="H1701" s="191" t="s">
        <v>25</v>
      </c>
      <c r="I1701" s="192">
        <v>0</v>
      </c>
      <c r="J1701" s="192">
        <v>0</v>
      </c>
      <c r="K1701" s="192">
        <v>0</v>
      </c>
      <c r="L1701" s="192">
        <v>1</v>
      </c>
      <c r="M1701" s="192">
        <v>1</v>
      </c>
      <c r="N1701" s="1057"/>
    </row>
    <row r="1702" spans="2:14" ht="31.5" customHeight="1" thickTop="1">
      <c r="B1702" s="1061" t="s">
        <v>1630</v>
      </c>
      <c r="C1702" s="938" t="s">
        <v>1631</v>
      </c>
      <c r="D1702" s="941" t="s">
        <v>1632</v>
      </c>
      <c r="E1702" s="997" t="s">
        <v>94</v>
      </c>
      <c r="F1702" s="941" t="s">
        <v>1646</v>
      </c>
      <c r="G1702" s="941" t="s">
        <v>1647</v>
      </c>
      <c r="H1702" s="184" t="s">
        <v>22</v>
      </c>
      <c r="I1702" s="185">
        <v>3</v>
      </c>
      <c r="J1702" s="185">
        <v>0</v>
      </c>
      <c r="K1702" s="185">
        <v>0</v>
      </c>
      <c r="L1702" s="185">
        <v>0</v>
      </c>
      <c r="M1702" s="185">
        <v>3</v>
      </c>
      <c r="N1702" s="1055" t="s">
        <v>1648</v>
      </c>
    </row>
    <row r="1703" spans="2:14" ht="31.5" customHeight="1">
      <c r="B1703" s="1062"/>
      <c r="C1703" s="925"/>
      <c r="D1703" s="934"/>
      <c r="E1703" s="998"/>
      <c r="F1703" s="934"/>
      <c r="G1703" s="934"/>
      <c r="H1703" s="188" t="s">
        <v>24</v>
      </c>
      <c r="I1703" s="189">
        <v>3</v>
      </c>
      <c r="J1703" s="189">
        <v>0</v>
      </c>
      <c r="K1703" s="189">
        <v>0</v>
      </c>
      <c r="L1703" s="189">
        <v>0</v>
      </c>
      <c r="M1703" s="189">
        <v>3</v>
      </c>
      <c r="N1703" s="1056"/>
    </row>
    <row r="1704" spans="2:14" ht="31.5" customHeight="1" thickBot="1">
      <c r="B1704" s="1063"/>
      <c r="C1704" s="984"/>
      <c r="D1704" s="985"/>
      <c r="E1704" s="1068"/>
      <c r="F1704" s="985"/>
      <c r="G1704" s="985"/>
      <c r="H1704" s="191" t="s">
        <v>25</v>
      </c>
      <c r="I1704" s="192">
        <v>1</v>
      </c>
      <c r="J1704" s="192">
        <v>0</v>
      </c>
      <c r="K1704" s="192">
        <v>0</v>
      </c>
      <c r="L1704" s="192">
        <v>0</v>
      </c>
      <c r="M1704" s="192">
        <v>1</v>
      </c>
      <c r="N1704" s="1057"/>
    </row>
    <row r="1705" spans="2:14" ht="31.5" customHeight="1" thickTop="1">
      <c r="B1705" s="1061" t="s">
        <v>1630</v>
      </c>
      <c r="C1705" s="938" t="s">
        <v>1631</v>
      </c>
      <c r="D1705" s="941" t="s">
        <v>1632</v>
      </c>
      <c r="E1705" s="997" t="s">
        <v>97</v>
      </c>
      <c r="F1705" s="941" t="s">
        <v>1649</v>
      </c>
      <c r="G1705" s="941" t="s">
        <v>1650</v>
      </c>
      <c r="H1705" s="184" t="s">
        <v>22</v>
      </c>
      <c r="I1705" s="185">
        <v>0</v>
      </c>
      <c r="J1705" s="185">
        <v>0</v>
      </c>
      <c r="K1705" s="185">
        <v>0</v>
      </c>
      <c r="L1705" s="185">
        <v>0</v>
      </c>
      <c r="M1705" s="185">
        <v>0</v>
      </c>
      <c r="N1705" s="1055" t="s">
        <v>1651</v>
      </c>
    </row>
    <row r="1706" spans="2:14" ht="31.5" customHeight="1">
      <c r="B1706" s="1062"/>
      <c r="C1706" s="925"/>
      <c r="D1706" s="934"/>
      <c r="E1706" s="998"/>
      <c r="F1706" s="934"/>
      <c r="G1706" s="934"/>
      <c r="H1706" s="188" t="s">
        <v>24</v>
      </c>
      <c r="I1706" s="189">
        <v>0</v>
      </c>
      <c r="J1706" s="189">
        <v>0</v>
      </c>
      <c r="K1706" s="189">
        <v>0</v>
      </c>
      <c r="L1706" s="189">
        <v>0</v>
      </c>
      <c r="M1706" s="189">
        <v>0</v>
      </c>
      <c r="N1706" s="1056"/>
    </row>
    <row r="1707" spans="2:14" ht="31.5" customHeight="1" thickBot="1">
      <c r="B1707" s="1063"/>
      <c r="C1707" s="984"/>
      <c r="D1707" s="985"/>
      <c r="E1707" s="1068"/>
      <c r="F1707" s="985"/>
      <c r="G1707" s="985"/>
      <c r="H1707" s="191" t="s">
        <v>25</v>
      </c>
      <c r="I1707" s="192">
        <v>0</v>
      </c>
      <c r="J1707" s="192">
        <v>0</v>
      </c>
      <c r="K1707" s="192">
        <v>0</v>
      </c>
      <c r="L1707" s="192">
        <v>0</v>
      </c>
      <c r="M1707" s="277">
        <v>0</v>
      </c>
      <c r="N1707" s="1057"/>
    </row>
    <row r="1708" spans="2:14" ht="31.5" customHeight="1" thickTop="1">
      <c r="B1708" s="1061" t="s">
        <v>1630</v>
      </c>
      <c r="C1708" s="938" t="s">
        <v>1631</v>
      </c>
      <c r="D1708" s="941" t="s">
        <v>1632</v>
      </c>
      <c r="E1708" s="997" t="s">
        <v>261</v>
      </c>
      <c r="F1708" s="941" t="s">
        <v>1652</v>
      </c>
      <c r="G1708" s="941" t="s">
        <v>1653</v>
      </c>
      <c r="H1708" s="184" t="s">
        <v>22</v>
      </c>
      <c r="I1708" s="185">
        <v>0</v>
      </c>
      <c r="J1708" s="185">
        <v>0</v>
      </c>
      <c r="K1708" s="185">
        <v>0</v>
      </c>
      <c r="L1708" s="185">
        <v>0</v>
      </c>
      <c r="M1708" s="185">
        <v>0</v>
      </c>
      <c r="N1708" s="1055" t="s">
        <v>1654</v>
      </c>
    </row>
    <row r="1709" spans="2:14" ht="31.5" customHeight="1">
      <c r="B1709" s="1062"/>
      <c r="C1709" s="925"/>
      <c r="D1709" s="934"/>
      <c r="E1709" s="998"/>
      <c r="F1709" s="934"/>
      <c r="G1709" s="934"/>
      <c r="H1709" s="188" t="s">
        <v>24</v>
      </c>
      <c r="I1709" s="189">
        <v>0</v>
      </c>
      <c r="J1709" s="189">
        <v>0</v>
      </c>
      <c r="K1709" s="189">
        <v>0</v>
      </c>
      <c r="L1709" s="189">
        <v>0</v>
      </c>
      <c r="M1709" s="189">
        <v>0</v>
      </c>
      <c r="N1709" s="1056"/>
    </row>
    <row r="1710" spans="2:14" ht="31.5" customHeight="1" thickBot="1">
      <c r="B1710" s="1063"/>
      <c r="C1710" s="984"/>
      <c r="D1710" s="985"/>
      <c r="E1710" s="1068"/>
      <c r="F1710" s="985"/>
      <c r="G1710" s="985"/>
      <c r="H1710" s="191" t="s">
        <v>25</v>
      </c>
      <c r="I1710" s="192">
        <v>0</v>
      </c>
      <c r="J1710" s="192">
        <v>0</v>
      </c>
      <c r="K1710" s="192">
        <v>0</v>
      </c>
      <c r="L1710" s="192">
        <v>0</v>
      </c>
      <c r="M1710" s="277">
        <v>0</v>
      </c>
      <c r="N1710" s="1057"/>
    </row>
    <row r="1711" spans="2:14" ht="31.5" customHeight="1" thickTop="1">
      <c r="B1711" s="1061" t="s">
        <v>1630</v>
      </c>
      <c r="C1711" s="938" t="s">
        <v>1631</v>
      </c>
      <c r="D1711" s="941" t="s">
        <v>1632</v>
      </c>
      <c r="E1711" s="997" t="s">
        <v>70</v>
      </c>
      <c r="F1711" s="941" t="s">
        <v>1655</v>
      </c>
      <c r="G1711" s="941" t="s">
        <v>1656</v>
      </c>
      <c r="H1711" s="184" t="s">
        <v>22</v>
      </c>
      <c r="I1711" s="185">
        <v>60</v>
      </c>
      <c r="J1711" s="185">
        <v>45</v>
      </c>
      <c r="K1711" s="185">
        <v>0</v>
      </c>
      <c r="L1711" s="185">
        <v>0</v>
      </c>
      <c r="M1711" s="185">
        <v>105</v>
      </c>
      <c r="N1711" s="1055" t="s">
        <v>1657</v>
      </c>
    </row>
    <row r="1712" spans="2:14" ht="31.5" customHeight="1">
      <c r="B1712" s="1062"/>
      <c r="C1712" s="925"/>
      <c r="D1712" s="934"/>
      <c r="E1712" s="998"/>
      <c r="F1712" s="934"/>
      <c r="G1712" s="934"/>
      <c r="H1712" s="188" t="s">
        <v>24</v>
      </c>
      <c r="I1712" s="189">
        <v>119</v>
      </c>
      <c r="J1712" s="189">
        <v>40</v>
      </c>
      <c r="K1712" s="189">
        <v>0</v>
      </c>
      <c r="L1712" s="189">
        <v>0</v>
      </c>
      <c r="M1712" s="189">
        <v>159</v>
      </c>
      <c r="N1712" s="1056"/>
    </row>
    <row r="1713" spans="2:14" ht="31.5" customHeight="1" thickBot="1">
      <c r="B1713" s="1063"/>
      <c r="C1713" s="984"/>
      <c r="D1713" s="985"/>
      <c r="E1713" s="1068"/>
      <c r="F1713" s="985"/>
      <c r="G1713" s="985"/>
      <c r="H1713" s="191" t="s">
        <v>25</v>
      </c>
      <c r="I1713" s="192">
        <v>0.5</v>
      </c>
      <c r="J1713" s="192">
        <v>1.1200000000000001</v>
      </c>
      <c r="K1713" s="192">
        <v>0</v>
      </c>
      <c r="L1713" s="192">
        <v>0</v>
      </c>
      <c r="M1713" s="192">
        <v>0.66</v>
      </c>
      <c r="N1713" s="1057"/>
    </row>
    <row r="1714" spans="2:14" ht="31.5" customHeight="1" thickTop="1">
      <c r="B1714" s="1061" t="s">
        <v>1630</v>
      </c>
      <c r="C1714" s="938" t="s">
        <v>1631</v>
      </c>
      <c r="D1714" s="941" t="s">
        <v>1632</v>
      </c>
      <c r="E1714" s="997" t="s">
        <v>103</v>
      </c>
      <c r="F1714" s="941" t="s">
        <v>1658</v>
      </c>
      <c r="G1714" s="941" t="s">
        <v>1659</v>
      </c>
      <c r="H1714" s="184" t="s">
        <v>22</v>
      </c>
      <c r="I1714" s="185">
        <v>119</v>
      </c>
      <c r="J1714" s="185">
        <v>40</v>
      </c>
      <c r="K1714" s="185">
        <v>0</v>
      </c>
      <c r="L1714" s="185">
        <v>0</v>
      </c>
      <c r="M1714" s="185">
        <v>159</v>
      </c>
      <c r="N1714" s="1055" t="s">
        <v>1660</v>
      </c>
    </row>
    <row r="1715" spans="2:14" ht="31.5" customHeight="1">
      <c r="B1715" s="1062"/>
      <c r="C1715" s="925"/>
      <c r="D1715" s="934"/>
      <c r="E1715" s="998"/>
      <c r="F1715" s="934"/>
      <c r="G1715" s="934"/>
      <c r="H1715" s="188" t="s">
        <v>24</v>
      </c>
      <c r="I1715" s="189">
        <v>119</v>
      </c>
      <c r="J1715" s="189">
        <v>0</v>
      </c>
      <c r="K1715" s="189">
        <v>0</v>
      </c>
      <c r="L1715" s="189">
        <v>0</v>
      </c>
      <c r="M1715" s="189">
        <v>119</v>
      </c>
      <c r="N1715" s="1056"/>
    </row>
    <row r="1716" spans="2:14" ht="31.5" customHeight="1" thickBot="1">
      <c r="B1716" s="1063"/>
      <c r="C1716" s="984"/>
      <c r="D1716" s="985"/>
      <c r="E1716" s="1068"/>
      <c r="F1716" s="985"/>
      <c r="G1716" s="985"/>
      <c r="H1716" s="191" t="s">
        <v>25</v>
      </c>
      <c r="I1716" s="192">
        <v>1</v>
      </c>
      <c r="J1716" s="192">
        <v>0</v>
      </c>
      <c r="K1716" s="192">
        <v>0</v>
      </c>
      <c r="L1716" s="192">
        <v>0</v>
      </c>
      <c r="M1716" s="192">
        <v>1.33</v>
      </c>
      <c r="N1716" s="1057"/>
    </row>
    <row r="1717" spans="2:14" ht="31.5" customHeight="1" thickTop="1">
      <c r="B1717" s="1061" t="s">
        <v>1630</v>
      </c>
      <c r="C1717" s="938" t="s">
        <v>1631</v>
      </c>
      <c r="D1717" s="941" t="s">
        <v>1632</v>
      </c>
      <c r="E1717" s="997" t="s">
        <v>238</v>
      </c>
      <c r="F1717" s="941" t="s">
        <v>1661</v>
      </c>
      <c r="G1717" s="941" t="s">
        <v>1662</v>
      </c>
      <c r="H1717" s="184" t="s">
        <v>22</v>
      </c>
      <c r="I1717" s="185">
        <v>16</v>
      </c>
      <c r="J1717" s="185">
        <v>19</v>
      </c>
      <c r="K1717" s="185">
        <v>17</v>
      </c>
      <c r="L1717" s="185">
        <v>10</v>
      </c>
      <c r="M1717" s="185">
        <v>62</v>
      </c>
      <c r="N1717" s="1055" t="s">
        <v>1663</v>
      </c>
    </row>
    <row r="1718" spans="2:14" ht="31.5" customHeight="1">
      <c r="B1718" s="1062"/>
      <c r="C1718" s="925"/>
      <c r="D1718" s="934"/>
      <c r="E1718" s="998"/>
      <c r="F1718" s="934"/>
      <c r="G1718" s="934"/>
      <c r="H1718" s="188" t="s">
        <v>24</v>
      </c>
      <c r="I1718" s="189">
        <v>16</v>
      </c>
      <c r="J1718" s="189">
        <v>19</v>
      </c>
      <c r="K1718" s="189">
        <v>17</v>
      </c>
      <c r="L1718" s="189">
        <v>10</v>
      </c>
      <c r="M1718" s="189">
        <v>62</v>
      </c>
      <c r="N1718" s="1056"/>
    </row>
    <row r="1719" spans="2:14" ht="31.5" customHeight="1" thickBot="1">
      <c r="B1719" s="1063"/>
      <c r="C1719" s="984"/>
      <c r="D1719" s="985"/>
      <c r="E1719" s="1068"/>
      <c r="F1719" s="985"/>
      <c r="G1719" s="985"/>
      <c r="H1719" s="191" t="s">
        <v>25</v>
      </c>
      <c r="I1719" s="192">
        <v>1</v>
      </c>
      <c r="J1719" s="192">
        <v>1</v>
      </c>
      <c r="K1719" s="192">
        <v>1</v>
      </c>
      <c r="L1719" s="192">
        <v>1</v>
      </c>
      <c r="M1719" s="192">
        <v>1</v>
      </c>
      <c r="N1719" s="1057"/>
    </row>
    <row r="1720" spans="2:14" ht="31.5" customHeight="1" thickTop="1">
      <c r="B1720" s="1061" t="s">
        <v>1630</v>
      </c>
      <c r="C1720" s="938" t="s">
        <v>1631</v>
      </c>
      <c r="D1720" s="941" t="s">
        <v>1632</v>
      </c>
      <c r="E1720" s="997" t="s">
        <v>530</v>
      </c>
      <c r="F1720" s="941" t="s">
        <v>1664</v>
      </c>
      <c r="G1720" s="941" t="s">
        <v>1665</v>
      </c>
      <c r="H1720" s="184" t="s">
        <v>22</v>
      </c>
      <c r="I1720" s="185">
        <v>119</v>
      </c>
      <c r="J1720" s="185">
        <v>0</v>
      </c>
      <c r="K1720" s="185">
        <v>0</v>
      </c>
      <c r="L1720" s="185">
        <v>0</v>
      </c>
      <c r="M1720" s="185">
        <v>0</v>
      </c>
      <c r="N1720" s="1055" t="s">
        <v>1660</v>
      </c>
    </row>
    <row r="1721" spans="2:14" ht="31.5" customHeight="1">
      <c r="B1721" s="1062"/>
      <c r="C1721" s="925"/>
      <c r="D1721" s="934"/>
      <c r="E1721" s="998"/>
      <c r="F1721" s="934"/>
      <c r="G1721" s="934"/>
      <c r="H1721" s="188" t="s">
        <v>24</v>
      </c>
      <c r="I1721" s="189">
        <v>119</v>
      </c>
      <c r="J1721" s="189">
        <v>0</v>
      </c>
      <c r="K1721" s="189">
        <v>0</v>
      </c>
      <c r="L1721" s="189">
        <v>0</v>
      </c>
      <c r="M1721" s="189">
        <v>0</v>
      </c>
      <c r="N1721" s="1056"/>
    </row>
    <row r="1722" spans="2:14" ht="31.5" customHeight="1" thickBot="1">
      <c r="B1722" s="1063"/>
      <c r="C1722" s="984"/>
      <c r="D1722" s="985"/>
      <c r="E1722" s="1068"/>
      <c r="F1722" s="985"/>
      <c r="G1722" s="985"/>
      <c r="H1722" s="191" t="s">
        <v>25</v>
      </c>
      <c r="I1722" s="192">
        <v>1</v>
      </c>
      <c r="J1722" s="192">
        <v>0</v>
      </c>
      <c r="K1722" s="192">
        <v>0</v>
      </c>
      <c r="L1722" s="192">
        <v>0</v>
      </c>
      <c r="M1722" s="277">
        <v>0</v>
      </c>
      <c r="N1722" s="1057"/>
    </row>
    <row r="1723" spans="2:14" ht="31.5" customHeight="1" thickTop="1">
      <c r="B1723" s="1061" t="s">
        <v>1630</v>
      </c>
      <c r="C1723" s="938" t="s">
        <v>1631</v>
      </c>
      <c r="D1723" s="941" t="s">
        <v>1632</v>
      </c>
      <c r="E1723" s="997" t="s">
        <v>73</v>
      </c>
      <c r="F1723" s="941" t="s">
        <v>1666</v>
      </c>
      <c r="G1723" s="941" t="s">
        <v>1667</v>
      </c>
      <c r="H1723" s="184" t="s">
        <v>22</v>
      </c>
      <c r="I1723" s="185">
        <v>9</v>
      </c>
      <c r="J1723" s="185">
        <v>11</v>
      </c>
      <c r="K1723" s="185">
        <v>0</v>
      </c>
      <c r="L1723" s="185">
        <v>30</v>
      </c>
      <c r="M1723" s="185">
        <v>50</v>
      </c>
      <c r="N1723" s="1055" t="s">
        <v>1668</v>
      </c>
    </row>
    <row r="1724" spans="2:14" ht="31.5" customHeight="1">
      <c r="B1724" s="1062"/>
      <c r="C1724" s="925"/>
      <c r="D1724" s="934"/>
      <c r="E1724" s="998"/>
      <c r="F1724" s="934"/>
      <c r="G1724" s="934"/>
      <c r="H1724" s="188" t="s">
        <v>24</v>
      </c>
      <c r="I1724" s="189">
        <v>27</v>
      </c>
      <c r="J1724" s="189">
        <v>72</v>
      </c>
      <c r="K1724" s="189">
        <v>0</v>
      </c>
      <c r="L1724" s="189">
        <v>154</v>
      </c>
      <c r="M1724" s="189">
        <v>253</v>
      </c>
      <c r="N1724" s="1056"/>
    </row>
    <row r="1725" spans="2:14" ht="31.5" customHeight="1" thickBot="1">
      <c r="B1725" s="1063"/>
      <c r="C1725" s="984"/>
      <c r="D1725" s="985"/>
      <c r="E1725" s="1068"/>
      <c r="F1725" s="985"/>
      <c r="G1725" s="985"/>
      <c r="H1725" s="191" t="s">
        <v>25</v>
      </c>
      <c r="I1725" s="192">
        <v>0.33</v>
      </c>
      <c r="J1725" s="192">
        <v>0.15</v>
      </c>
      <c r="K1725" s="277">
        <v>0</v>
      </c>
      <c r="L1725" s="192">
        <v>0.19</v>
      </c>
      <c r="M1725" s="192">
        <v>0.2</v>
      </c>
      <c r="N1725" s="1057"/>
    </row>
    <row r="1726" spans="2:14" ht="31.5" customHeight="1" thickTop="1">
      <c r="B1726" s="1061" t="s">
        <v>1630</v>
      </c>
      <c r="C1726" s="938" t="s">
        <v>1631</v>
      </c>
      <c r="D1726" s="941" t="s">
        <v>1632</v>
      </c>
      <c r="E1726" s="997" t="s">
        <v>76</v>
      </c>
      <c r="F1726" s="941" t="s">
        <v>1669</v>
      </c>
      <c r="G1726" s="941" t="s">
        <v>1670</v>
      </c>
      <c r="H1726" s="184" t="s">
        <v>22</v>
      </c>
      <c r="I1726" s="185">
        <v>0</v>
      </c>
      <c r="J1726" s="185">
        <v>5</v>
      </c>
      <c r="K1726" s="185">
        <v>9</v>
      </c>
      <c r="L1726" s="185">
        <v>5</v>
      </c>
      <c r="M1726" s="185">
        <v>19</v>
      </c>
      <c r="N1726" s="1055" t="s">
        <v>1671</v>
      </c>
    </row>
    <row r="1727" spans="2:14" ht="31.5" customHeight="1">
      <c r="B1727" s="1062"/>
      <c r="C1727" s="925"/>
      <c r="D1727" s="934"/>
      <c r="E1727" s="998"/>
      <c r="F1727" s="934"/>
      <c r="G1727" s="934"/>
      <c r="H1727" s="188" t="s">
        <v>24</v>
      </c>
      <c r="I1727" s="189">
        <v>0</v>
      </c>
      <c r="J1727" s="189">
        <v>5</v>
      </c>
      <c r="K1727" s="189">
        <v>9</v>
      </c>
      <c r="L1727" s="189">
        <v>5</v>
      </c>
      <c r="M1727" s="189">
        <v>19</v>
      </c>
      <c r="N1727" s="1056"/>
    </row>
    <row r="1728" spans="2:14" ht="31.5" customHeight="1" thickBot="1">
      <c r="B1728" s="1063"/>
      <c r="C1728" s="984"/>
      <c r="D1728" s="985"/>
      <c r="E1728" s="1068"/>
      <c r="F1728" s="985"/>
      <c r="G1728" s="985"/>
      <c r="H1728" s="191" t="s">
        <v>25</v>
      </c>
      <c r="I1728" s="192">
        <v>0</v>
      </c>
      <c r="J1728" s="192">
        <v>1</v>
      </c>
      <c r="K1728" s="192">
        <v>1</v>
      </c>
      <c r="L1728" s="192">
        <v>1</v>
      </c>
      <c r="M1728" s="192">
        <v>1</v>
      </c>
      <c r="N1728" s="1057"/>
    </row>
    <row r="1729" spans="2:14" ht="31.5" customHeight="1" thickTop="1">
      <c r="B1729" s="1061" t="s">
        <v>1630</v>
      </c>
      <c r="C1729" s="938" t="s">
        <v>1631</v>
      </c>
      <c r="D1729" s="941" t="s">
        <v>1632</v>
      </c>
      <c r="E1729" s="997" t="s">
        <v>113</v>
      </c>
      <c r="F1729" s="941" t="s">
        <v>1672</v>
      </c>
      <c r="G1729" s="941" t="s">
        <v>1673</v>
      </c>
      <c r="H1729" s="184" t="s">
        <v>22</v>
      </c>
      <c r="I1729" s="185">
        <v>2</v>
      </c>
      <c r="J1729" s="185">
        <v>0</v>
      </c>
      <c r="K1729" s="185">
        <v>0</v>
      </c>
      <c r="L1729" s="185">
        <v>2</v>
      </c>
      <c r="M1729" s="185">
        <v>4</v>
      </c>
      <c r="N1729" s="1055" t="s">
        <v>1674</v>
      </c>
    </row>
    <row r="1730" spans="2:14" ht="31.5" customHeight="1">
      <c r="B1730" s="1062"/>
      <c r="C1730" s="925"/>
      <c r="D1730" s="934"/>
      <c r="E1730" s="998"/>
      <c r="F1730" s="934"/>
      <c r="G1730" s="934"/>
      <c r="H1730" s="188" t="s">
        <v>24</v>
      </c>
      <c r="I1730" s="189">
        <v>2</v>
      </c>
      <c r="J1730" s="189">
        <v>0</v>
      </c>
      <c r="K1730" s="189">
        <v>0</v>
      </c>
      <c r="L1730" s="189">
        <v>2</v>
      </c>
      <c r="M1730" s="189">
        <v>4</v>
      </c>
      <c r="N1730" s="1056"/>
    </row>
    <row r="1731" spans="2:14" ht="31.5" customHeight="1" thickBot="1">
      <c r="B1731" s="1063"/>
      <c r="C1731" s="984"/>
      <c r="D1731" s="985"/>
      <c r="E1731" s="1068"/>
      <c r="F1731" s="985"/>
      <c r="G1731" s="985"/>
      <c r="H1731" s="191" t="s">
        <v>25</v>
      </c>
      <c r="I1731" s="192">
        <v>1</v>
      </c>
      <c r="J1731" s="192">
        <v>0</v>
      </c>
      <c r="K1731" s="192">
        <v>0</v>
      </c>
      <c r="L1731" s="192">
        <v>1</v>
      </c>
      <c r="M1731" s="192">
        <v>1</v>
      </c>
      <c r="N1731" s="1057"/>
    </row>
    <row r="1732" spans="2:14" ht="31.5" customHeight="1" thickTop="1">
      <c r="B1732" s="1061" t="s">
        <v>1630</v>
      </c>
      <c r="C1732" s="938" t="s">
        <v>1631</v>
      </c>
      <c r="D1732" s="941" t="s">
        <v>1632</v>
      </c>
      <c r="E1732" s="997" t="s">
        <v>116</v>
      </c>
      <c r="F1732" s="941" t="s">
        <v>1675</v>
      </c>
      <c r="G1732" s="941" t="s">
        <v>1676</v>
      </c>
      <c r="H1732" s="184" t="s">
        <v>22</v>
      </c>
      <c r="I1732" s="185">
        <v>0</v>
      </c>
      <c r="J1732" s="185">
        <v>0</v>
      </c>
      <c r="K1732" s="185">
        <v>0</v>
      </c>
      <c r="L1732" s="185">
        <v>1</v>
      </c>
      <c r="M1732" s="185">
        <v>1</v>
      </c>
      <c r="N1732" s="1055" t="s">
        <v>1677</v>
      </c>
    </row>
    <row r="1733" spans="2:14" ht="31.5" customHeight="1">
      <c r="B1733" s="1062"/>
      <c r="C1733" s="925"/>
      <c r="D1733" s="934"/>
      <c r="E1733" s="998"/>
      <c r="F1733" s="934"/>
      <c r="G1733" s="934"/>
      <c r="H1733" s="188" t="s">
        <v>24</v>
      </c>
      <c r="I1733" s="189">
        <v>0</v>
      </c>
      <c r="J1733" s="189">
        <v>0</v>
      </c>
      <c r="K1733" s="189">
        <v>0</v>
      </c>
      <c r="L1733" s="189">
        <v>1</v>
      </c>
      <c r="M1733" s="189">
        <v>1</v>
      </c>
      <c r="N1733" s="1056"/>
    </row>
    <row r="1734" spans="2:14" ht="31.5" customHeight="1" thickBot="1">
      <c r="B1734" s="1063"/>
      <c r="C1734" s="984"/>
      <c r="D1734" s="985"/>
      <c r="E1734" s="1068"/>
      <c r="F1734" s="985"/>
      <c r="G1734" s="985"/>
      <c r="H1734" s="191" t="s">
        <v>25</v>
      </c>
      <c r="I1734" s="192">
        <v>0</v>
      </c>
      <c r="J1734" s="192">
        <v>0</v>
      </c>
      <c r="K1734" s="192">
        <v>0</v>
      </c>
      <c r="L1734" s="192">
        <v>1</v>
      </c>
      <c r="M1734" s="192">
        <v>1</v>
      </c>
      <c r="N1734" s="1057"/>
    </row>
    <row r="1735" spans="2:14" ht="31.5" customHeight="1" thickTop="1">
      <c r="B1735" s="1061" t="s">
        <v>1630</v>
      </c>
      <c r="C1735" s="938" t="s">
        <v>1631</v>
      </c>
      <c r="D1735" s="941" t="s">
        <v>1632</v>
      </c>
      <c r="E1735" s="997" t="s">
        <v>496</v>
      </c>
      <c r="F1735" s="941" t="s">
        <v>1678</v>
      </c>
      <c r="G1735" s="941" t="s">
        <v>1679</v>
      </c>
      <c r="H1735" s="184" t="s">
        <v>22</v>
      </c>
      <c r="I1735" s="185">
        <v>0</v>
      </c>
      <c r="J1735" s="185">
        <v>0</v>
      </c>
      <c r="K1735" s="185">
        <v>0</v>
      </c>
      <c r="L1735" s="185">
        <v>13</v>
      </c>
      <c r="M1735" s="185">
        <v>13</v>
      </c>
      <c r="N1735" s="1055" t="s">
        <v>1680</v>
      </c>
    </row>
    <row r="1736" spans="2:14" ht="31.5" customHeight="1">
      <c r="B1736" s="1062"/>
      <c r="C1736" s="925"/>
      <c r="D1736" s="934"/>
      <c r="E1736" s="998"/>
      <c r="F1736" s="934"/>
      <c r="G1736" s="934"/>
      <c r="H1736" s="188" t="s">
        <v>24</v>
      </c>
      <c r="I1736" s="189">
        <v>0</v>
      </c>
      <c r="J1736" s="189">
        <v>0</v>
      </c>
      <c r="K1736" s="189">
        <v>0</v>
      </c>
      <c r="L1736" s="189">
        <v>13</v>
      </c>
      <c r="M1736" s="189">
        <v>13</v>
      </c>
      <c r="N1736" s="1056"/>
    </row>
    <row r="1737" spans="2:14" ht="31.5" customHeight="1" thickBot="1">
      <c r="B1737" s="1063"/>
      <c r="C1737" s="984"/>
      <c r="D1737" s="985"/>
      <c r="E1737" s="1068"/>
      <c r="F1737" s="985"/>
      <c r="G1737" s="985"/>
      <c r="H1737" s="191" t="s">
        <v>25</v>
      </c>
      <c r="I1737" s="192">
        <v>0</v>
      </c>
      <c r="J1737" s="192">
        <v>0</v>
      </c>
      <c r="K1737" s="192">
        <v>0</v>
      </c>
      <c r="L1737" s="192">
        <v>1</v>
      </c>
      <c r="M1737" s="192">
        <v>1</v>
      </c>
      <c r="N1737" s="1057"/>
    </row>
    <row r="1738" spans="2:14" ht="31.5" customHeight="1" thickTop="1">
      <c r="B1738" s="1061" t="s">
        <v>1630</v>
      </c>
      <c r="C1738" s="938" t="s">
        <v>1631</v>
      </c>
      <c r="D1738" s="941" t="s">
        <v>1632</v>
      </c>
      <c r="E1738" s="997" t="s">
        <v>500</v>
      </c>
      <c r="F1738" s="941" t="s">
        <v>1681</v>
      </c>
      <c r="G1738" s="941" t="s">
        <v>1682</v>
      </c>
      <c r="H1738" s="184" t="s">
        <v>22</v>
      </c>
      <c r="I1738" s="185">
        <v>45</v>
      </c>
      <c r="J1738" s="185">
        <v>0</v>
      </c>
      <c r="K1738" s="185">
        <v>0</v>
      </c>
      <c r="L1738" s="185">
        <v>108</v>
      </c>
      <c r="M1738" s="185">
        <v>153</v>
      </c>
      <c r="N1738" s="1055" t="s">
        <v>1683</v>
      </c>
    </row>
    <row r="1739" spans="2:14" ht="31.5" customHeight="1">
      <c r="B1739" s="1062"/>
      <c r="C1739" s="925"/>
      <c r="D1739" s="934"/>
      <c r="E1739" s="998"/>
      <c r="F1739" s="934"/>
      <c r="G1739" s="934"/>
      <c r="H1739" s="188" t="s">
        <v>24</v>
      </c>
      <c r="I1739" s="189">
        <v>47</v>
      </c>
      <c r="J1739" s="189">
        <v>0</v>
      </c>
      <c r="K1739" s="189">
        <v>0</v>
      </c>
      <c r="L1739" s="189">
        <v>230</v>
      </c>
      <c r="M1739" s="189">
        <v>277</v>
      </c>
      <c r="N1739" s="1056"/>
    </row>
    <row r="1740" spans="2:14" ht="31.5" customHeight="1" thickBot="1">
      <c r="B1740" s="1063"/>
      <c r="C1740" s="984"/>
      <c r="D1740" s="985"/>
      <c r="E1740" s="1068"/>
      <c r="F1740" s="985"/>
      <c r="G1740" s="985"/>
      <c r="H1740" s="191" t="s">
        <v>25</v>
      </c>
      <c r="I1740" s="192">
        <v>0.96</v>
      </c>
      <c r="J1740" s="192">
        <v>0</v>
      </c>
      <c r="K1740" s="192">
        <v>0</v>
      </c>
      <c r="L1740" s="192">
        <v>0.47</v>
      </c>
      <c r="M1740" s="192">
        <v>0.55000000000000004</v>
      </c>
      <c r="N1740" s="1057"/>
    </row>
    <row r="1741" spans="2:14" ht="31.5" customHeight="1" thickTop="1">
      <c r="B1741" s="1061" t="s">
        <v>1630</v>
      </c>
      <c r="C1741" s="938" t="s">
        <v>1631</v>
      </c>
      <c r="D1741" s="941" t="s">
        <v>1632</v>
      </c>
      <c r="E1741" s="997" t="s">
        <v>119</v>
      </c>
      <c r="F1741" s="941" t="s">
        <v>1684</v>
      </c>
      <c r="G1741" s="941" t="s">
        <v>1685</v>
      </c>
      <c r="H1741" s="184" t="s">
        <v>22</v>
      </c>
      <c r="I1741" s="185">
        <v>0</v>
      </c>
      <c r="J1741" s="185">
        <v>0</v>
      </c>
      <c r="K1741" s="185">
        <v>0</v>
      </c>
      <c r="L1741" s="185">
        <v>0</v>
      </c>
      <c r="M1741" s="185">
        <v>0</v>
      </c>
      <c r="N1741" s="1055" t="s">
        <v>1686</v>
      </c>
    </row>
    <row r="1742" spans="2:14" ht="31.5" customHeight="1">
      <c r="B1742" s="1062"/>
      <c r="C1742" s="925"/>
      <c r="D1742" s="934"/>
      <c r="E1742" s="998"/>
      <c r="F1742" s="934"/>
      <c r="G1742" s="934"/>
      <c r="H1742" s="188" t="s">
        <v>24</v>
      </c>
      <c r="I1742" s="189">
        <v>0</v>
      </c>
      <c r="J1742" s="189">
        <v>0</v>
      </c>
      <c r="K1742" s="189">
        <v>0</v>
      </c>
      <c r="L1742" s="189">
        <v>0</v>
      </c>
      <c r="M1742" s="189">
        <v>0</v>
      </c>
      <c r="N1742" s="1056"/>
    </row>
    <row r="1743" spans="2:14" ht="31.5" customHeight="1" thickBot="1">
      <c r="B1743" s="1063"/>
      <c r="C1743" s="984"/>
      <c r="D1743" s="985"/>
      <c r="E1743" s="1068"/>
      <c r="F1743" s="985"/>
      <c r="G1743" s="985"/>
      <c r="H1743" s="191" t="s">
        <v>25</v>
      </c>
      <c r="I1743" s="192">
        <v>0</v>
      </c>
      <c r="J1743" s="192">
        <v>0</v>
      </c>
      <c r="K1743" s="192">
        <v>0</v>
      </c>
      <c r="L1743" s="192">
        <v>0</v>
      </c>
      <c r="M1743" s="277">
        <v>0</v>
      </c>
      <c r="N1743" s="1057"/>
    </row>
    <row r="1744" spans="2:14" ht="31.5" customHeight="1" thickTop="1">
      <c r="B1744" s="1061" t="s">
        <v>1630</v>
      </c>
      <c r="C1744" s="938" t="s">
        <v>1631</v>
      </c>
      <c r="D1744" s="941" t="s">
        <v>1632</v>
      </c>
      <c r="E1744" s="997" t="s">
        <v>123</v>
      </c>
      <c r="F1744" s="941" t="s">
        <v>1687</v>
      </c>
      <c r="G1744" s="941" t="s">
        <v>1688</v>
      </c>
      <c r="H1744" s="184" t="s">
        <v>22</v>
      </c>
      <c r="I1744" s="185">
        <v>12</v>
      </c>
      <c r="J1744" s="185">
        <v>0</v>
      </c>
      <c r="K1744" s="185">
        <v>0</v>
      </c>
      <c r="L1744" s="185">
        <v>4</v>
      </c>
      <c r="M1744" s="185">
        <v>16</v>
      </c>
      <c r="N1744" s="1055" t="s">
        <v>1689</v>
      </c>
    </row>
    <row r="1745" spans="2:14" ht="31.5" customHeight="1">
      <c r="B1745" s="1062"/>
      <c r="C1745" s="925"/>
      <c r="D1745" s="934"/>
      <c r="E1745" s="998"/>
      <c r="F1745" s="934"/>
      <c r="G1745" s="934"/>
      <c r="H1745" s="188" t="s">
        <v>24</v>
      </c>
      <c r="I1745" s="189">
        <v>12</v>
      </c>
      <c r="J1745" s="189">
        <v>0</v>
      </c>
      <c r="K1745" s="189">
        <v>0</v>
      </c>
      <c r="L1745" s="189">
        <v>4</v>
      </c>
      <c r="M1745" s="189">
        <v>16</v>
      </c>
      <c r="N1745" s="1056"/>
    </row>
    <row r="1746" spans="2:14" ht="31.5" customHeight="1" thickBot="1">
      <c r="B1746" s="1063"/>
      <c r="C1746" s="984"/>
      <c r="D1746" s="985"/>
      <c r="E1746" s="1068"/>
      <c r="F1746" s="985"/>
      <c r="G1746" s="985"/>
      <c r="H1746" s="191" t="s">
        <v>25</v>
      </c>
      <c r="I1746" s="192">
        <v>1</v>
      </c>
      <c r="J1746" s="192">
        <v>0</v>
      </c>
      <c r="K1746" s="192">
        <v>0</v>
      </c>
      <c r="L1746" s="192">
        <v>1</v>
      </c>
      <c r="M1746" s="192">
        <v>1</v>
      </c>
      <c r="N1746" s="1057"/>
    </row>
    <row r="1747" spans="2:14" ht="31.5" customHeight="1" thickTop="1">
      <c r="B1747" s="1061" t="s">
        <v>1630</v>
      </c>
      <c r="C1747" s="938" t="s">
        <v>1631</v>
      </c>
      <c r="D1747" s="941" t="s">
        <v>1632</v>
      </c>
      <c r="E1747" s="997" t="s">
        <v>126</v>
      </c>
      <c r="F1747" s="941" t="s">
        <v>1690</v>
      </c>
      <c r="G1747" s="941" t="s">
        <v>1691</v>
      </c>
      <c r="H1747" s="184" t="s">
        <v>22</v>
      </c>
      <c r="I1747" s="185">
        <v>0</v>
      </c>
      <c r="J1747" s="185">
        <v>0</v>
      </c>
      <c r="K1747" s="185">
        <v>0</v>
      </c>
      <c r="L1747" s="185">
        <v>0</v>
      </c>
      <c r="M1747" s="185">
        <v>0</v>
      </c>
      <c r="N1747" s="1055" t="s">
        <v>1692</v>
      </c>
    </row>
    <row r="1748" spans="2:14" ht="31.5" customHeight="1">
      <c r="B1748" s="1062"/>
      <c r="C1748" s="925"/>
      <c r="D1748" s="934"/>
      <c r="E1748" s="998"/>
      <c r="F1748" s="934"/>
      <c r="G1748" s="934"/>
      <c r="H1748" s="188" t="s">
        <v>24</v>
      </c>
      <c r="I1748" s="189">
        <v>0</v>
      </c>
      <c r="J1748" s="189">
        <v>0</v>
      </c>
      <c r="K1748" s="189">
        <v>0</v>
      </c>
      <c r="L1748" s="189">
        <v>0</v>
      </c>
      <c r="M1748" s="189">
        <v>0</v>
      </c>
      <c r="N1748" s="1056"/>
    </row>
    <row r="1749" spans="2:14" ht="31.5" customHeight="1" thickBot="1">
      <c r="B1749" s="1063"/>
      <c r="C1749" s="984"/>
      <c r="D1749" s="985"/>
      <c r="E1749" s="1068"/>
      <c r="F1749" s="985"/>
      <c r="G1749" s="985"/>
      <c r="H1749" s="191" t="s">
        <v>25</v>
      </c>
      <c r="I1749" s="192">
        <v>0</v>
      </c>
      <c r="J1749" s="192">
        <v>0</v>
      </c>
      <c r="K1749" s="192">
        <v>0</v>
      </c>
      <c r="L1749" s="192">
        <v>0</v>
      </c>
      <c r="M1749" s="277">
        <v>0</v>
      </c>
      <c r="N1749" s="1057"/>
    </row>
    <row r="1750" spans="2:14" ht="31.5" customHeight="1" thickTop="1">
      <c r="B1750" s="1061" t="s">
        <v>1630</v>
      </c>
      <c r="C1750" s="938" t="s">
        <v>1631</v>
      </c>
      <c r="D1750" s="941" t="s">
        <v>1632</v>
      </c>
      <c r="E1750" s="997" t="s">
        <v>129</v>
      </c>
      <c r="F1750" s="941" t="s">
        <v>1693</v>
      </c>
      <c r="G1750" s="941" t="s">
        <v>1694</v>
      </c>
      <c r="H1750" s="184" t="s">
        <v>22</v>
      </c>
      <c r="I1750" s="185">
        <v>14</v>
      </c>
      <c r="J1750" s="185">
        <v>11</v>
      </c>
      <c r="K1750" s="185">
        <v>0</v>
      </c>
      <c r="L1750" s="185">
        <v>7</v>
      </c>
      <c r="M1750" s="185">
        <v>32</v>
      </c>
      <c r="N1750" s="1055" t="s">
        <v>1695</v>
      </c>
    </row>
    <row r="1751" spans="2:14" ht="31.5" customHeight="1">
      <c r="B1751" s="1062"/>
      <c r="C1751" s="925"/>
      <c r="D1751" s="934"/>
      <c r="E1751" s="998"/>
      <c r="F1751" s="934"/>
      <c r="G1751" s="934"/>
      <c r="H1751" s="188" t="s">
        <v>24</v>
      </c>
      <c r="I1751" s="189">
        <v>8</v>
      </c>
      <c r="J1751" s="189">
        <v>14</v>
      </c>
      <c r="K1751" s="189">
        <v>0</v>
      </c>
      <c r="L1751" s="189">
        <v>12</v>
      </c>
      <c r="M1751" s="189">
        <v>34</v>
      </c>
      <c r="N1751" s="1056"/>
    </row>
    <row r="1752" spans="2:14" ht="31.5" customHeight="1" thickBot="1">
      <c r="B1752" s="1063"/>
      <c r="C1752" s="984"/>
      <c r="D1752" s="985"/>
      <c r="E1752" s="1068"/>
      <c r="F1752" s="985"/>
      <c r="G1752" s="985"/>
      <c r="H1752" s="191" t="s">
        <v>25</v>
      </c>
      <c r="I1752" s="192">
        <v>1.75</v>
      </c>
      <c r="J1752" s="192">
        <v>0.78</v>
      </c>
      <c r="K1752" s="192">
        <v>0</v>
      </c>
      <c r="L1752" s="192">
        <v>0.57999999999999996</v>
      </c>
      <c r="M1752" s="192">
        <v>0.94</v>
      </c>
      <c r="N1752" s="1057"/>
    </row>
    <row r="1753" spans="2:14" ht="31.5" customHeight="1" thickTop="1">
      <c r="B1753" s="1061" t="s">
        <v>1630</v>
      </c>
      <c r="C1753" s="938" t="s">
        <v>1631</v>
      </c>
      <c r="D1753" s="941" t="s">
        <v>1632</v>
      </c>
      <c r="E1753" s="997" t="s">
        <v>291</v>
      </c>
      <c r="F1753" s="941" t="s">
        <v>1696</v>
      </c>
      <c r="G1753" s="941" t="s">
        <v>1697</v>
      </c>
      <c r="H1753" s="184" t="s">
        <v>22</v>
      </c>
      <c r="I1753" s="185">
        <v>0</v>
      </c>
      <c r="J1753" s="185">
        <v>0</v>
      </c>
      <c r="K1753" s="185">
        <v>0</v>
      </c>
      <c r="L1753" s="185">
        <v>0</v>
      </c>
      <c r="M1753" s="185">
        <v>0</v>
      </c>
      <c r="N1753" s="1055" t="s">
        <v>1698</v>
      </c>
    </row>
    <row r="1754" spans="2:14" ht="31.5" customHeight="1">
      <c r="B1754" s="1062"/>
      <c r="C1754" s="925"/>
      <c r="D1754" s="934"/>
      <c r="E1754" s="998"/>
      <c r="F1754" s="934"/>
      <c r="G1754" s="934"/>
      <c r="H1754" s="188" t="s">
        <v>24</v>
      </c>
      <c r="I1754" s="189">
        <v>0</v>
      </c>
      <c r="J1754" s="189">
        <v>0</v>
      </c>
      <c r="K1754" s="189">
        <v>0</v>
      </c>
      <c r="L1754" s="189">
        <v>0</v>
      </c>
      <c r="M1754" s="189">
        <v>0</v>
      </c>
      <c r="N1754" s="1056"/>
    </row>
    <row r="1755" spans="2:14" ht="31.5" customHeight="1" thickBot="1">
      <c r="B1755" s="1063"/>
      <c r="C1755" s="984"/>
      <c r="D1755" s="985"/>
      <c r="E1755" s="1068"/>
      <c r="F1755" s="985"/>
      <c r="G1755" s="985"/>
      <c r="H1755" s="191" t="s">
        <v>25</v>
      </c>
      <c r="I1755" s="192">
        <v>0</v>
      </c>
      <c r="J1755" s="192">
        <v>0</v>
      </c>
      <c r="K1755" s="192">
        <v>0</v>
      </c>
      <c r="L1755" s="192">
        <v>0</v>
      </c>
      <c r="M1755" s="277">
        <v>0</v>
      </c>
      <c r="N1755" s="1057"/>
    </row>
    <row r="1756" spans="2:14" ht="31.5" customHeight="1" thickTop="1">
      <c r="B1756" s="1061" t="s">
        <v>1699</v>
      </c>
      <c r="C1756" s="938" t="s">
        <v>1700</v>
      </c>
      <c r="D1756" s="941" t="s">
        <v>1701</v>
      </c>
      <c r="E1756" s="1011" t="s">
        <v>19</v>
      </c>
      <c r="F1756" s="941" t="s">
        <v>1702</v>
      </c>
      <c r="G1756" s="941" t="s">
        <v>1703</v>
      </c>
      <c r="H1756" s="184" t="s">
        <v>22</v>
      </c>
      <c r="I1756" s="185">
        <v>800</v>
      </c>
      <c r="J1756" s="185">
        <v>1</v>
      </c>
      <c r="K1756" s="185">
        <v>320</v>
      </c>
      <c r="L1756" s="185">
        <v>328</v>
      </c>
      <c r="M1756" s="185">
        <v>1449</v>
      </c>
      <c r="N1756" s="1100" t="s">
        <v>1704</v>
      </c>
    </row>
    <row r="1757" spans="2:14" ht="31.5" customHeight="1">
      <c r="B1757" s="1062"/>
      <c r="C1757" s="925"/>
      <c r="D1757" s="934"/>
      <c r="E1757" s="1012"/>
      <c r="F1757" s="934"/>
      <c r="G1757" s="934"/>
      <c r="H1757" s="188" t="s">
        <v>24</v>
      </c>
      <c r="I1757" s="189">
        <v>1424</v>
      </c>
      <c r="J1757" s="189">
        <v>1424</v>
      </c>
      <c r="K1757" s="189">
        <v>1424</v>
      </c>
      <c r="L1757" s="189">
        <v>1424</v>
      </c>
      <c r="M1757" s="189">
        <v>1424</v>
      </c>
      <c r="N1757" s="751"/>
    </row>
    <row r="1758" spans="2:14" ht="31.5" customHeight="1" thickBot="1">
      <c r="B1758" s="1063"/>
      <c r="C1758" s="984"/>
      <c r="D1758" s="985"/>
      <c r="E1758" s="1064"/>
      <c r="F1758" s="985"/>
      <c r="G1758" s="985"/>
      <c r="H1758" s="191" t="s">
        <v>25</v>
      </c>
      <c r="I1758" s="192">
        <v>0.56000000000000005</v>
      </c>
      <c r="J1758" s="192">
        <v>0</v>
      </c>
      <c r="K1758" s="273">
        <v>0.22500000000000001</v>
      </c>
      <c r="L1758" s="192">
        <v>0.23</v>
      </c>
      <c r="M1758" s="273">
        <v>1.0149999999999999</v>
      </c>
      <c r="N1758" s="1101"/>
    </row>
    <row r="1759" spans="2:14" ht="31.5" customHeight="1" thickTop="1">
      <c r="B1759" s="1061" t="s">
        <v>1699</v>
      </c>
      <c r="C1759" s="938" t="s">
        <v>1700</v>
      </c>
      <c r="D1759" s="941" t="s">
        <v>1701</v>
      </c>
      <c r="E1759" s="997" t="s">
        <v>26</v>
      </c>
      <c r="F1759" s="939" t="s">
        <v>1705</v>
      </c>
      <c r="G1759" s="939" t="s">
        <v>1706</v>
      </c>
      <c r="H1759" s="184" t="s">
        <v>22</v>
      </c>
      <c r="I1759" s="185">
        <v>0</v>
      </c>
      <c r="J1759" s="185">
        <v>1</v>
      </c>
      <c r="K1759" s="185">
        <v>2</v>
      </c>
      <c r="L1759" s="185">
        <v>4368</v>
      </c>
      <c r="M1759" s="185">
        <v>4371</v>
      </c>
      <c r="N1759" s="1100" t="s">
        <v>1707</v>
      </c>
    </row>
    <row r="1760" spans="2:14" ht="31.5" customHeight="1">
      <c r="B1760" s="1062"/>
      <c r="C1760" s="925"/>
      <c r="D1760" s="934"/>
      <c r="E1760" s="998"/>
      <c r="F1760" s="928"/>
      <c r="G1760" s="928"/>
      <c r="H1760" s="188" t="s">
        <v>24</v>
      </c>
      <c r="I1760" s="189">
        <v>2655</v>
      </c>
      <c r="J1760" s="189">
        <v>3848</v>
      </c>
      <c r="K1760" s="189">
        <v>3848</v>
      </c>
      <c r="L1760" s="189">
        <v>3848</v>
      </c>
      <c r="M1760" s="189">
        <v>3848</v>
      </c>
      <c r="N1760" s="751"/>
    </row>
    <row r="1761" spans="2:14" ht="31.5" customHeight="1" thickBot="1">
      <c r="B1761" s="1063"/>
      <c r="C1761" s="984"/>
      <c r="D1761" s="985"/>
      <c r="E1761" s="1068"/>
      <c r="F1761" s="1069"/>
      <c r="G1761" s="1069"/>
      <c r="H1761" s="191" t="s">
        <v>25</v>
      </c>
      <c r="I1761" s="277">
        <v>0</v>
      </c>
      <c r="J1761" s="192">
        <v>0</v>
      </c>
      <c r="K1761" s="192">
        <v>0</v>
      </c>
      <c r="L1761" s="277">
        <v>13.513513509999999</v>
      </c>
      <c r="M1761" s="273">
        <v>0.13600000000000001</v>
      </c>
      <c r="N1761" s="1101"/>
    </row>
    <row r="1762" spans="2:14" ht="31.5" customHeight="1" thickTop="1">
      <c r="B1762" s="1061" t="s">
        <v>1699</v>
      </c>
      <c r="C1762" s="938" t="s">
        <v>1700</v>
      </c>
      <c r="D1762" s="941" t="s">
        <v>1701</v>
      </c>
      <c r="E1762" s="997" t="s">
        <v>55</v>
      </c>
      <c r="F1762" s="941" t="s">
        <v>1708</v>
      </c>
      <c r="G1762" s="941" t="s">
        <v>1709</v>
      </c>
      <c r="H1762" s="184" t="s">
        <v>22</v>
      </c>
      <c r="I1762" s="185">
        <v>0</v>
      </c>
      <c r="J1762" s="185">
        <v>1</v>
      </c>
      <c r="K1762" s="185">
        <v>3</v>
      </c>
      <c r="L1762" s="185">
        <v>65</v>
      </c>
      <c r="M1762" s="185">
        <v>166</v>
      </c>
      <c r="N1762" s="1055"/>
    </row>
    <row r="1763" spans="2:14" ht="31.5" customHeight="1">
      <c r="B1763" s="1062"/>
      <c r="C1763" s="925"/>
      <c r="D1763" s="934"/>
      <c r="E1763" s="998"/>
      <c r="F1763" s="934"/>
      <c r="G1763" s="934"/>
      <c r="H1763" s="188" t="s">
        <v>24</v>
      </c>
      <c r="I1763" s="189">
        <v>0</v>
      </c>
      <c r="J1763" s="189">
        <v>241</v>
      </c>
      <c r="K1763" s="189">
        <v>241</v>
      </c>
      <c r="L1763" s="189">
        <v>241</v>
      </c>
      <c r="M1763" s="189">
        <v>241</v>
      </c>
      <c r="N1763" s="1056"/>
    </row>
    <row r="1764" spans="2:14" ht="31.5" customHeight="1" thickBot="1">
      <c r="B1764" s="1063"/>
      <c r="C1764" s="984"/>
      <c r="D1764" s="985"/>
      <c r="E1764" s="1068"/>
      <c r="F1764" s="985"/>
      <c r="G1764" s="985"/>
      <c r="H1764" s="191" t="s">
        <v>25</v>
      </c>
      <c r="I1764" s="192">
        <v>0</v>
      </c>
      <c r="J1764" s="273">
        <v>4.0000000000000001E-3</v>
      </c>
      <c r="K1764" s="273">
        <v>1.24E-2</v>
      </c>
      <c r="L1764" s="277">
        <v>-73.029045640000007</v>
      </c>
      <c r="M1764" s="287">
        <v>-0.31</v>
      </c>
      <c r="N1764" s="1057"/>
    </row>
    <row r="1765" spans="2:14" ht="31.5" customHeight="1" thickTop="1">
      <c r="B1765" s="1061" t="s">
        <v>1699</v>
      </c>
      <c r="C1765" s="938" t="s">
        <v>1700</v>
      </c>
      <c r="D1765" s="941" t="s">
        <v>1701</v>
      </c>
      <c r="E1765" s="997" t="s">
        <v>59</v>
      </c>
      <c r="F1765" s="941" t="s">
        <v>1710</v>
      </c>
      <c r="G1765" s="941" t="s">
        <v>1711</v>
      </c>
      <c r="H1765" s="184" t="s">
        <v>22</v>
      </c>
      <c r="I1765" s="185">
        <v>0</v>
      </c>
      <c r="J1765" s="185">
        <v>6</v>
      </c>
      <c r="K1765" s="185">
        <v>672</v>
      </c>
      <c r="L1765" s="185">
        <v>300</v>
      </c>
      <c r="M1765" s="185">
        <v>1078</v>
      </c>
      <c r="N1765" s="1055" t="s">
        <v>1712</v>
      </c>
    </row>
    <row r="1766" spans="2:14" ht="31.5" customHeight="1">
      <c r="B1766" s="1062"/>
      <c r="C1766" s="925"/>
      <c r="D1766" s="934"/>
      <c r="E1766" s="998"/>
      <c r="F1766" s="934"/>
      <c r="G1766" s="934"/>
      <c r="H1766" s="188" t="s">
        <v>24</v>
      </c>
      <c r="I1766" s="189">
        <v>0</v>
      </c>
      <c r="J1766" s="189">
        <v>1936</v>
      </c>
      <c r="K1766" s="189">
        <v>1936</v>
      </c>
      <c r="L1766" s="189">
        <v>1936</v>
      </c>
      <c r="M1766" s="189">
        <v>1936</v>
      </c>
      <c r="N1766" s="1056"/>
    </row>
    <row r="1767" spans="2:14" ht="31.5" customHeight="1" thickBot="1">
      <c r="B1767" s="1063"/>
      <c r="C1767" s="984"/>
      <c r="D1767" s="985"/>
      <c r="E1767" s="1068"/>
      <c r="F1767" s="985"/>
      <c r="G1767" s="985"/>
      <c r="H1767" s="191" t="s">
        <v>25</v>
      </c>
      <c r="I1767" s="192">
        <v>0</v>
      </c>
      <c r="J1767" s="273">
        <v>3.0000000000000001E-3</v>
      </c>
      <c r="K1767" s="273">
        <v>0.34699999999999998</v>
      </c>
      <c r="L1767" s="277">
        <v>15.49586777</v>
      </c>
      <c r="M1767" s="287">
        <v>0.56000000000000005</v>
      </c>
      <c r="N1767" s="1057"/>
    </row>
    <row r="1768" spans="2:14" ht="31.5" customHeight="1" thickTop="1">
      <c r="B1768" s="1061" t="s">
        <v>1699</v>
      </c>
      <c r="C1768" s="938" t="s">
        <v>1700</v>
      </c>
      <c r="D1768" s="941" t="s">
        <v>1701</v>
      </c>
      <c r="E1768" s="997" t="s">
        <v>70</v>
      </c>
      <c r="F1768" s="941" t="s">
        <v>1713</v>
      </c>
      <c r="G1768" s="941" t="s">
        <v>1714</v>
      </c>
      <c r="H1768" s="184" t="s">
        <v>22</v>
      </c>
      <c r="I1768" s="185">
        <v>0</v>
      </c>
      <c r="J1768" s="185">
        <v>0</v>
      </c>
      <c r="K1768" s="185">
        <v>0</v>
      </c>
      <c r="L1768" s="185">
        <v>0</v>
      </c>
      <c r="M1768" s="185">
        <f>SUM(L1768:L1768)</f>
        <v>0</v>
      </c>
      <c r="N1768" s="1055" t="s">
        <v>1715</v>
      </c>
    </row>
    <row r="1769" spans="2:14" ht="31.5" customHeight="1">
      <c r="B1769" s="1062"/>
      <c r="C1769" s="925"/>
      <c r="D1769" s="934"/>
      <c r="E1769" s="998"/>
      <c r="F1769" s="934"/>
      <c r="G1769" s="934"/>
      <c r="H1769" s="188" t="s">
        <v>24</v>
      </c>
      <c r="I1769" s="189">
        <v>0</v>
      </c>
      <c r="J1769" s="189">
        <v>0</v>
      </c>
      <c r="K1769" s="189">
        <v>0</v>
      </c>
      <c r="L1769" s="189">
        <v>0</v>
      </c>
      <c r="M1769" s="189">
        <f>SUM(L1769:L1769)</f>
        <v>0</v>
      </c>
      <c r="N1769" s="1056"/>
    </row>
    <row r="1770" spans="2:14" ht="31.5" customHeight="1" thickBot="1">
      <c r="B1770" s="1063"/>
      <c r="C1770" s="984"/>
      <c r="D1770" s="985"/>
      <c r="E1770" s="1068"/>
      <c r="F1770" s="985"/>
      <c r="G1770" s="985"/>
      <c r="H1770" s="191" t="s">
        <v>25</v>
      </c>
      <c r="I1770" s="192">
        <v>0</v>
      </c>
      <c r="J1770" s="277" t="s">
        <v>1716</v>
      </c>
      <c r="K1770" s="192">
        <v>0</v>
      </c>
      <c r="L1770" s="192">
        <v>0</v>
      </c>
      <c r="M1770" s="192">
        <v>0</v>
      </c>
      <c r="N1770" s="1057"/>
    </row>
    <row r="1771" spans="2:14" ht="31.5" customHeight="1" thickTop="1">
      <c r="B1771" s="1061" t="s">
        <v>1699</v>
      </c>
      <c r="C1771" s="938" t="s">
        <v>1700</v>
      </c>
      <c r="D1771" s="941" t="s">
        <v>1701</v>
      </c>
      <c r="E1771" s="997" t="s">
        <v>103</v>
      </c>
      <c r="F1771" s="941" t="s">
        <v>1717</v>
      </c>
      <c r="G1771" s="941" t="s">
        <v>1718</v>
      </c>
      <c r="H1771" s="184" t="s">
        <v>22</v>
      </c>
      <c r="I1771" s="185">
        <v>0</v>
      </c>
      <c r="J1771" s="185">
        <v>1</v>
      </c>
      <c r="K1771" s="185">
        <v>666</v>
      </c>
      <c r="L1771" s="185">
        <v>3278</v>
      </c>
      <c r="M1771" s="185">
        <v>3945</v>
      </c>
      <c r="N1771" s="1100" t="s">
        <v>1719</v>
      </c>
    </row>
    <row r="1772" spans="2:14" ht="31.5" customHeight="1">
      <c r="B1772" s="1062"/>
      <c r="C1772" s="925"/>
      <c r="D1772" s="934"/>
      <c r="E1772" s="998"/>
      <c r="F1772" s="934"/>
      <c r="G1772" s="934"/>
      <c r="H1772" s="188" t="s">
        <v>24</v>
      </c>
      <c r="I1772" s="189">
        <v>2665</v>
      </c>
      <c r="J1772" s="189">
        <v>2738</v>
      </c>
      <c r="K1772" s="189">
        <v>2738</v>
      </c>
      <c r="L1772" s="189">
        <v>2738</v>
      </c>
      <c r="M1772" s="189">
        <v>2738</v>
      </c>
      <c r="N1772" s="751"/>
    </row>
    <row r="1773" spans="2:14" ht="31.5" customHeight="1" thickBot="1">
      <c r="B1773" s="1063"/>
      <c r="C1773" s="984"/>
      <c r="D1773" s="985"/>
      <c r="E1773" s="1068"/>
      <c r="F1773" s="985"/>
      <c r="G1773" s="985"/>
      <c r="H1773" s="191" t="s">
        <v>25</v>
      </c>
      <c r="I1773" s="192">
        <v>0</v>
      </c>
      <c r="J1773" s="273">
        <v>2.9999999999999997E-4</v>
      </c>
      <c r="K1773" s="273">
        <v>0.2432</v>
      </c>
      <c r="L1773" s="277">
        <v>19.722425130000001</v>
      </c>
      <c r="M1773" s="287">
        <v>0.44</v>
      </c>
      <c r="N1773" s="1101"/>
    </row>
    <row r="1774" spans="2:14" ht="31.5" customHeight="1" thickTop="1">
      <c r="B1774" s="1061" t="s">
        <v>1699</v>
      </c>
      <c r="C1774" s="938" t="s">
        <v>1700</v>
      </c>
      <c r="D1774" s="941" t="s">
        <v>1701</v>
      </c>
      <c r="E1774" s="997" t="s">
        <v>73</v>
      </c>
      <c r="F1774" s="941" t="s">
        <v>1720</v>
      </c>
      <c r="G1774" s="941" t="s">
        <v>1721</v>
      </c>
      <c r="H1774" s="184" t="s">
        <v>22</v>
      </c>
      <c r="I1774" s="185">
        <v>300</v>
      </c>
      <c r="J1774" s="185">
        <v>0</v>
      </c>
      <c r="K1774" s="185">
        <v>0</v>
      </c>
      <c r="L1774" s="185">
        <v>0</v>
      </c>
      <c r="M1774" s="185">
        <v>300</v>
      </c>
      <c r="N1774" s="1055" t="s">
        <v>1722</v>
      </c>
    </row>
    <row r="1775" spans="2:14" ht="31.5" customHeight="1">
      <c r="B1775" s="1062"/>
      <c r="C1775" s="925"/>
      <c r="D1775" s="934"/>
      <c r="E1775" s="998"/>
      <c r="F1775" s="934"/>
      <c r="G1775" s="934"/>
      <c r="H1775" s="188" t="s">
        <v>24</v>
      </c>
      <c r="I1775" s="189">
        <v>25734</v>
      </c>
      <c r="J1775" s="189">
        <v>25734</v>
      </c>
      <c r="K1775" s="189">
        <v>25734</v>
      </c>
      <c r="L1775" s="189">
        <v>25734</v>
      </c>
      <c r="M1775" s="189">
        <v>25734</v>
      </c>
      <c r="N1775" s="1056"/>
    </row>
    <row r="1776" spans="2:14" ht="31.5" customHeight="1" thickBot="1">
      <c r="B1776" s="1063"/>
      <c r="C1776" s="984"/>
      <c r="D1776" s="985"/>
      <c r="E1776" s="1068"/>
      <c r="F1776" s="985"/>
      <c r="G1776" s="985"/>
      <c r="H1776" s="191" t="s">
        <v>25</v>
      </c>
      <c r="I1776" s="273">
        <v>1.1599999999999999E-2</v>
      </c>
      <c r="J1776" s="192">
        <v>0</v>
      </c>
      <c r="K1776" s="192">
        <v>0</v>
      </c>
      <c r="L1776" s="192">
        <v>0</v>
      </c>
      <c r="M1776" s="288">
        <v>1.2E-2</v>
      </c>
      <c r="N1776" s="1057"/>
    </row>
    <row r="1777" spans="2:14" ht="31.5" customHeight="1" thickTop="1">
      <c r="B1777" s="1061" t="s">
        <v>1699</v>
      </c>
      <c r="C1777" s="938" t="s">
        <v>1700</v>
      </c>
      <c r="D1777" s="941" t="s">
        <v>1701</v>
      </c>
      <c r="E1777" s="997" t="s">
        <v>76</v>
      </c>
      <c r="F1777" s="941" t="s">
        <v>1723</v>
      </c>
      <c r="G1777" s="941" t="s">
        <v>1724</v>
      </c>
      <c r="H1777" s="184" t="s">
        <v>22</v>
      </c>
      <c r="I1777" s="185">
        <v>0</v>
      </c>
      <c r="J1777" s="185">
        <v>1</v>
      </c>
      <c r="K1777" s="185">
        <v>4</v>
      </c>
      <c r="L1777" s="185">
        <v>30</v>
      </c>
      <c r="M1777" s="185">
        <v>35</v>
      </c>
      <c r="N1777" s="1055"/>
    </row>
    <row r="1778" spans="2:14" ht="31.5" customHeight="1">
      <c r="B1778" s="1062"/>
      <c r="C1778" s="925"/>
      <c r="D1778" s="934"/>
      <c r="E1778" s="998"/>
      <c r="F1778" s="934"/>
      <c r="G1778" s="934"/>
      <c r="H1778" s="188" t="s">
        <v>24</v>
      </c>
      <c r="I1778" s="189">
        <v>0</v>
      </c>
      <c r="J1778" s="189">
        <v>252</v>
      </c>
      <c r="K1778" s="189">
        <v>252</v>
      </c>
      <c r="L1778" s="189">
        <v>252</v>
      </c>
      <c r="M1778" s="189">
        <v>252</v>
      </c>
      <c r="N1778" s="1056"/>
    </row>
    <row r="1779" spans="2:14" ht="31.5" customHeight="1" thickBot="1">
      <c r="B1779" s="1063"/>
      <c r="C1779" s="984"/>
      <c r="D1779" s="985"/>
      <c r="E1779" s="1068"/>
      <c r="F1779" s="985"/>
      <c r="G1779" s="985"/>
      <c r="H1779" s="191" t="s">
        <v>25</v>
      </c>
      <c r="I1779" s="192">
        <v>0</v>
      </c>
      <c r="J1779" s="273">
        <v>3.8999999999999998E-3</v>
      </c>
      <c r="K1779" s="273">
        <v>1.6E-2</v>
      </c>
      <c r="L1779" s="273">
        <v>2.4E-2</v>
      </c>
      <c r="M1779" s="192">
        <v>0.14000000000000001</v>
      </c>
      <c r="N1779" s="1057"/>
    </row>
    <row r="1780" spans="2:14" ht="46.5" customHeight="1" thickTop="1">
      <c r="B1780" s="1061" t="s">
        <v>1699</v>
      </c>
      <c r="C1780" s="938" t="s">
        <v>1725</v>
      </c>
      <c r="D1780" s="941" t="s">
        <v>1726</v>
      </c>
      <c r="E1780" s="1011" t="s">
        <v>19</v>
      </c>
      <c r="F1780" s="941" t="s">
        <v>1727</v>
      </c>
      <c r="G1780" s="941" t="s">
        <v>1703</v>
      </c>
      <c r="H1780" s="184" t="s">
        <v>22</v>
      </c>
      <c r="I1780" s="185">
        <v>0</v>
      </c>
      <c r="J1780" s="185">
        <v>6</v>
      </c>
      <c r="K1780" s="185">
        <v>6</v>
      </c>
      <c r="L1780" s="185">
        <v>6</v>
      </c>
      <c r="M1780" s="185">
        <v>6</v>
      </c>
      <c r="N1780" s="1055" t="s">
        <v>1728</v>
      </c>
    </row>
    <row r="1781" spans="2:14" ht="46.5" customHeight="1">
      <c r="B1781" s="1062"/>
      <c r="C1781" s="925"/>
      <c r="D1781" s="934"/>
      <c r="E1781" s="1012"/>
      <c r="F1781" s="934"/>
      <c r="G1781" s="934"/>
      <c r="H1781" s="188" t="s">
        <v>24</v>
      </c>
      <c r="I1781" s="189">
        <v>0</v>
      </c>
      <c r="J1781" s="189">
        <v>26</v>
      </c>
      <c r="K1781" s="189">
        <v>26</v>
      </c>
      <c r="L1781" s="189">
        <v>26</v>
      </c>
      <c r="M1781" s="189">
        <v>26</v>
      </c>
      <c r="N1781" s="1056"/>
    </row>
    <row r="1782" spans="2:14" ht="46.5" customHeight="1" thickBot="1">
      <c r="B1782" s="1063"/>
      <c r="C1782" s="984"/>
      <c r="D1782" s="985"/>
      <c r="E1782" s="1064"/>
      <c r="F1782" s="985"/>
      <c r="G1782" s="985"/>
      <c r="H1782" s="191" t="s">
        <v>25</v>
      </c>
      <c r="I1782" s="192">
        <v>0</v>
      </c>
      <c r="J1782" s="192">
        <v>0.23</v>
      </c>
      <c r="K1782" s="192">
        <v>0.23</v>
      </c>
      <c r="L1782" s="192">
        <v>0.23</v>
      </c>
      <c r="M1782" s="192">
        <v>0.23</v>
      </c>
      <c r="N1782" s="1057"/>
    </row>
    <row r="1783" spans="2:14" ht="31.5" customHeight="1" thickTop="1">
      <c r="B1783" s="1091" t="s">
        <v>1699</v>
      </c>
      <c r="C1783" s="938" t="s">
        <v>1725</v>
      </c>
      <c r="D1783" s="939" t="s">
        <v>1726</v>
      </c>
      <c r="E1783" s="997" t="s">
        <v>26</v>
      </c>
      <c r="F1783" s="939" t="s">
        <v>1729</v>
      </c>
      <c r="G1783" s="939" t="s">
        <v>1730</v>
      </c>
      <c r="H1783" s="184" t="s">
        <v>22</v>
      </c>
      <c r="I1783" s="185">
        <v>2</v>
      </c>
      <c r="J1783" s="185">
        <v>1</v>
      </c>
      <c r="K1783" s="185">
        <v>1</v>
      </c>
      <c r="L1783" s="185">
        <v>0</v>
      </c>
      <c r="M1783" s="185">
        <v>4</v>
      </c>
      <c r="N1783" s="1055"/>
    </row>
    <row r="1784" spans="2:14" ht="31.5" customHeight="1">
      <c r="B1784" s="1092"/>
      <c r="C1784" s="925"/>
      <c r="D1784" s="928"/>
      <c r="E1784" s="998"/>
      <c r="F1784" s="928"/>
      <c r="G1784" s="928"/>
      <c r="H1784" s="188" t="s">
        <v>24</v>
      </c>
      <c r="I1784" s="189">
        <v>2</v>
      </c>
      <c r="J1784" s="189">
        <v>1</v>
      </c>
      <c r="K1784" s="189">
        <v>1</v>
      </c>
      <c r="L1784" s="189">
        <v>0</v>
      </c>
      <c r="M1784" s="189">
        <v>4</v>
      </c>
      <c r="N1784" s="1056"/>
    </row>
    <row r="1785" spans="2:14" ht="31.5" customHeight="1">
      <c r="B1785" s="1092"/>
      <c r="C1785" s="925"/>
      <c r="D1785" s="928"/>
      <c r="E1785" s="998"/>
      <c r="F1785" s="928"/>
      <c r="G1785" s="928"/>
      <c r="H1785" s="188" t="s">
        <v>1450</v>
      </c>
      <c r="I1785" s="189">
        <v>2</v>
      </c>
      <c r="J1785" s="289">
        <v>0.01</v>
      </c>
      <c r="K1785" s="289">
        <v>0.01</v>
      </c>
      <c r="L1785" s="290">
        <v>0</v>
      </c>
      <c r="M1785" s="189">
        <v>4</v>
      </c>
      <c r="N1785" s="1056"/>
    </row>
    <row r="1786" spans="2:14" ht="31.5" customHeight="1" thickBot="1">
      <c r="B1786" s="1093"/>
      <c r="C1786" s="984"/>
      <c r="D1786" s="1069"/>
      <c r="E1786" s="1068"/>
      <c r="F1786" s="1069"/>
      <c r="G1786" s="1069"/>
      <c r="H1786" s="191" t="s">
        <v>25</v>
      </c>
      <c r="I1786" s="192">
        <v>1</v>
      </c>
      <c r="J1786" s="192">
        <v>1</v>
      </c>
      <c r="K1786" s="192">
        <v>1</v>
      </c>
      <c r="L1786" s="192">
        <v>0</v>
      </c>
      <c r="M1786" s="192">
        <v>1</v>
      </c>
      <c r="N1786" s="1057"/>
    </row>
    <row r="1787" spans="2:14" ht="31.5" customHeight="1" thickTop="1">
      <c r="B1787" s="1091" t="s">
        <v>1699</v>
      </c>
      <c r="C1787" s="938" t="s">
        <v>1725</v>
      </c>
      <c r="D1787" s="939" t="s">
        <v>1726</v>
      </c>
      <c r="E1787" s="997" t="s">
        <v>55</v>
      </c>
      <c r="F1787" s="941" t="s">
        <v>1731</v>
      </c>
      <c r="G1787" s="941" t="s">
        <v>1732</v>
      </c>
      <c r="H1787" s="184" t="s">
        <v>22</v>
      </c>
      <c r="I1787" s="185">
        <v>0</v>
      </c>
      <c r="J1787" s="185">
        <v>6</v>
      </c>
      <c r="K1787" s="185">
        <v>6</v>
      </c>
      <c r="L1787" s="185">
        <v>6</v>
      </c>
      <c r="M1787" s="185">
        <v>6</v>
      </c>
      <c r="N1787" s="1055" t="s">
        <v>1728</v>
      </c>
    </row>
    <row r="1788" spans="2:14" ht="31.5" customHeight="1">
      <c r="B1788" s="1092"/>
      <c r="C1788" s="925"/>
      <c r="D1788" s="928"/>
      <c r="E1788" s="998"/>
      <c r="F1788" s="933"/>
      <c r="G1788" s="933"/>
      <c r="H1788" s="188" t="s">
        <v>24</v>
      </c>
      <c r="I1788" s="281">
        <v>0</v>
      </c>
      <c r="J1788" s="281">
        <v>11</v>
      </c>
      <c r="K1788" s="281">
        <v>11</v>
      </c>
      <c r="L1788" s="281">
        <v>11</v>
      </c>
      <c r="M1788" s="281">
        <v>11</v>
      </c>
      <c r="N1788" s="1056"/>
    </row>
    <row r="1789" spans="2:14" ht="31.5" customHeight="1">
      <c r="B1789" s="1092"/>
      <c r="C1789" s="925"/>
      <c r="D1789" s="928"/>
      <c r="E1789" s="998"/>
      <c r="F1789" s="934"/>
      <c r="G1789" s="934"/>
      <c r="H1789" s="188" t="s">
        <v>1450</v>
      </c>
      <c r="I1789" s="189">
        <v>0</v>
      </c>
      <c r="J1789" s="189">
        <v>17</v>
      </c>
      <c r="K1789" s="189">
        <v>17</v>
      </c>
      <c r="L1789" s="189">
        <v>17</v>
      </c>
      <c r="M1789" s="189">
        <v>17</v>
      </c>
      <c r="N1789" s="1056"/>
    </row>
    <row r="1790" spans="2:14" ht="31.5" customHeight="1" thickBot="1">
      <c r="B1790" s="1093"/>
      <c r="C1790" s="984"/>
      <c r="D1790" s="1069"/>
      <c r="E1790" s="1068"/>
      <c r="F1790" s="985"/>
      <c r="G1790" s="985"/>
      <c r="H1790" s="191" t="s">
        <v>25</v>
      </c>
      <c r="I1790" s="192">
        <v>0</v>
      </c>
      <c r="J1790" s="192">
        <v>1</v>
      </c>
      <c r="K1790" s="192">
        <v>1</v>
      </c>
      <c r="L1790" s="192">
        <v>1</v>
      </c>
      <c r="M1790" s="192">
        <v>1</v>
      </c>
      <c r="N1790" s="1057"/>
    </row>
    <row r="1791" spans="2:14" ht="31.5" customHeight="1" thickTop="1">
      <c r="B1791" s="1061" t="s">
        <v>1699</v>
      </c>
      <c r="C1791" s="938" t="s">
        <v>1725</v>
      </c>
      <c r="D1791" s="941" t="s">
        <v>1726</v>
      </c>
      <c r="E1791" s="997" t="s">
        <v>59</v>
      </c>
      <c r="F1791" s="941" t="s">
        <v>1733</v>
      </c>
      <c r="G1791" s="941" t="s">
        <v>1734</v>
      </c>
      <c r="H1791" s="184" t="s">
        <v>22</v>
      </c>
      <c r="I1791" s="185">
        <v>0</v>
      </c>
      <c r="J1791" s="185">
        <v>960</v>
      </c>
      <c r="K1791" s="185">
        <v>960</v>
      </c>
      <c r="L1791" s="185">
        <v>0</v>
      </c>
      <c r="M1791" s="185">
        <v>960</v>
      </c>
      <c r="N1791" s="1055" t="s">
        <v>1735</v>
      </c>
    </row>
    <row r="1792" spans="2:14" ht="31.5" customHeight="1">
      <c r="B1792" s="1062"/>
      <c r="C1792" s="925"/>
      <c r="D1792" s="934"/>
      <c r="E1792" s="998"/>
      <c r="F1792" s="934"/>
      <c r="G1792" s="934"/>
      <c r="H1792" s="188" t="s">
        <v>24</v>
      </c>
      <c r="I1792" s="189">
        <v>0</v>
      </c>
      <c r="J1792" s="189">
        <v>2600</v>
      </c>
      <c r="K1792" s="189">
        <v>2600</v>
      </c>
      <c r="L1792" s="189">
        <v>2600</v>
      </c>
      <c r="M1792" s="189">
        <v>2600</v>
      </c>
      <c r="N1792" s="1056"/>
    </row>
    <row r="1793" spans="2:14" ht="31.5" customHeight="1" thickBot="1">
      <c r="B1793" s="1063"/>
      <c r="C1793" s="984"/>
      <c r="D1793" s="985"/>
      <c r="E1793" s="1068"/>
      <c r="F1793" s="985"/>
      <c r="G1793" s="985"/>
      <c r="H1793" s="191" t="s">
        <v>25</v>
      </c>
      <c r="I1793" s="192">
        <v>0</v>
      </c>
      <c r="J1793" s="192">
        <v>0.37</v>
      </c>
      <c r="K1793" s="192">
        <v>0.37</v>
      </c>
      <c r="L1793" s="277">
        <v>0</v>
      </c>
      <c r="M1793" s="287">
        <v>-0.63</v>
      </c>
      <c r="N1793" s="1057"/>
    </row>
    <row r="1794" spans="2:14" ht="31.5" customHeight="1" thickTop="1">
      <c r="B1794" s="1095" t="s">
        <v>1699</v>
      </c>
      <c r="C1794" s="1097" t="s">
        <v>1725</v>
      </c>
      <c r="D1794" s="941" t="s">
        <v>1726</v>
      </c>
      <c r="E1794" s="997" t="s">
        <v>70</v>
      </c>
      <c r="F1794" s="941" t="s">
        <v>1736</v>
      </c>
      <c r="G1794" s="941" t="s">
        <v>1737</v>
      </c>
      <c r="H1794" s="184" t="s">
        <v>22</v>
      </c>
      <c r="I1794" s="185">
        <v>2</v>
      </c>
      <c r="J1794" s="185">
        <v>1</v>
      </c>
      <c r="K1794" s="185">
        <v>1</v>
      </c>
      <c r="L1794" s="185">
        <v>0</v>
      </c>
      <c r="M1794" s="185">
        <v>4</v>
      </c>
      <c r="N1794" s="1055"/>
    </row>
    <row r="1795" spans="2:14" ht="31.5" customHeight="1">
      <c r="B1795" s="1096"/>
      <c r="C1795" s="1098"/>
      <c r="D1795" s="934"/>
      <c r="E1795" s="998"/>
      <c r="F1795" s="934"/>
      <c r="G1795" s="934"/>
      <c r="H1795" s="188" t="s">
        <v>24</v>
      </c>
      <c r="I1795" s="189">
        <v>2</v>
      </c>
      <c r="J1795" s="189">
        <v>1</v>
      </c>
      <c r="K1795" s="189">
        <v>1</v>
      </c>
      <c r="L1795" s="189">
        <v>0</v>
      </c>
      <c r="M1795" s="189">
        <v>4</v>
      </c>
      <c r="N1795" s="1056"/>
    </row>
    <row r="1796" spans="2:14" ht="31.5" customHeight="1" thickBot="1">
      <c r="B1796" s="1096"/>
      <c r="C1796" s="1099"/>
      <c r="D1796" s="985"/>
      <c r="E1796" s="1068"/>
      <c r="F1796" s="985"/>
      <c r="G1796" s="985"/>
      <c r="H1796" s="191" t="s">
        <v>25</v>
      </c>
      <c r="I1796" s="192">
        <v>1</v>
      </c>
      <c r="J1796" s="192">
        <v>1</v>
      </c>
      <c r="K1796" s="192">
        <v>1</v>
      </c>
      <c r="L1796" s="192">
        <v>0</v>
      </c>
      <c r="M1796" s="192">
        <v>1</v>
      </c>
      <c r="N1796" s="1057"/>
    </row>
    <row r="1797" spans="2:14" ht="45.75" customHeight="1" thickTop="1">
      <c r="B1797" s="1061" t="s">
        <v>1699</v>
      </c>
      <c r="C1797" s="938" t="s">
        <v>1725</v>
      </c>
      <c r="D1797" s="941" t="s">
        <v>1726</v>
      </c>
      <c r="E1797" s="997" t="s">
        <v>73</v>
      </c>
      <c r="F1797" s="941" t="s">
        <v>1738</v>
      </c>
      <c r="G1797" s="941" t="s">
        <v>1739</v>
      </c>
      <c r="H1797" s="184" t="s">
        <v>22</v>
      </c>
      <c r="I1797" s="185">
        <v>0</v>
      </c>
      <c r="J1797" s="185">
        <v>6</v>
      </c>
      <c r="K1797" s="185">
        <v>6</v>
      </c>
      <c r="L1797" s="185">
        <v>0</v>
      </c>
      <c r="M1797" s="185">
        <v>6</v>
      </c>
      <c r="N1797" s="1055" t="s">
        <v>1728</v>
      </c>
    </row>
    <row r="1798" spans="2:14" ht="45.75" customHeight="1">
      <c r="B1798" s="1062"/>
      <c r="C1798" s="925"/>
      <c r="D1798" s="934"/>
      <c r="E1798" s="998"/>
      <c r="F1798" s="934"/>
      <c r="G1798" s="934"/>
      <c r="H1798" s="188" t="s">
        <v>24</v>
      </c>
      <c r="I1798" s="189">
        <v>0</v>
      </c>
      <c r="J1798" s="189">
        <v>26</v>
      </c>
      <c r="K1798" s="189">
        <v>26</v>
      </c>
      <c r="L1798" s="189">
        <v>26</v>
      </c>
      <c r="M1798" s="189">
        <v>26</v>
      </c>
      <c r="N1798" s="1056"/>
    </row>
    <row r="1799" spans="2:14" ht="45.75" customHeight="1" thickBot="1">
      <c r="B1799" s="1063"/>
      <c r="C1799" s="984"/>
      <c r="D1799" s="985"/>
      <c r="E1799" s="1068"/>
      <c r="F1799" s="985"/>
      <c r="G1799" s="985"/>
      <c r="H1799" s="191" t="s">
        <v>25</v>
      </c>
      <c r="I1799" s="192">
        <v>0</v>
      </c>
      <c r="J1799" s="192">
        <v>0.23</v>
      </c>
      <c r="K1799" s="192">
        <v>0.23</v>
      </c>
      <c r="L1799" s="192">
        <v>0.23</v>
      </c>
      <c r="M1799" s="288">
        <v>0.23100000000000001</v>
      </c>
      <c r="N1799" s="1057"/>
    </row>
    <row r="1800" spans="2:14" ht="31.5" customHeight="1" thickTop="1">
      <c r="B1800" s="1061" t="s">
        <v>1699</v>
      </c>
      <c r="C1800" s="938" t="s">
        <v>1725</v>
      </c>
      <c r="D1800" s="941" t="s">
        <v>1726</v>
      </c>
      <c r="E1800" s="997" t="s">
        <v>76</v>
      </c>
      <c r="F1800" s="941" t="s">
        <v>1740</v>
      </c>
      <c r="G1800" s="941" t="s">
        <v>1741</v>
      </c>
      <c r="H1800" s="184" t="s">
        <v>22</v>
      </c>
      <c r="I1800" s="185">
        <v>0</v>
      </c>
      <c r="J1800" s="185">
        <v>0</v>
      </c>
      <c r="K1800" s="185">
        <v>0</v>
      </c>
      <c r="L1800" s="185">
        <v>0</v>
      </c>
      <c r="M1800" s="185">
        <v>0</v>
      </c>
      <c r="N1800" s="1055" t="s">
        <v>1742</v>
      </c>
    </row>
    <row r="1801" spans="2:14" ht="31.5" customHeight="1">
      <c r="B1801" s="1062"/>
      <c r="C1801" s="925"/>
      <c r="D1801" s="934"/>
      <c r="E1801" s="998"/>
      <c r="F1801" s="934"/>
      <c r="G1801" s="934"/>
      <c r="H1801" s="188" t="s">
        <v>24</v>
      </c>
      <c r="I1801" s="189">
        <v>0</v>
      </c>
      <c r="J1801" s="189">
        <v>0</v>
      </c>
      <c r="K1801" s="189">
        <v>126</v>
      </c>
      <c r="L1801" s="189">
        <v>29</v>
      </c>
      <c r="M1801" s="189">
        <v>155</v>
      </c>
      <c r="N1801" s="1056"/>
    </row>
    <row r="1802" spans="2:14" ht="31.5" customHeight="1" thickBot="1">
      <c r="B1802" s="1063"/>
      <c r="C1802" s="984"/>
      <c r="D1802" s="985"/>
      <c r="E1802" s="1068"/>
      <c r="F1802" s="985"/>
      <c r="G1802" s="985"/>
      <c r="H1802" s="191" t="s">
        <v>25</v>
      </c>
      <c r="I1802" s="192">
        <v>0</v>
      </c>
      <c r="J1802" s="192">
        <v>0</v>
      </c>
      <c r="K1802" s="192">
        <v>0</v>
      </c>
      <c r="L1802" s="192">
        <v>0</v>
      </c>
      <c r="M1802" s="192">
        <v>0</v>
      </c>
      <c r="N1802" s="1057"/>
    </row>
    <row r="1803" spans="2:14" ht="31.5" customHeight="1" thickTop="1">
      <c r="B1803" s="1061" t="s">
        <v>1743</v>
      </c>
      <c r="C1803" s="938" t="s">
        <v>1744</v>
      </c>
      <c r="D1803" s="941" t="s">
        <v>1745</v>
      </c>
      <c r="E1803" s="1011" t="s">
        <v>19</v>
      </c>
      <c r="F1803" s="941" t="s">
        <v>1746</v>
      </c>
      <c r="G1803" s="941" t="s">
        <v>1747</v>
      </c>
      <c r="H1803" s="184" t="s">
        <v>22</v>
      </c>
      <c r="I1803" s="185">
        <v>0</v>
      </c>
      <c r="J1803" s="185">
        <v>0</v>
      </c>
      <c r="K1803" s="185">
        <v>1505</v>
      </c>
      <c r="L1803" s="185">
        <v>0</v>
      </c>
      <c r="M1803" s="185">
        <v>1505</v>
      </c>
      <c r="N1803" s="1055"/>
    </row>
    <row r="1804" spans="2:14" ht="31.5" customHeight="1">
      <c r="B1804" s="1062"/>
      <c r="C1804" s="925"/>
      <c r="D1804" s="934"/>
      <c r="E1804" s="1012"/>
      <c r="F1804" s="934"/>
      <c r="G1804" s="934"/>
      <c r="H1804" s="188" t="s">
        <v>24</v>
      </c>
      <c r="I1804" s="189">
        <v>0</v>
      </c>
      <c r="J1804" s="189">
        <v>0</v>
      </c>
      <c r="K1804" s="189">
        <v>2469</v>
      </c>
      <c r="L1804" s="189">
        <v>0</v>
      </c>
      <c r="M1804" s="189">
        <v>2469</v>
      </c>
      <c r="N1804" s="1056"/>
    </row>
    <row r="1805" spans="2:14" ht="31.5" customHeight="1" thickBot="1">
      <c r="B1805" s="1063"/>
      <c r="C1805" s="984"/>
      <c r="D1805" s="985"/>
      <c r="E1805" s="1064"/>
      <c r="F1805" s="985"/>
      <c r="G1805" s="985"/>
      <c r="H1805" s="191" t="s">
        <v>25</v>
      </c>
      <c r="I1805" s="273">
        <v>0</v>
      </c>
      <c r="J1805" s="273">
        <v>0</v>
      </c>
      <c r="K1805" s="273">
        <v>0.60960000000000003</v>
      </c>
      <c r="L1805" s="273">
        <v>0</v>
      </c>
      <c r="M1805" s="273">
        <v>0.60960000000000003</v>
      </c>
      <c r="N1805" s="1057"/>
    </row>
    <row r="1806" spans="2:14" ht="31.5" customHeight="1" thickTop="1">
      <c r="B1806" s="1061" t="s">
        <v>1743</v>
      </c>
      <c r="C1806" s="938" t="s">
        <v>1744</v>
      </c>
      <c r="D1806" s="941" t="s">
        <v>1745</v>
      </c>
      <c r="E1806" s="997" t="s">
        <v>26</v>
      </c>
      <c r="F1806" s="939" t="s">
        <v>1748</v>
      </c>
      <c r="G1806" s="939" t="s">
        <v>1749</v>
      </c>
      <c r="H1806" s="184" t="s">
        <v>22</v>
      </c>
      <c r="I1806" s="185">
        <v>3483</v>
      </c>
      <c r="J1806" s="185">
        <v>0</v>
      </c>
      <c r="K1806" s="185">
        <v>3915</v>
      </c>
      <c r="L1806" s="185">
        <v>0</v>
      </c>
      <c r="M1806" s="185">
        <v>7398</v>
      </c>
      <c r="N1806" s="1055"/>
    </row>
    <row r="1807" spans="2:14" ht="31.5" customHeight="1">
      <c r="B1807" s="1062"/>
      <c r="C1807" s="925"/>
      <c r="D1807" s="934"/>
      <c r="E1807" s="998"/>
      <c r="F1807" s="928"/>
      <c r="G1807" s="928"/>
      <c r="H1807" s="188" t="s">
        <v>24</v>
      </c>
      <c r="I1807" s="189">
        <v>5370</v>
      </c>
      <c r="J1807" s="189">
        <v>0</v>
      </c>
      <c r="K1807" s="189">
        <v>5073</v>
      </c>
      <c r="L1807" s="189">
        <v>0</v>
      </c>
      <c r="M1807" s="189">
        <v>10443</v>
      </c>
      <c r="N1807" s="1056"/>
    </row>
    <row r="1808" spans="2:14" ht="31.5" customHeight="1" thickBot="1">
      <c r="B1808" s="1063"/>
      <c r="C1808" s="984"/>
      <c r="D1808" s="985"/>
      <c r="E1808" s="1068"/>
      <c r="F1808" s="1069"/>
      <c r="G1808" s="1069"/>
      <c r="H1808" s="191" t="s">
        <v>25</v>
      </c>
      <c r="I1808" s="273">
        <v>0.65</v>
      </c>
      <c r="J1808" s="273">
        <v>0</v>
      </c>
      <c r="K1808" s="273">
        <v>0.77</v>
      </c>
      <c r="L1808" s="273">
        <v>0</v>
      </c>
      <c r="M1808" s="273">
        <v>0.70840000000000003</v>
      </c>
      <c r="N1808" s="1057"/>
    </row>
    <row r="1809" spans="2:14" ht="31.5" customHeight="1" thickTop="1">
      <c r="B1809" s="1061" t="s">
        <v>1743</v>
      </c>
      <c r="C1809" s="938" t="s">
        <v>1744</v>
      </c>
      <c r="D1809" s="941" t="s">
        <v>1745</v>
      </c>
      <c r="E1809" s="997" t="s">
        <v>26</v>
      </c>
      <c r="F1809" s="939" t="s">
        <v>1748</v>
      </c>
      <c r="G1809" s="941" t="s">
        <v>1750</v>
      </c>
      <c r="H1809" s="184" t="s">
        <v>22</v>
      </c>
      <c r="I1809" s="185">
        <v>1585</v>
      </c>
      <c r="J1809" s="185">
        <v>0</v>
      </c>
      <c r="K1809" s="185">
        <v>1302</v>
      </c>
      <c r="L1809" s="185">
        <v>0</v>
      </c>
      <c r="M1809" s="185">
        <v>2887</v>
      </c>
      <c r="N1809" s="1055"/>
    </row>
    <row r="1810" spans="2:14" ht="31.5" customHeight="1">
      <c r="B1810" s="1062"/>
      <c r="C1810" s="925"/>
      <c r="D1810" s="934"/>
      <c r="E1810" s="998"/>
      <c r="F1810" s="928"/>
      <c r="G1810" s="934"/>
      <c r="H1810" s="188" t="s">
        <v>24</v>
      </c>
      <c r="I1810" s="189">
        <v>1625</v>
      </c>
      <c r="J1810" s="189">
        <v>0</v>
      </c>
      <c r="K1810" s="189">
        <v>1505</v>
      </c>
      <c r="L1810" s="189">
        <v>0</v>
      </c>
      <c r="M1810" s="189">
        <v>3130</v>
      </c>
      <c r="N1810" s="1056"/>
    </row>
    <row r="1811" spans="2:14" ht="31.5" customHeight="1" thickBot="1">
      <c r="B1811" s="1063"/>
      <c r="C1811" s="984"/>
      <c r="D1811" s="985"/>
      <c r="E1811" s="1068"/>
      <c r="F1811" s="1069"/>
      <c r="G1811" s="985"/>
      <c r="H1811" s="191" t="s">
        <v>25</v>
      </c>
      <c r="I1811" s="273">
        <v>0.98</v>
      </c>
      <c r="J1811" s="273">
        <v>0</v>
      </c>
      <c r="K1811" s="273">
        <v>0.87</v>
      </c>
      <c r="L1811" s="273">
        <v>0</v>
      </c>
      <c r="M1811" s="273">
        <v>0.9224</v>
      </c>
      <c r="N1811" s="1057"/>
    </row>
    <row r="1812" spans="2:14" ht="31.5" customHeight="1" thickTop="1">
      <c r="B1812" s="1061" t="s">
        <v>1743</v>
      </c>
      <c r="C1812" s="938" t="s">
        <v>1744</v>
      </c>
      <c r="D1812" s="941" t="s">
        <v>1745</v>
      </c>
      <c r="E1812" s="997" t="s">
        <v>55</v>
      </c>
      <c r="F1812" s="941" t="s">
        <v>1751</v>
      </c>
      <c r="G1812" s="941" t="s">
        <v>1752</v>
      </c>
      <c r="H1812" s="184" t="s">
        <v>22</v>
      </c>
      <c r="I1812" s="185">
        <v>209</v>
      </c>
      <c r="J1812" s="185">
        <v>0</v>
      </c>
      <c r="K1812" s="185">
        <v>121</v>
      </c>
      <c r="L1812" s="185">
        <v>5174</v>
      </c>
      <c r="M1812" s="185">
        <v>5504</v>
      </c>
      <c r="N1812" s="1055"/>
    </row>
    <row r="1813" spans="2:14" ht="31.5" customHeight="1">
      <c r="B1813" s="1062"/>
      <c r="C1813" s="925"/>
      <c r="D1813" s="934"/>
      <c r="E1813" s="998"/>
      <c r="F1813" s="934"/>
      <c r="G1813" s="934"/>
      <c r="H1813" s="188" t="s">
        <v>24</v>
      </c>
      <c r="I1813" s="189">
        <v>219</v>
      </c>
      <c r="J1813" s="189">
        <v>0</v>
      </c>
      <c r="K1813" s="189">
        <v>216</v>
      </c>
      <c r="L1813" s="189">
        <v>5174</v>
      </c>
      <c r="M1813" s="189">
        <v>5609</v>
      </c>
      <c r="N1813" s="1056"/>
    </row>
    <row r="1814" spans="2:14" ht="31.5" customHeight="1" thickBot="1">
      <c r="B1814" s="1063"/>
      <c r="C1814" s="984"/>
      <c r="D1814" s="985"/>
      <c r="E1814" s="1068"/>
      <c r="F1814" s="985"/>
      <c r="G1814" s="985"/>
      <c r="H1814" s="191" t="s">
        <v>25</v>
      </c>
      <c r="I1814" s="273">
        <v>0.95430000000000004</v>
      </c>
      <c r="J1814" s="273">
        <v>0</v>
      </c>
      <c r="K1814" s="192">
        <v>0.56000000000000005</v>
      </c>
      <c r="L1814" s="192">
        <v>1</v>
      </c>
      <c r="M1814" s="273">
        <v>0.98129999999999995</v>
      </c>
      <c r="N1814" s="1057"/>
    </row>
    <row r="1815" spans="2:14" ht="31.5" customHeight="1" thickTop="1">
      <c r="B1815" s="1061" t="s">
        <v>1743</v>
      </c>
      <c r="C1815" s="938" t="s">
        <v>1744</v>
      </c>
      <c r="D1815" s="941" t="s">
        <v>1745</v>
      </c>
      <c r="E1815" s="997" t="s">
        <v>1753</v>
      </c>
      <c r="F1815" s="941" t="s">
        <v>1754</v>
      </c>
      <c r="G1815" s="941" t="s">
        <v>1755</v>
      </c>
      <c r="H1815" s="184" t="s">
        <v>22</v>
      </c>
      <c r="I1815" s="185">
        <v>0</v>
      </c>
      <c r="J1815" s="185">
        <v>0</v>
      </c>
      <c r="K1815" s="185">
        <v>0</v>
      </c>
      <c r="L1815" s="185">
        <v>13</v>
      </c>
      <c r="M1815" s="185">
        <v>13</v>
      </c>
      <c r="N1815" s="1055"/>
    </row>
    <row r="1816" spans="2:14" ht="31.5" customHeight="1">
      <c r="B1816" s="1062"/>
      <c r="C1816" s="925"/>
      <c r="D1816" s="934"/>
      <c r="E1816" s="998"/>
      <c r="F1816" s="934"/>
      <c r="G1816" s="934"/>
      <c r="H1816" s="188" t="s">
        <v>24</v>
      </c>
      <c r="I1816" s="189">
        <v>0</v>
      </c>
      <c r="J1816" s="189">
        <v>0</v>
      </c>
      <c r="K1816" s="189">
        <v>0</v>
      </c>
      <c r="L1816" s="189">
        <v>15</v>
      </c>
      <c r="M1816" s="189">
        <v>15</v>
      </c>
      <c r="N1816" s="1056"/>
    </row>
    <row r="1817" spans="2:14" ht="31.5" customHeight="1" thickBot="1">
      <c r="B1817" s="1063"/>
      <c r="C1817" s="984"/>
      <c r="D1817" s="985"/>
      <c r="E1817" s="1068"/>
      <c r="F1817" s="985"/>
      <c r="G1817" s="985"/>
      <c r="H1817" s="191" t="s">
        <v>25</v>
      </c>
      <c r="I1817" s="273">
        <v>0</v>
      </c>
      <c r="J1817" s="273">
        <v>0</v>
      </c>
      <c r="K1817" s="273">
        <v>0</v>
      </c>
      <c r="L1817" s="273">
        <v>0.86670000000000003</v>
      </c>
      <c r="M1817" s="273">
        <v>0.86670000000000003</v>
      </c>
      <c r="N1817" s="1057"/>
    </row>
    <row r="1818" spans="2:14" ht="31.5" customHeight="1" thickTop="1">
      <c r="B1818" s="1061" t="s">
        <v>1743</v>
      </c>
      <c r="C1818" s="938" t="s">
        <v>1744</v>
      </c>
      <c r="D1818" s="941" t="s">
        <v>1745</v>
      </c>
      <c r="E1818" s="997" t="s">
        <v>103</v>
      </c>
      <c r="F1818" s="941" t="s">
        <v>1756</v>
      </c>
      <c r="G1818" s="941" t="s">
        <v>1757</v>
      </c>
      <c r="H1818" s="184" t="s">
        <v>22</v>
      </c>
      <c r="I1818" s="185">
        <v>4</v>
      </c>
      <c r="J1818" s="185">
        <v>0</v>
      </c>
      <c r="K1818" s="185">
        <v>4</v>
      </c>
      <c r="L1818" s="185">
        <v>0</v>
      </c>
      <c r="M1818" s="185">
        <v>8</v>
      </c>
      <c r="N1818" s="1055"/>
    </row>
    <row r="1819" spans="2:14" ht="31.5" customHeight="1">
      <c r="B1819" s="1062"/>
      <c r="C1819" s="925"/>
      <c r="D1819" s="934"/>
      <c r="E1819" s="998"/>
      <c r="F1819" s="934"/>
      <c r="G1819" s="934"/>
      <c r="H1819" s="188" t="s">
        <v>24</v>
      </c>
      <c r="I1819" s="189">
        <v>4</v>
      </c>
      <c r="J1819" s="189">
        <v>0</v>
      </c>
      <c r="K1819" s="189">
        <v>4</v>
      </c>
      <c r="L1819" s="189">
        <v>0</v>
      </c>
      <c r="M1819" s="189">
        <v>8</v>
      </c>
      <c r="N1819" s="1056"/>
    </row>
    <row r="1820" spans="2:14" ht="31.5" customHeight="1" thickBot="1">
      <c r="B1820" s="1063"/>
      <c r="C1820" s="984"/>
      <c r="D1820" s="985"/>
      <c r="E1820" s="1068"/>
      <c r="F1820" s="985"/>
      <c r="G1820" s="985"/>
      <c r="H1820" s="191" t="s">
        <v>25</v>
      </c>
      <c r="I1820" s="192">
        <v>1</v>
      </c>
      <c r="J1820" s="273">
        <v>0</v>
      </c>
      <c r="K1820" s="192">
        <v>1</v>
      </c>
      <c r="L1820" s="273">
        <v>0</v>
      </c>
      <c r="M1820" s="273">
        <v>1</v>
      </c>
      <c r="N1820" s="1057"/>
    </row>
    <row r="1821" spans="2:14" ht="31.5" customHeight="1" thickTop="1">
      <c r="B1821" s="1061" t="s">
        <v>1743</v>
      </c>
      <c r="C1821" s="938" t="s">
        <v>1744</v>
      </c>
      <c r="D1821" s="941" t="s">
        <v>1745</v>
      </c>
      <c r="E1821" s="997" t="s">
        <v>103</v>
      </c>
      <c r="F1821" s="941" t="s">
        <v>1756</v>
      </c>
      <c r="G1821" s="941" t="s">
        <v>1758</v>
      </c>
      <c r="H1821" s="184" t="s">
        <v>22</v>
      </c>
      <c r="I1821" s="185">
        <v>0</v>
      </c>
      <c r="J1821" s="185">
        <v>178</v>
      </c>
      <c r="K1821" s="185">
        <v>0</v>
      </c>
      <c r="L1821" s="185">
        <v>0</v>
      </c>
      <c r="M1821" s="185">
        <v>178</v>
      </c>
      <c r="N1821" s="1055" t="s">
        <v>1759</v>
      </c>
    </row>
    <row r="1822" spans="2:14" ht="31.5" customHeight="1">
      <c r="B1822" s="1062"/>
      <c r="C1822" s="925"/>
      <c r="D1822" s="934"/>
      <c r="E1822" s="998"/>
      <c r="F1822" s="934"/>
      <c r="G1822" s="934"/>
      <c r="H1822" s="188" t="s">
        <v>24</v>
      </c>
      <c r="I1822" s="189">
        <v>0</v>
      </c>
      <c r="J1822" s="189">
        <v>206</v>
      </c>
      <c r="K1822" s="189">
        <v>0</v>
      </c>
      <c r="L1822" s="189">
        <v>0</v>
      </c>
      <c r="M1822" s="189">
        <v>206</v>
      </c>
      <c r="N1822" s="1056"/>
    </row>
    <row r="1823" spans="2:14" ht="31.5" customHeight="1" thickBot="1">
      <c r="B1823" s="1063"/>
      <c r="C1823" s="984"/>
      <c r="D1823" s="985"/>
      <c r="E1823" s="1068"/>
      <c r="F1823" s="985"/>
      <c r="G1823" s="985"/>
      <c r="H1823" s="191" t="s">
        <v>25</v>
      </c>
      <c r="I1823" s="273">
        <v>0</v>
      </c>
      <c r="J1823" s="273">
        <v>0.86409999999999998</v>
      </c>
      <c r="K1823" s="273">
        <v>0</v>
      </c>
      <c r="L1823" s="273">
        <v>0</v>
      </c>
      <c r="M1823" s="273">
        <v>0.86409999999999998</v>
      </c>
      <c r="N1823" s="1057"/>
    </row>
    <row r="1824" spans="2:14" ht="31.5" customHeight="1" thickTop="1">
      <c r="B1824" s="1061" t="s">
        <v>1743</v>
      </c>
      <c r="C1824" s="938" t="s">
        <v>1744</v>
      </c>
      <c r="D1824" s="941" t="s">
        <v>1745</v>
      </c>
      <c r="E1824" s="997" t="s">
        <v>238</v>
      </c>
      <c r="F1824" s="941" t="s">
        <v>1760</v>
      </c>
      <c r="G1824" s="941" t="s">
        <v>1761</v>
      </c>
      <c r="H1824" s="184" t="s">
        <v>22</v>
      </c>
      <c r="I1824" s="185">
        <v>3483</v>
      </c>
      <c r="J1824" s="185">
        <v>0</v>
      </c>
      <c r="K1824" s="185">
        <v>3915</v>
      </c>
      <c r="L1824" s="185">
        <v>0</v>
      </c>
      <c r="M1824" s="185">
        <v>7398</v>
      </c>
      <c r="N1824" s="1055"/>
    </row>
    <row r="1825" spans="2:14" ht="31.5" customHeight="1">
      <c r="B1825" s="1062"/>
      <c r="C1825" s="925"/>
      <c r="D1825" s="934"/>
      <c r="E1825" s="998"/>
      <c r="F1825" s="934"/>
      <c r="G1825" s="934"/>
      <c r="H1825" s="188" t="s">
        <v>24</v>
      </c>
      <c r="I1825" s="189">
        <v>5370</v>
      </c>
      <c r="J1825" s="189">
        <v>0</v>
      </c>
      <c r="K1825" s="189">
        <v>5073</v>
      </c>
      <c r="L1825" s="189">
        <v>0</v>
      </c>
      <c r="M1825" s="189">
        <v>10443</v>
      </c>
      <c r="N1825" s="1056"/>
    </row>
    <row r="1826" spans="2:14" ht="31.5" customHeight="1" thickBot="1">
      <c r="B1826" s="1063"/>
      <c r="C1826" s="984"/>
      <c r="D1826" s="985"/>
      <c r="E1826" s="1068"/>
      <c r="F1826" s="985"/>
      <c r="G1826" s="985"/>
      <c r="H1826" s="191" t="s">
        <v>25</v>
      </c>
      <c r="I1826" s="273">
        <v>0.65</v>
      </c>
      <c r="J1826" s="273">
        <v>0</v>
      </c>
      <c r="K1826" s="273">
        <v>0.77</v>
      </c>
      <c r="L1826" s="273">
        <v>0</v>
      </c>
      <c r="M1826" s="273">
        <v>0.70840000000000003</v>
      </c>
      <c r="N1826" s="1057"/>
    </row>
    <row r="1827" spans="2:14" ht="31.5" customHeight="1" thickTop="1">
      <c r="B1827" s="1061" t="s">
        <v>1743</v>
      </c>
      <c r="C1827" s="938" t="s">
        <v>1744</v>
      </c>
      <c r="D1827" s="941" t="s">
        <v>1745</v>
      </c>
      <c r="E1827" s="997" t="s">
        <v>530</v>
      </c>
      <c r="F1827" s="941" t="s">
        <v>1762</v>
      </c>
      <c r="G1827" s="941" t="s">
        <v>1763</v>
      </c>
      <c r="H1827" s="184" t="s">
        <v>22</v>
      </c>
      <c r="I1827" s="185">
        <v>0</v>
      </c>
      <c r="J1827" s="185">
        <v>0</v>
      </c>
      <c r="K1827" s="185">
        <v>0</v>
      </c>
      <c r="L1827" s="185">
        <v>19</v>
      </c>
      <c r="M1827" s="185">
        <v>19</v>
      </c>
      <c r="N1827" s="1055"/>
    </row>
    <row r="1828" spans="2:14" ht="31.5" customHeight="1">
      <c r="B1828" s="1062"/>
      <c r="C1828" s="925"/>
      <c r="D1828" s="934"/>
      <c r="E1828" s="998"/>
      <c r="F1828" s="934"/>
      <c r="G1828" s="934"/>
      <c r="H1828" s="188" t="s">
        <v>24</v>
      </c>
      <c r="I1828" s="189">
        <v>0</v>
      </c>
      <c r="J1828" s="189">
        <v>0</v>
      </c>
      <c r="K1828" s="189">
        <v>0</v>
      </c>
      <c r="L1828" s="189">
        <v>44</v>
      </c>
      <c r="M1828" s="189">
        <v>44</v>
      </c>
      <c r="N1828" s="1056"/>
    </row>
    <row r="1829" spans="2:14" ht="31.5" customHeight="1" thickBot="1">
      <c r="B1829" s="1063"/>
      <c r="C1829" s="984"/>
      <c r="D1829" s="985"/>
      <c r="E1829" s="1068"/>
      <c r="F1829" s="985"/>
      <c r="G1829" s="985"/>
      <c r="H1829" s="191" t="s">
        <v>25</v>
      </c>
      <c r="I1829" s="273">
        <v>0</v>
      </c>
      <c r="J1829" s="273">
        <v>0</v>
      </c>
      <c r="K1829" s="273">
        <v>0</v>
      </c>
      <c r="L1829" s="273">
        <v>0.43180000000000002</v>
      </c>
      <c r="M1829" s="273">
        <v>0.43180000000000002</v>
      </c>
      <c r="N1829" s="1057"/>
    </row>
    <row r="1830" spans="2:14" ht="31.5" customHeight="1" thickTop="1">
      <c r="B1830" s="1061" t="s">
        <v>1743</v>
      </c>
      <c r="C1830" s="938" t="s">
        <v>1744</v>
      </c>
      <c r="D1830" s="941" t="s">
        <v>1745</v>
      </c>
      <c r="E1830" s="997" t="s">
        <v>1137</v>
      </c>
      <c r="F1830" s="941" t="s">
        <v>1764</v>
      </c>
      <c r="G1830" s="941" t="s">
        <v>1765</v>
      </c>
      <c r="H1830" s="184" t="s">
        <v>22</v>
      </c>
      <c r="I1830" s="185">
        <v>4</v>
      </c>
      <c r="J1830" s="185">
        <v>0</v>
      </c>
      <c r="K1830" s="185">
        <v>0</v>
      </c>
      <c r="L1830" s="185">
        <v>3</v>
      </c>
      <c r="M1830" s="185">
        <v>7</v>
      </c>
      <c r="N1830" s="1055"/>
    </row>
    <row r="1831" spans="2:14" ht="31.5" customHeight="1">
      <c r="B1831" s="1062"/>
      <c r="C1831" s="925"/>
      <c r="D1831" s="934"/>
      <c r="E1831" s="998"/>
      <c r="F1831" s="934"/>
      <c r="G1831" s="934"/>
      <c r="H1831" s="188" t="s">
        <v>24</v>
      </c>
      <c r="I1831" s="189">
        <v>4</v>
      </c>
      <c r="J1831" s="189">
        <v>0</v>
      </c>
      <c r="K1831" s="189">
        <v>0</v>
      </c>
      <c r="L1831" s="189">
        <v>3</v>
      </c>
      <c r="M1831" s="189">
        <v>7</v>
      </c>
      <c r="N1831" s="1056"/>
    </row>
    <row r="1832" spans="2:14" ht="31.5" customHeight="1" thickBot="1">
      <c r="B1832" s="1063"/>
      <c r="C1832" s="984"/>
      <c r="D1832" s="985"/>
      <c r="E1832" s="1068"/>
      <c r="F1832" s="985"/>
      <c r="G1832" s="985"/>
      <c r="H1832" s="191" t="s">
        <v>25</v>
      </c>
      <c r="I1832" s="273">
        <v>1</v>
      </c>
      <c r="J1832" s="273">
        <v>0</v>
      </c>
      <c r="K1832" s="273">
        <v>0</v>
      </c>
      <c r="L1832" s="273">
        <v>1</v>
      </c>
      <c r="M1832" s="273">
        <v>1</v>
      </c>
      <c r="N1832" s="1057"/>
    </row>
    <row r="1833" spans="2:14" ht="31.5" customHeight="1" thickTop="1">
      <c r="B1833" s="1061" t="s">
        <v>1743</v>
      </c>
      <c r="C1833" s="938" t="s">
        <v>1744</v>
      </c>
      <c r="D1833" s="941" t="s">
        <v>1745</v>
      </c>
      <c r="E1833" s="997" t="s">
        <v>73</v>
      </c>
      <c r="F1833" s="941" t="s">
        <v>1766</v>
      </c>
      <c r="G1833" s="941" t="s">
        <v>1767</v>
      </c>
      <c r="H1833" s="184" t="s">
        <v>22</v>
      </c>
      <c r="I1833" s="185">
        <v>219</v>
      </c>
      <c r="J1833" s="185">
        <v>0</v>
      </c>
      <c r="K1833" s="185">
        <v>216</v>
      </c>
      <c r="L1833" s="185">
        <v>5174</v>
      </c>
      <c r="M1833" s="185">
        <v>5609</v>
      </c>
      <c r="N1833" s="1055"/>
    </row>
    <row r="1834" spans="2:14" ht="31.5" customHeight="1">
      <c r="B1834" s="1062"/>
      <c r="C1834" s="925"/>
      <c r="D1834" s="934"/>
      <c r="E1834" s="998"/>
      <c r="F1834" s="934"/>
      <c r="G1834" s="934"/>
      <c r="H1834" s="188" t="s">
        <v>24</v>
      </c>
      <c r="I1834" s="189">
        <v>219</v>
      </c>
      <c r="J1834" s="189">
        <v>0</v>
      </c>
      <c r="K1834" s="189">
        <v>216</v>
      </c>
      <c r="L1834" s="189">
        <v>5200</v>
      </c>
      <c r="M1834" s="189">
        <v>5635</v>
      </c>
      <c r="N1834" s="1056"/>
    </row>
    <row r="1835" spans="2:14" ht="31.5" customHeight="1" thickBot="1">
      <c r="B1835" s="1063"/>
      <c r="C1835" s="984"/>
      <c r="D1835" s="985"/>
      <c r="E1835" s="1068"/>
      <c r="F1835" s="985"/>
      <c r="G1835" s="985"/>
      <c r="H1835" s="191" t="s">
        <v>25</v>
      </c>
      <c r="I1835" s="273">
        <v>1</v>
      </c>
      <c r="J1835" s="273">
        <v>0</v>
      </c>
      <c r="K1835" s="273">
        <v>1</v>
      </c>
      <c r="L1835" s="273">
        <v>0.94069999999999998</v>
      </c>
      <c r="M1835" s="273">
        <v>0.99539999999999995</v>
      </c>
      <c r="N1835" s="1057"/>
    </row>
    <row r="1836" spans="2:14" ht="31.5" customHeight="1" thickTop="1">
      <c r="B1836" s="1061" t="s">
        <v>1743</v>
      </c>
      <c r="C1836" s="938" t="s">
        <v>1744</v>
      </c>
      <c r="D1836" s="941" t="s">
        <v>1745</v>
      </c>
      <c r="E1836" s="997" t="s">
        <v>73</v>
      </c>
      <c r="F1836" s="941" t="s">
        <v>1766</v>
      </c>
      <c r="G1836" s="941" t="s">
        <v>1768</v>
      </c>
      <c r="H1836" s="184" t="s">
        <v>22</v>
      </c>
      <c r="I1836" s="185">
        <v>65</v>
      </c>
      <c r="J1836" s="185">
        <v>0</v>
      </c>
      <c r="K1836" s="185">
        <v>0</v>
      </c>
      <c r="L1836" s="185">
        <v>0</v>
      </c>
      <c r="M1836" s="185">
        <v>65</v>
      </c>
      <c r="N1836" s="1055" t="s">
        <v>1769</v>
      </c>
    </row>
    <row r="1837" spans="2:14" ht="31.5" customHeight="1">
      <c r="B1837" s="1062"/>
      <c r="C1837" s="925"/>
      <c r="D1837" s="934"/>
      <c r="E1837" s="998"/>
      <c r="F1837" s="934"/>
      <c r="G1837" s="934"/>
      <c r="H1837" s="188" t="s">
        <v>24</v>
      </c>
      <c r="I1837" s="189">
        <v>65</v>
      </c>
      <c r="J1837" s="189">
        <v>0</v>
      </c>
      <c r="K1837" s="189">
        <v>0</v>
      </c>
      <c r="L1837" s="189">
        <v>0</v>
      </c>
      <c r="M1837" s="189">
        <v>65</v>
      </c>
      <c r="N1837" s="1056"/>
    </row>
    <row r="1838" spans="2:14" ht="31.5" customHeight="1" thickBot="1">
      <c r="B1838" s="1063"/>
      <c r="C1838" s="984"/>
      <c r="D1838" s="985"/>
      <c r="E1838" s="1068"/>
      <c r="F1838" s="985"/>
      <c r="G1838" s="985"/>
      <c r="H1838" s="191" t="s">
        <v>25</v>
      </c>
      <c r="I1838" s="273">
        <v>1</v>
      </c>
      <c r="J1838" s="273">
        <v>0</v>
      </c>
      <c r="K1838" s="273">
        <v>0</v>
      </c>
      <c r="L1838" s="273">
        <v>0</v>
      </c>
      <c r="M1838" s="273">
        <v>1</v>
      </c>
      <c r="N1838" s="1057"/>
    </row>
    <row r="1839" spans="2:14" ht="31.5" customHeight="1" thickTop="1">
      <c r="B1839" s="1061" t="s">
        <v>1743</v>
      </c>
      <c r="C1839" s="938" t="s">
        <v>1744</v>
      </c>
      <c r="D1839" s="941" t="s">
        <v>1745</v>
      </c>
      <c r="E1839" s="997" t="s">
        <v>108</v>
      </c>
      <c r="F1839" s="941" t="s">
        <v>1770</v>
      </c>
      <c r="G1839" s="941" t="s">
        <v>1771</v>
      </c>
      <c r="H1839" s="184" t="s">
        <v>22</v>
      </c>
      <c r="I1839" s="185">
        <v>209</v>
      </c>
      <c r="J1839" s="185">
        <v>0</v>
      </c>
      <c r="K1839" s="185">
        <v>121</v>
      </c>
      <c r="L1839" s="185">
        <v>5174</v>
      </c>
      <c r="M1839" s="185">
        <v>5504</v>
      </c>
      <c r="N1839" s="1055"/>
    </row>
    <row r="1840" spans="2:14" ht="31.5" customHeight="1">
      <c r="B1840" s="1062"/>
      <c r="C1840" s="925"/>
      <c r="D1840" s="934"/>
      <c r="E1840" s="998"/>
      <c r="F1840" s="934"/>
      <c r="G1840" s="934"/>
      <c r="H1840" s="188" t="s">
        <v>24</v>
      </c>
      <c r="I1840" s="189">
        <v>219</v>
      </c>
      <c r="J1840" s="189">
        <v>0</v>
      </c>
      <c r="K1840" s="189">
        <v>216</v>
      </c>
      <c r="L1840" s="189">
        <v>5174</v>
      </c>
      <c r="M1840" s="189">
        <v>5609</v>
      </c>
      <c r="N1840" s="1056"/>
    </row>
    <row r="1841" spans="2:14" ht="31.5" customHeight="1" thickBot="1">
      <c r="B1841" s="1063"/>
      <c r="C1841" s="984"/>
      <c r="D1841" s="985"/>
      <c r="E1841" s="1068"/>
      <c r="F1841" s="985"/>
      <c r="G1841" s="985"/>
      <c r="H1841" s="191" t="s">
        <v>25</v>
      </c>
      <c r="I1841" s="273">
        <v>0.95430000000000004</v>
      </c>
      <c r="J1841" s="273">
        <v>0</v>
      </c>
      <c r="K1841" s="273">
        <v>0.56000000000000005</v>
      </c>
      <c r="L1841" s="273">
        <v>1</v>
      </c>
      <c r="M1841" s="273">
        <v>0.98129999999999995</v>
      </c>
      <c r="N1841" s="1057"/>
    </row>
    <row r="1842" spans="2:14" ht="31.5" customHeight="1" thickTop="1">
      <c r="B1842" s="1061" t="s">
        <v>1743</v>
      </c>
      <c r="C1842" s="938" t="s">
        <v>1744</v>
      </c>
      <c r="D1842" s="941" t="s">
        <v>1745</v>
      </c>
      <c r="E1842" s="997" t="s">
        <v>466</v>
      </c>
      <c r="F1842" s="941" t="s">
        <v>1772</v>
      </c>
      <c r="G1842" s="941" t="s">
        <v>1765</v>
      </c>
      <c r="H1842" s="184" t="s">
        <v>22</v>
      </c>
      <c r="I1842" s="185">
        <v>4</v>
      </c>
      <c r="J1842" s="185">
        <v>0</v>
      </c>
      <c r="K1842" s="185">
        <v>0</v>
      </c>
      <c r="L1842" s="185">
        <v>0</v>
      </c>
      <c r="M1842" s="185">
        <v>4</v>
      </c>
      <c r="N1842" s="1055" t="s">
        <v>1773</v>
      </c>
    </row>
    <row r="1843" spans="2:14" ht="31.5" customHeight="1">
      <c r="B1843" s="1062"/>
      <c r="C1843" s="925"/>
      <c r="D1843" s="934"/>
      <c r="E1843" s="998"/>
      <c r="F1843" s="934"/>
      <c r="G1843" s="934"/>
      <c r="H1843" s="188" t="s">
        <v>24</v>
      </c>
      <c r="I1843" s="189">
        <v>4</v>
      </c>
      <c r="J1843" s="189">
        <v>0</v>
      </c>
      <c r="K1843" s="189">
        <v>0</v>
      </c>
      <c r="L1843" s="189">
        <v>0</v>
      </c>
      <c r="M1843" s="189">
        <v>4</v>
      </c>
      <c r="N1843" s="1056"/>
    </row>
    <row r="1844" spans="2:14" ht="31.5" customHeight="1" thickBot="1">
      <c r="B1844" s="1063"/>
      <c r="C1844" s="984"/>
      <c r="D1844" s="985"/>
      <c r="E1844" s="1068"/>
      <c r="F1844" s="985"/>
      <c r="G1844" s="985"/>
      <c r="H1844" s="191" t="s">
        <v>25</v>
      </c>
      <c r="I1844" s="273">
        <v>1</v>
      </c>
      <c r="J1844" s="273">
        <v>0</v>
      </c>
      <c r="K1844" s="273">
        <v>0</v>
      </c>
      <c r="L1844" s="273">
        <v>0</v>
      </c>
      <c r="M1844" s="273">
        <v>1</v>
      </c>
      <c r="N1844" s="1057"/>
    </row>
    <row r="1845" spans="2:14" ht="31.5" customHeight="1" thickTop="1">
      <c r="B1845" s="1091" t="s">
        <v>1774</v>
      </c>
      <c r="C1845" s="938" t="s">
        <v>1775</v>
      </c>
      <c r="D1845" s="939" t="s">
        <v>1776</v>
      </c>
      <c r="E1845" s="1011" t="s">
        <v>19</v>
      </c>
      <c r="F1845" s="941" t="s">
        <v>1777</v>
      </c>
      <c r="G1845" s="941" t="s">
        <v>1778</v>
      </c>
      <c r="H1845" s="184" t="s">
        <v>22</v>
      </c>
      <c r="I1845" s="185">
        <v>9</v>
      </c>
      <c r="J1845" s="185">
        <v>0</v>
      </c>
      <c r="K1845" s="185">
        <v>10</v>
      </c>
      <c r="L1845" s="185">
        <v>23</v>
      </c>
      <c r="M1845" s="185">
        <v>42</v>
      </c>
      <c r="N1845" s="1055" t="s">
        <v>1779</v>
      </c>
    </row>
    <row r="1846" spans="2:14" ht="31.5" customHeight="1">
      <c r="B1846" s="1092"/>
      <c r="C1846" s="925"/>
      <c r="D1846" s="928"/>
      <c r="E1846" s="1012"/>
      <c r="F1846" s="934"/>
      <c r="G1846" s="934"/>
      <c r="H1846" s="188" t="s">
        <v>24</v>
      </c>
      <c r="I1846" s="189">
        <v>100</v>
      </c>
      <c r="J1846" s="189">
        <v>100</v>
      </c>
      <c r="K1846" s="189">
        <v>40</v>
      </c>
      <c r="L1846" s="189">
        <v>40</v>
      </c>
      <c r="M1846" s="189">
        <v>40</v>
      </c>
      <c r="N1846" s="1056"/>
    </row>
    <row r="1847" spans="2:14" ht="31.5" customHeight="1" thickBot="1">
      <c r="B1847" s="1093"/>
      <c r="C1847" s="984"/>
      <c r="D1847" s="1069"/>
      <c r="E1847" s="1064"/>
      <c r="F1847" s="985"/>
      <c r="G1847" s="985"/>
      <c r="H1847" s="191" t="s">
        <v>25</v>
      </c>
      <c r="I1847" s="192">
        <v>0.09</v>
      </c>
      <c r="J1847" s="192">
        <v>0</v>
      </c>
      <c r="K1847" s="192">
        <v>0.25</v>
      </c>
      <c r="L1847" s="192">
        <v>0.57999999999999996</v>
      </c>
      <c r="M1847" s="192">
        <v>1.05</v>
      </c>
      <c r="N1847" s="1057"/>
    </row>
    <row r="1848" spans="2:14" ht="31.5" customHeight="1" thickTop="1">
      <c r="B1848" s="1091" t="s">
        <v>1774</v>
      </c>
      <c r="C1848" s="938" t="s">
        <v>1775</v>
      </c>
      <c r="D1848" s="939" t="s">
        <v>1776</v>
      </c>
      <c r="E1848" s="997" t="s">
        <v>26</v>
      </c>
      <c r="F1848" s="939" t="s">
        <v>1780</v>
      </c>
      <c r="G1848" s="939" t="s">
        <v>1781</v>
      </c>
      <c r="H1848" s="184" t="s">
        <v>22</v>
      </c>
      <c r="I1848" s="185">
        <v>9</v>
      </c>
      <c r="J1848" s="185">
        <v>0</v>
      </c>
      <c r="K1848" s="185">
        <v>10</v>
      </c>
      <c r="L1848" s="185">
        <v>23</v>
      </c>
      <c r="M1848" s="185">
        <v>42</v>
      </c>
      <c r="N1848" s="1055" t="s">
        <v>1779</v>
      </c>
    </row>
    <row r="1849" spans="2:14" ht="31.5" customHeight="1">
      <c r="B1849" s="1092"/>
      <c r="C1849" s="925"/>
      <c r="D1849" s="928"/>
      <c r="E1849" s="998"/>
      <c r="F1849" s="928"/>
      <c r="G1849" s="928"/>
      <c r="H1849" s="188" t="s">
        <v>24</v>
      </c>
      <c r="I1849" s="189">
        <v>100</v>
      </c>
      <c r="J1849" s="189">
        <v>100</v>
      </c>
      <c r="K1849" s="189">
        <v>40</v>
      </c>
      <c r="L1849" s="189">
        <v>40</v>
      </c>
      <c r="M1849" s="189">
        <v>40</v>
      </c>
      <c r="N1849" s="1056"/>
    </row>
    <row r="1850" spans="2:14" ht="31.5" customHeight="1" thickBot="1">
      <c r="B1850" s="1093"/>
      <c r="C1850" s="984"/>
      <c r="D1850" s="1069"/>
      <c r="E1850" s="1068"/>
      <c r="F1850" s="1069"/>
      <c r="G1850" s="1069"/>
      <c r="H1850" s="191" t="s">
        <v>25</v>
      </c>
      <c r="I1850" s="192">
        <v>0.09</v>
      </c>
      <c r="J1850" s="192">
        <v>0</v>
      </c>
      <c r="K1850" s="192">
        <v>0.25</v>
      </c>
      <c r="L1850" s="192">
        <v>0.57999999999999996</v>
      </c>
      <c r="M1850" s="192">
        <v>1.05</v>
      </c>
      <c r="N1850" s="1057"/>
    </row>
    <row r="1851" spans="2:14" ht="31.5" customHeight="1" thickTop="1">
      <c r="B1851" s="1091" t="s">
        <v>1774</v>
      </c>
      <c r="C1851" s="938" t="s">
        <v>1775</v>
      </c>
      <c r="D1851" s="939" t="s">
        <v>1776</v>
      </c>
      <c r="E1851" s="997" t="s">
        <v>55</v>
      </c>
      <c r="F1851" s="941" t="s">
        <v>1782</v>
      </c>
      <c r="G1851" s="941" t="s">
        <v>1783</v>
      </c>
      <c r="H1851" s="184" t="s">
        <v>22</v>
      </c>
      <c r="I1851" s="185">
        <v>4</v>
      </c>
      <c r="J1851" s="185">
        <v>0</v>
      </c>
      <c r="K1851" s="185">
        <v>3</v>
      </c>
      <c r="L1851" s="185">
        <v>4</v>
      </c>
      <c r="M1851" s="185">
        <v>11</v>
      </c>
      <c r="N1851" s="1055"/>
    </row>
    <row r="1852" spans="2:14" ht="31.5" customHeight="1">
      <c r="B1852" s="1092"/>
      <c r="C1852" s="925"/>
      <c r="D1852" s="928"/>
      <c r="E1852" s="998"/>
      <c r="F1852" s="934"/>
      <c r="G1852" s="934"/>
      <c r="H1852" s="188" t="s">
        <v>24</v>
      </c>
      <c r="I1852" s="189">
        <v>10</v>
      </c>
      <c r="J1852" s="189">
        <v>10</v>
      </c>
      <c r="K1852" s="189">
        <v>10</v>
      </c>
      <c r="L1852" s="189">
        <v>10</v>
      </c>
      <c r="M1852" s="189">
        <v>10</v>
      </c>
      <c r="N1852" s="1056"/>
    </row>
    <row r="1853" spans="2:14" ht="31.5" customHeight="1" thickBot="1">
      <c r="B1853" s="1093"/>
      <c r="C1853" s="984"/>
      <c r="D1853" s="1069"/>
      <c r="E1853" s="1068"/>
      <c r="F1853" s="985"/>
      <c r="G1853" s="985"/>
      <c r="H1853" s="191" t="s">
        <v>25</v>
      </c>
      <c r="I1853" s="192">
        <v>0.4</v>
      </c>
      <c r="J1853" s="192">
        <v>0</v>
      </c>
      <c r="K1853" s="192">
        <v>0.3</v>
      </c>
      <c r="L1853" s="192">
        <v>0.4</v>
      </c>
      <c r="M1853" s="192">
        <v>1.1000000000000001</v>
      </c>
      <c r="N1853" s="1057"/>
    </row>
    <row r="1854" spans="2:14" ht="31.5" customHeight="1" thickTop="1">
      <c r="B1854" s="1091" t="s">
        <v>1774</v>
      </c>
      <c r="C1854" s="938" t="s">
        <v>1775</v>
      </c>
      <c r="D1854" s="939" t="s">
        <v>1776</v>
      </c>
      <c r="E1854" s="997" t="s">
        <v>70</v>
      </c>
      <c r="F1854" s="941" t="s">
        <v>1784</v>
      </c>
      <c r="G1854" s="941" t="s">
        <v>1785</v>
      </c>
      <c r="H1854" s="184" t="s">
        <v>22</v>
      </c>
      <c r="I1854" s="185">
        <v>9</v>
      </c>
      <c r="J1854" s="185">
        <v>0</v>
      </c>
      <c r="K1854" s="185">
        <v>10</v>
      </c>
      <c r="L1854" s="185">
        <v>23</v>
      </c>
      <c r="M1854" s="185">
        <v>42</v>
      </c>
      <c r="N1854" s="1055" t="s">
        <v>1779</v>
      </c>
    </row>
    <row r="1855" spans="2:14" ht="31.5" customHeight="1">
      <c r="B1855" s="1092"/>
      <c r="C1855" s="925"/>
      <c r="D1855" s="928"/>
      <c r="E1855" s="998"/>
      <c r="F1855" s="934"/>
      <c r="G1855" s="934"/>
      <c r="H1855" s="188" t="s">
        <v>24</v>
      </c>
      <c r="I1855" s="189">
        <v>100</v>
      </c>
      <c r="J1855" s="189">
        <v>100</v>
      </c>
      <c r="K1855" s="189">
        <v>40</v>
      </c>
      <c r="L1855" s="189">
        <v>40</v>
      </c>
      <c r="M1855" s="189">
        <v>40</v>
      </c>
      <c r="N1855" s="1056"/>
    </row>
    <row r="1856" spans="2:14" ht="31.5" customHeight="1" thickBot="1">
      <c r="B1856" s="1093"/>
      <c r="C1856" s="984"/>
      <c r="D1856" s="1069"/>
      <c r="E1856" s="1068"/>
      <c r="F1856" s="985"/>
      <c r="G1856" s="985"/>
      <c r="H1856" s="191" t="s">
        <v>25</v>
      </c>
      <c r="I1856" s="192">
        <v>0.09</v>
      </c>
      <c r="J1856" s="192">
        <v>0</v>
      </c>
      <c r="K1856" s="192">
        <v>0.25</v>
      </c>
      <c r="L1856" s="192">
        <f>L1854/L1855</f>
        <v>0.57499999999999996</v>
      </c>
      <c r="M1856" s="192">
        <f>M1854/M1855</f>
        <v>1.05</v>
      </c>
      <c r="N1856" s="1057"/>
    </row>
    <row r="1857" spans="2:14" ht="31.5" customHeight="1" thickTop="1">
      <c r="B1857" s="1091" t="s">
        <v>1774</v>
      </c>
      <c r="C1857" s="938" t="s">
        <v>1775</v>
      </c>
      <c r="D1857" s="939" t="s">
        <v>1776</v>
      </c>
      <c r="E1857" s="997" t="s">
        <v>103</v>
      </c>
      <c r="F1857" s="941" t="s">
        <v>1786</v>
      </c>
      <c r="G1857" s="941" t="s">
        <v>1787</v>
      </c>
      <c r="H1857" s="184" t="s">
        <v>22</v>
      </c>
      <c r="I1857" s="185">
        <v>0</v>
      </c>
      <c r="J1857" s="185">
        <v>0</v>
      </c>
      <c r="K1857" s="185">
        <v>0</v>
      </c>
      <c r="L1857" s="185">
        <v>0</v>
      </c>
      <c r="M1857" s="185">
        <v>0</v>
      </c>
      <c r="N1857" s="1055"/>
    </row>
    <row r="1858" spans="2:14" ht="31.5" customHeight="1">
      <c r="B1858" s="1092"/>
      <c r="C1858" s="925"/>
      <c r="D1858" s="928"/>
      <c r="E1858" s="998"/>
      <c r="F1858" s="934"/>
      <c r="G1858" s="934"/>
      <c r="H1858" s="188" t="s">
        <v>24</v>
      </c>
      <c r="I1858" s="189">
        <v>0</v>
      </c>
      <c r="J1858" s="189">
        <v>0</v>
      </c>
      <c r="K1858" s="189">
        <v>0</v>
      </c>
      <c r="L1858" s="189">
        <v>0</v>
      </c>
      <c r="M1858" s="189">
        <v>0</v>
      </c>
      <c r="N1858" s="1056"/>
    </row>
    <row r="1859" spans="2:14" ht="31.5" customHeight="1" thickBot="1">
      <c r="B1859" s="1093"/>
      <c r="C1859" s="984"/>
      <c r="D1859" s="1069"/>
      <c r="E1859" s="1068"/>
      <c r="F1859" s="985"/>
      <c r="G1859" s="985"/>
      <c r="H1859" s="191" t="s">
        <v>25</v>
      </c>
      <c r="I1859" s="192">
        <v>0</v>
      </c>
      <c r="J1859" s="192">
        <v>0</v>
      </c>
      <c r="K1859" s="192">
        <v>0</v>
      </c>
      <c r="L1859" s="192">
        <v>0</v>
      </c>
      <c r="M1859" s="277">
        <v>0</v>
      </c>
      <c r="N1859" s="1057"/>
    </row>
    <row r="1860" spans="2:14" ht="31.5" customHeight="1" thickTop="1">
      <c r="B1860" s="1091" t="s">
        <v>1774</v>
      </c>
      <c r="C1860" s="938" t="s">
        <v>1775</v>
      </c>
      <c r="D1860" s="939" t="s">
        <v>1776</v>
      </c>
      <c r="E1860" s="997" t="s">
        <v>73</v>
      </c>
      <c r="F1860" s="941" t="s">
        <v>1788</v>
      </c>
      <c r="G1860" s="941" t="s">
        <v>1789</v>
      </c>
      <c r="H1860" s="184" t="s">
        <v>22</v>
      </c>
      <c r="I1860" s="185">
        <v>4</v>
      </c>
      <c r="J1860" s="185">
        <v>0</v>
      </c>
      <c r="K1860" s="185">
        <v>3</v>
      </c>
      <c r="L1860" s="185">
        <v>4</v>
      </c>
      <c r="M1860" s="185">
        <v>11</v>
      </c>
      <c r="N1860" s="1055"/>
    </row>
    <row r="1861" spans="2:14" ht="31.5" customHeight="1">
      <c r="B1861" s="1092"/>
      <c r="C1861" s="925"/>
      <c r="D1861" s="928"/>
      <c r="E1861" s="998"/>
      <c r="F1861" s="934"/>
      <c r="G1861" s="934"/>
      <c r="H1861" s="188" t="s">
        <v>24</v>
      </c>
      <c r="I1861" s="189">
        <v>10</v>
      </c>
      <c r="J1861" s="189">
        <v>10</v>
      </c>
      <c r="K1861" s="189">
        <v>10</v>
      </c>
      <c r="L1861" s="189">
        <v>10</v>
      </c>
      <c r="M1861" s="189">
        <v>10</v>
      </c>
      <c r="N1861" s="1056"/>
    </row>
    <row r="1862" spans="2:14" ht="31.5" customHeight="1" thickBot="1">
      <c r="B1862" s="1093"/>
      <c r="C1862" s="984"/>
      <c r="D1862" s="1069"/>
      <c r="E1862" s="1068"/>
      <c r="F1862" s="985"/>
      <c r="G1862" s="985"/>
      <c r="H1862" s="191" t="s">
        <v>25</v>
      </c>
      <c r="I1862" s="192">
        <v>0.4</v>
      </c>
      <c r="J1862" s="192">
        <v>0</v>
      </c>
      <c r="K1862" s="192">
        <v>0.3</v>
      </c>
      <c r="L1862" s="192">
        <v>0.4</v>
      </c>
      <c r="M1862" s="192">
        <f>M1860/M1861</f>
        <v>1.1000000000000001</v>
      </c>
      <c r="N1862" s="1057"/>
    </row>
    <row r="1863" spans="2:14" ht="31.5" customHeight="1" thickTop="1">
      <c r="B1863" s="1091" t="s">
        <v>1774</v>
      </c>
      <c r="C1863" s="938" t="s">
        <v>1775</v>
      </c>
      <c r="D1863" s="939" t="s">
        <v>1776</v>
      </c>
      <c r="E1863" s="997" t="s">
        <v>108</v>
      </c>
      <c r="F1863" s="941" t="s">
        <v>1790</v>
      </c>
      <c r="G1863" s="941" t="s">
        <v>1791</v>
      </c>
      <c r="H1863" s="184" t="s">
        <v>22</v>
      </c>
      <c r="I1863" s="185">
        <v>0</v>
      </c>
      <c r="J1863" s="185">
        <v>0</v>
      </c>
      <c r="K1863" s="185">
        <v>0</v>
      </c>
      <c r="L1863" s="185">
        <v>0</v>
      </c>
      <c r="M1863" s="185">
        <v>0</v>
      </c>
      <c r="N1863" s="1055"/>
    </row>
    <row r="1864" spans="2:14" ht="31.5" customHeight="1">
      <c r="B1864" s="1092"/>
      <c r="C1864" s="925"/>
      <c r="D1864" s="928"/>
      <c r="E1864" s="998"/>
      <c r="F1864" s="934"/>
      <c r="G1864" s="934"/>
      <c r="H1864" s="188" t="s">
        <v>24</v>
      </c>
      <c r="I1864" s="189">
        <v>0</v>
      </c>
      <c r="J1864" s="189">
        <v>0</v>
      </c>
      <c r="K1864" s="189">
        <v>0</v>
      </c>
      <c r="L1864" s="189">
        <v>0</v>
      </c>
      <c r="M1864" s="189">
        <v>0</v>
      </c>
      <c r="N1864" s="1056"/>
    </row>
    <row r="1865" spans="2:14" ht="31.5" customHeight="1" thickBot="1">
      <c r="B1865" s="1093"/>
      <c r="C1865" s="984"/>
      <c r="D1865" s="1069"/>
      <c r="E1865" s="1068"/>
      <c r="F1865" s="985"/>
      <c r="G1865" s="985"/>
      <c r="H1865" s="191" t="s">
        <v>25</v>
      </c>
      <c r="I1865" s="192">
        <v>0</v>
      </c>
      <c r="J1865" s="192">
        <v>0</v>
      </c>
      <c r="K1865" s="192">
        <v>0</v>
      </c>
      <c r="L1865" s="277">
        <v>0</v>
      </c>
      <c r="M1865" s="277">
        <v>0</v>
      </c>
      <c r="N1865" s="1057"/>
    </row>
    <row r="1866" spans="2:14" ht="31.5" customHeight="1" thickTop="1">
      <c r="B1866" s="1061" t="s">
        <v>1774</v>
      </c>
      <c r="C1866" s="938" t="s">
        <v>1792</v>
      </c>
      <c r="D1866" s="941" t="s">
        <v>1793</v>
      </c>
      <c r="E1866" s="1011" t="s">
        <v>1245</v>
      </c>
      <c r="F1866" s="941" t="s">
        <v>1794</v>
      </c>
      <c r="G1866" s="941" t="s">
        <v>1795</v>
      </c>
      <c r="H1866" s="184" t="s">
        <v>22</v>
      </c>
      <c r="I1866" s="185">
        <v>0</v>
      </c>
      <c r="J1866" s="185">
        <v>0</v>
      </c>
      <c r="K1866" s="185">
        <v>103</v>
      </c>
      <c r="L1866" s="185">
        <v>21</v>
      </c>
      <c r="M1866" s="185">
        <v>124</v>
      </c>
      <c r="N1866" s="1055" t="s">
        <v>1796</v>
      </c>
    </row>
    <row r="1867" spans="2:14" ht="31.5" customHeight="1">
      <c r="B1867" s="1062"/>
      <c r="C1867" s="925"/>
      <c r="D1867" s="934"/>
      <c r="E1867" s="1012"/>
      <c r="F1867" s="934"/>
      <c r="G1867" s="934"/>
      <c r="H1867" s="188" t="s">
        <v>24</v>
      </c>
      <c r="I1867" s="189">
        <v>0</v>
      </c>
      <c r="J1867" s="189">
        <v>0</v>
      </c>
      <c r="K1867" s="189">
        <v>69</v>
      </c>
      <c r="L1867" s="189">
        <v>69</v>
      </c>
      <c r="M1867" s="189">
        <v>69</v>
      </c>
      <c r="N1867" s="1056"/>
    </row>
    <row r="1868" spans="2:14" ht="31.5" customHeight="1" thickBot="1">
      <c r="B1868" s="1063"/>
      <c r="C1868" s="984"/>
      <c r="D1868" s="985"/>
      <c r="E1868" s="1064"/>
      <c r="F1868" s="985"/>
      <c r="G1868" s="985"/>
      <c r="H1868" s="191" t="s">
        <v>25</v>
      </c>
      <c r="I1868" s="192">
        <v>0</v>
      </c>
      <c r="J1868" s="192">
        <v>0</v>
      </c>
      <c r="K1868" s="277">
        <v>49.27</v>
      </c>
      <c r="L1868" s="192">
        <v>-0.78</v>
      </c>
      <c r="M1868" s="273">
        <f>((M1866/M1867)-1)</f>
        <v>0.79710144927536231</v>
      </c>
      <c r="N1868" s="1057"/>
    </row>
    <row r="1869" spans="2:14" ht="61.5" customHeight="1" thickTop="1">
      <c r="B1869" s="1061" t="s">
        <v>1774</v>
      </c>
      <c r="C1869" s="938" t="s">
        <v>1797</v>
      </c>
      <c r="D1869" s="941" t="s">
        <v>1798</v>
      </c>
      <c r="E1869" s="1011" t="s">
        <v>330</v>
      </c>
      <c r="F1869" s="941" t="s">
        <v>1799</v>
      </c>
      <c r="G1869" s="941" t="s">
        <v>1800</v>
      </c>
      <c r="H1869" s="184" t="s">
        <v>22</v>
      </c>
      <c r="I1869" s="185">
        <v>824</v>
      </c>
      <c r="J1869" s="185">
        <v>0</v>
      </c>
      <c r="K1869" s="185">
        <v>1093</v>
      </c>
      <c r="L1869" s="185">
        <v>1137</v>
      </c>
      <c r="M1869" s="185">
        <v>1137</v>
      </c>
      <c r="N1869" s="1055" t="s">
        <v>1801</v>
      </c>
    </row>
    <row r="1870" spans="2:14" ht="61.5" customHeight="1">
      <c r="B1870" s="1062"/>
      <c r="C1870" s="925"/>
      <c r="D1870" s="934"/>
      <c r="E1870" s="1012"/>
      <c r="F1870" s="934"/>
      <c r="G1870" s="934"/>
      <c r="H1870" s="188" t="s">
        <v>24</v>
      </c>
      <c r="I1870" s="189">
        <v>1596</v>
      </c>
      <c r="J1870" s="189">
        <v>1596</v>
      </c>
      <c r="K1870" s="189">
        <v>2326</v>
      </c>
      <c r="L1870" s="189">
        <v>2326</v>
      </c>
      <c r="M1870" s="189">
        <v>2326</v>
      </c>
      <c r="N1870" s="1056"/>
    </row>
    <row r="1871" spans="2:14" ht="61.5" customHeight="1" thickBot="1">
      <c r="B1871" s="1063"/>
      <c r="C1871" s="984"/>
      <c r="D1871" s="985"/>
      <c r="E1871" s="1064"/>
      <c r="F1871" s="985"/>
      <c r="G1871" s="985"/>
      <c r="H1871" s="191" t="s">
        <v>25</v>
      </c>
      <c r="I1871" s="273">
        <v>0.51619999999999999</v>
      </c>
      <c r="J1871" s="273">
        <v>0</v>
      </c>
      <c r="K1871" s="273">
        <v>0.46989999999999998</v>
      </c>
      <c r="L1871" s="273">
        <f>L1869/L1870</f>
        <v>0.48882201203783321</v>
      </c>
      <c r="M1871" s="273">
        <f>M1869/M1870</f>
        <v>0.48882201203783321</v>
      </c>
      <c r="N1871" s="1057"/>
    </row>
    <row r="1872" spans="2:14" ht="31.5" customHeight="1" thickTop="1">
      <c r="B1872" s="1061" t="s">
        <v>1774</v>
      </c>
      <c r="C1872" s="938" t="s">
        <v>1797</v>
      </c>
      <c r="D1872" s="941" t="s">
        <v>1798</v>
      </c>
      <c r="E1872" s="1011" t="s">
        <v>435</v>
      </c>
      <c r="F1872" s="941" t="s">
        <v>1802</v>
      </c>
      <c r="G1872" s="941" t="s">
        <v>1803</v>
      </c>
      <c r="H1872" s="184" t="s">
        <v>22</v>
      </c>
      <c r="I1872" s="185">
        <v>23</v>
      </c>
      <c r="J1872" s="185">
        <v>14</v>
      </c>
      <c r="K1872" s="185">
        <v>10</v>
      </c>
      <c r="L1872" s="185">
        <v>18</v>
      </c>
      <c r="M1872" s="185">
        <v>65</v>
      </c>
      <c r="N1872" s="1055"/>
    </row>
    <row r="1873" spans="2:14" ht="31.5" customHeight="1">
      <c r="B1873" s="1062"/>
      <c r="C1873" s="925"/>
      <c r="D1873" s="934"/>
      <c r="E1873" s="1012"/>
      <c r="F1873" s="934"/>
      <c r="G1873" s="934"/>
      <c r="H1873" s="188" t="s">
        <v>24</v>
      </c>
      <c r="I1873" s="189">
        <v>23</v>
      </c>
      <c r="J1873" s="189">
        <v>14</v>
      </c>
      <c r="K1873" s="189">
        <v>10</v>
      </c>
      <c r="L1873" s="189">
        <v>18</v>
      </c>
      <c r="M1873" s="189">
        <v>65</v>
      </c>
      <c r="N1873" s="1056"/>
    </row>
    <row r="1874" spans="2:14" ht="31.5" customHeight="1" thickBot="1">
      <c r="B1874" s="1063"/>
      <c r="C1874" s="984"/>
      <c r="D1874" s="985"/>
      <c r="E1874" s="1064"/>
      <c r="F1874" s="985"/>
      <c r="G1874" s="985"/>
      <c r="H1874" s="191" t="s">
        <v>25</v>
      </c>
      <c r="I1874" s="192">
        <v>1</v>
      </c>
      <c r="J1874" s="192">
        <v>1</v>
      </c>
      <c r="K1874" s="192">
        <v>1</v>
      </c>
      <c r="L1874" s="192">
        <v>1</v>
      </c>
      <c r="M1874" s="192">
        <v>1</v>
      </c>
      <c r="N1874" s="1057"/>
    </row>
    <row r="1875" spans="2:14" ht="31.5" customHeight="1" thickTop="1">
      <c r="B1875" s="1061" t="s">
        <v>1774</v>
      </c>
      <c r="C1875" s="938" t="s">
        <v>1797</v>
      </c>
      <c r="D1875" s="941" t="s">
        <v>1798</v>
      </c>
      <c r="E1875" s="1011" t="s">
        <v>1804</v>
      </c>
      <c r="F1875" s="941" t="s">
        <v>1805</v>
      </c>
      <c r="G1875" s="941" t="s">
        <v>1806</v>
      </c>
      <c r="H1875" s="184" t="s">
        <v>22</v>
      </c>
      <c r="I1875" s="291">
        <v>3027161</v>
      </c>
      <c r="J1875" s="185">
        <v>14654219.310000001</v>
      </c>
      <c r="K1875" s="185">
        <v>27425283.649999999</v>
      </c>
      <c r="L1875" s="185">
        <v>38118968.489999995</v>
      </c>
      <c r="M1875" s="185">
        <v>38118968.489999995</v>
      </c>
      <c r="N1875" s="1055" t="s">
        <v>1807</v>
      </c>
    </row>
    <row r="1876" spans="2:14" ht="31.5" customHeight="1">
      <c r="B1876" s="1062"/>
      <c r="C1876" s="925"/>
      <c r="D1876" s="934"/>
      <c r="E1876" s="1012"/>
      <c r="F1876" s="934"/>
      <c r="G1876" s="934"/>
      <c r="H1876" s="188" t="s">
        <v>24</v>
      </c>
      <c r="I1876" s="292">
        <v>19764345.890000001</v>
      </c>
      <c r="J1876" s="293">
        <v>30951376.329999998</v>
      </c>
      <c r="K1876" s="189">
        <v>31110545.75</v>
      </c>
      <c r="L1876" s="189">
        <v>44942303.499999993</v>
      </c>
      <c r="M1876" s="189">
        <v>44942303.499999993</v>
      </c>
      <c r="N1876" s="1056"/>
    </row>
    <row r="1877" spans="2:14" ht="31.5" customHeight="1" thickBot="1">
      <c r="B1877" s="1063"/>
      <c r="C1877" s="984"/>
      <c r="D1877" s="985"/>
      <c r="E1877" s="1064"/>
      <c r="F1877" s="985"/>
      <c r="G1877" s="985"/>
      <c r="H1877" s="191" t="s">
        <v>25</v>
      </c>
      <c r="I1877" s="273">
        <v>0.153</v>
      </c>
      <c r="J1877" s="273">
        <v>0.47339999999999999</v>
      </c>
      <c r="K1877" s="273">
        <v>0.88149999999999995</v>
      </c>
      <c r="L1877" s="273">
        <f>L1875/L1876</f>
        <v>0.84817567239293823</v>
      </c>
      <c r="M1877" s="273">
        <f>M1875/M1876</f>
        <v>0.84817567239293823</v>
      </c>
      <c r="N1877" s="1057"/>
    </row>
    <row r="1878" spans="2:14" ht="31.5" customHeight="1" thickTop="1">
      <c r="B1878" s="1061" t="s">
        <v>1774</v>
      </c>
      <c r="C1878" s="938" t="s">
        <v>1808</v>
      </c>
      <c r="D1878" s="941" t="s">
        <v>1809</v>
      </c>
      <c r="E1878" s="1011" t="s">
        <v>19</v>
      </c>
      <c r="F1878" s="941" t="s">
        <v>1810</v>
      </c>
      <c r="G1878" s="941" t="s">
        <v>1811</v>
      </c>
      <c r="H1878" s="184" t="s">
        <v>22</v>
      </c>
      <c r="I1878" s="185">
        <v>30</v>
      </c>
      <c r="J1878" s="185">
        <v>30</v>
      </c>
      <c r="K1878" s="185">
        <v>30</v>
      </c>
      <c r="L1878" s="185">
        <v>30</v>
      </c>
      <c r="M1878" s="185">
        <v>30</v>
      </c>
      <c r="N1878" s="1055" t="s">
        <v>1812</v>
      </c>
    </row>
    <row r="1879" spans="2:14" ht="31.5" customHeight="1">
      <c r="B1879" s="1094"/>
      <c r="C1879" s="925"/>
      <c r="D1879" s="933"/>
      <c r="E1879" s="1067"/>
      <c r="F1879" s="933"/>
      <c r="G1879" s="933"/>
      <c r="H1879" s="188" t="s">
        <v>24</v>
      </c>
      <c r="I1879" s="281">
        <v>15</v>
      </c>
      <c r="J1879" s="281">
        <v>15</v>
      </c>
      <c r="K1879" s="281">
        <v>15</v>
      </c>
      <c r="L1879" s="281">
        <v>15</v>
      </c>
      <c r="M1879" s="281">
        <v>15</v>
      </c>
      <c r="N1879" s="1056"/>
    </row>
    <row r="1880" spans="2:14" ht="31.5" customHeight="1">
      <c r="B1880" s="1094"/>
      <c r="C1880" s="925"/>
      <c r="D1880" s="933"/>
      <c r="E1880" s="1067"/>
      <c r="F1880" s="933"/>
      <c r="G1880" s="933"/>
      <c r="H1880" s="188" t="s">
        <v>1450</v>
      </c>
      <c r="I1880" s="281">
        <v>0</v>
      </c>
      <c r="J1880" s="281">
        <v>0</v>
      </c>
      <c r="K1880" s="281">
        <v>13.33</v>
      </c>
      <c r="L1880" s="294">
        <v>0.4667</v>
      </c>
      <c r="M1880" s="294">
        <v>0.6</v>
      </c>
      <c r="N1880" s="1056"/>
    </row>
    <row r="1881" spans="2:14" ht="31.5" customHeight="1">
      <c r="B1881" s="1094"/>
      <c r="C1881" s="925"/>
      <c r="D1881" s="933"/>
      <c r="E1881" s="1067"/>
      <c r="F1881" s="933"/>
      <c r="G1881" s="933"/>
      <c r="H1881" s="188" t="s">
        <v>1537</v>
      </c>
      <c r="I1881" s="294">
        <v>0.18</v>
      </c>
      <c r="J1881" s="294">
        <v>7.0000000000000007E-2</v>
      </c>
      <c r="K1881" s="281">
        <v>18</v>
      </c>
      <c r="L1881" s="294">
        <v>0.17</v>
      </c>
      <c r="M1881" s="294">
        <v>0.93</v>
      </c>
      <c r="N1881" s="1056"/>
    </row>
    <row r="1882" spans="2:14" ht="31.5" customHeight="1">
      <c r="B1882" s="1094"/>
      <c r="C1882" s="925"/>
      <c r="D1882" s="933"/>
      <c r="E1882" s="1067"/>
      <c r="F1882" s="933"/>
      <c r="G1882" s="933"/>
      <c r="H1882" s="188" t="s">
        <v>1813</v>
      </c>
      <c r="I1882" s="281">
        <v>25</v>
      </c>
      <c r="J1882" s="281">
        <v>25</v>
      </c>
      <c r="K1882" s="281">
        <v>25</v>
      </c>
      <c r="L1882" s="281">
        <v>25</v>
      </c>
      <c r="M1882" s="281">
        <v>25</v>
      </c>
      <c r="N1882" s="1056"/>
    </row>
    <row r="1883" spans="2:14" ht="31.5" customHeight="1">
      <c r="B1883" s="1094"/>
      <c r="C1883" s="925"/>
      <c r="D1883" s="933"/>
      <c r="E1883" s="1067"/>
      <c r="F1883" s="933"/>
      <c r="G1883" s="933"/>
      <c r="H1883" s="188" t="s">
        <v>1814</v>
      </c>
      <c r="I1883" s="295">
        <v>1.4E-2</v>
      </c>
      <c r="J1883" s="281">
        <v>0</v>
      </c>
      <c r="K1883" s="281">
        <v>0</v>
      </c>
      <c r="L1883" s="281">
        <v>0</v>
      </c>
      <c r="M1883" s="281">
        <v>0</v>
      </c>
      <c r="N1883" s="1056"/>
    </row>
    <row r="1884" spans="2:14" ht="31.5" customHeight="1">
      <c r="B1884" s="1094"/>
      <c r="C1884" s="925"/>
      <c r="D1884" s="933"/>
      <c r="E1884" s="1067"/>
      <c r="F1884" s="933"/>
      <c r="G1884" s="933"/>
      <c r="H1884" s="188" t="s">
        <v>1815</v>
      </c>
      <c r="I1884" s="281">
        <v>15</v>
      </c>
      <c r="J1884" s="281">
        <v>15</v>
      </c>
      <c r="K1884" s="281">
        <v>15</v>
      </c>
      <c r="L1884" s="281">
        <v>15</v>
      </c>
      <c r="M1884" s="281">
        <v>15</v>
      </c>
      <c r="N1884" s="1056"/>
    </row>
    <row r="1885" spans="2:14" ht="31.5" customHeight="1">
      <c r="B1885" s="1094"/>
      <c r="C1885" s="925"/>
      <c r="D1885" s="933"/>
      <c r="E1885" s="1067"/>
      <c r="F1885" s="933"/>
      <c r="G1885" s="933"/>
      <c r="H1885" s="284" t="s">
        <v>1816</v>
      </c>
      <c r="I1885" s="281">
        <v>15</v>
      </c>
      <c r="J1885" s="281">
        <v>15</v>
      </c>
      <c r="K1885" s="281">
        <v>15</v>
      </c>
      <c r="L1885" s="281">
        <v>15</v>
      </c>
      <c r="M1885" s="281">
        <v>15</v>
      </c>
      <c r="N1885" s="1056"/>
    </row>
    <row r="1886" spans="2:14" ht="31.5" customHeight="1">
      <c r="B1886" s="1094"/>
      <c r="C1886" s="925"/>
      <c r="D1886" s="933"/>
      <c r="E1886" s="1067"/>
      <c r="F1886" s="933"/>
      <c r="G1886" s="933"/>
      <c r="H1886" s="284" t="s">
        <v>1817</v>
      </c>
      <c r="I1886" s="295">
        <v>1.6500000000000001E-2</v>
      </c>
      <c r="J1886" s="281">
        <v>0</v>
      </c>
      <c r="K1886" s="281">
        <v>0</v>
      </c>
      <c r="L1886" s="281">
        <v>0</v>
      </c>
      <c r="M1886" s="281">
        <v>0</v>
      </c>
      <c r="N1886" s="1056"/>
    </row>
    <row r="1887" spans="2:14" ht="31.5" customHeight="1">
      <c r="B1887" s="1062"/>
      <c r="C1887" s="925"/>
      <c r="D1887" s="934"/>
      <c r="E1887" s="1012"/>
      <c r="F1887" s="934"/>
      <c r="G1887" s="934"/>
      <c r="H1887" s="284" t="s">
        <v>1818</v>
      </c>
      <c r="I1887" s="296">
        <v>0.11600000000000001</v>
      </c>
      <c r="J1887" s="296">
        <v>0.186</v>
      </c>
      <c r="K1887" s="189">
        <v>16</v>
      </c>
      <c r="L1887" s="289">
        <v>0.26</v>
      </c>
      <c r="M1887" s="289">
        <v>0.26</v>
      </c>
      <c r="N1887" s="1056"/>
    </row>
    <row r="1888" spans="2:14" ht="31.5" customHeight="1" thickBot="1">
      <c r="B1888" s="1063"/>
      <c r="C1888" s="984"/>
      <c r="D1888" s="985"/>
      <c r="E1888" s="1064"/>
      <c r="F1888" s="985"/>
      <c r="G1888" s="985"/>
      <c r="H1888" s="191" t="s">
        <v>25</v>
      </c>
      <c r="I1888" s="273">
        <v>6.6900000000000001E-2</v>
      </c>
      <c r="J1888" s="273">
        <v>4.5400000000000003E-2</v>
      </c>
      <c r="K1888" s="273">
        <v>6.3E-2</v>
      </c>
      <c r="L1888" s="273">
        <v>0.2225</v>
      </c>
      <c r="M1888" s="273">
        <v>0.45150000000000001</v>
      </c>
      <c r="N1888" s="1057"/>
    </row>
    <row r="1889" spans="2:14" ht="31.5" customHeight="1" thickTop="1">
      <c r="B1889" s="1091" t="s">
        <v>1774</v>
      </c>
      <c r="C1889" s="938" t="s">
        <v>1808</v>
      </c>
      <c r="D1889" s="941" t="s">
        <v>1809</v>
      </c>
      <c r="E1889" s="997" t="s">
        <v>26</v>
      </c>
      <c r="F1889" s="939" t="s">
        <v>1819</v>
      </c>
      <c r="G1889" s="939" t="s">
        <v>1820</v>
      </c>
      <c r="H1889" s="184" t="s">
        <v>22</v>
      </c>
      <c r="I1889" s="185">
        <v>0</v>
      </c>
      <c r="J1889" s="185">
        <v>0</v>
      </c>
      <c r="K1889" s="185">
        <v>2</v>
      </c>
      <c r="L1889" s="185">
        <v>7</v>
      </c>
      <c r="M1889" s="185">
        <v>9</v>
      </c>
      <c r="N1889" s="1055"/>
    </row>
    <row r="1890" spans="2:14" ht="31.5" customHeight="1">
      <c r="B1890" s="1092"/>
      <c r="C1890" s="925"/>
      <c r="D1890" s="934"/>
      <c r="E1890" s="998"/>
      <c r="F1890" s="928"/>
      <c r="G1890" s="928"/>
      <c r="H1890" s="188" t="s">
        <v>24</v>
      </c>
      <c r="I1890" s="189">
        <v>0</v>
      </c>
      <c r="J1890" s="189">
        <v>0</v>
      </c>
      <c r="K1890" s="189">
        <v>15</v>
      </c>
      <c r="L1890" s="189">
        <v>15</v>
      </c>
      <c r="M1890" s="189">
        <v>15</v>
      </c>
      <c r="N1890" s="1056"/>
    </row>
    <row r="1891" spans="2:14" ht="31.5" customHeight="1" thickBot="1">
      <c r="B1891" s="1093"/>
      <c r="C1891" s="984"/>
      <c r="D1891" s="985"/>
      <c r="E1891" s="1068"/>
      <c r="F1891" s="1069"/>
      <c r="G1891" s="1069"/>
      <c r="H1891" s="191" t="s">
        <v>25</v>
      </c>
      <c r="I1891" s="192">
        <v>0</v>
      </c>
      <c r="J1891" s="192">
        <v>0</v>
      </c>
      <c r="K1891" s="273">
        <f>K1889/K1890</f>
        <v>0.13333333333333333</v>
      </c>
      <c r="L1891" s="273">
        <f>L1889/L1890</f>
        <v>0.46666666666666667</v>
      </c>
      <c r="M1891" s="273">
        <f>M1889/M1890</f>
        <v>0.6</v>
      </c>
      <c r="N1891" s="1057"/>
    </row>
    <row r="1892" spans="2:14" ht="31.5" customHeight="1" thickTop="1">
      <c r="B1892" s="1091" t="s">
        <v>1774</v>
      </c>
      <c r="C1892" s="938" t="s">
        <v>1808</v>
      </c>
      <c r="D1892" s="941" t="s">
        <v>1809</v>
      </c>
      <c r="E1892" s="997" t="s">
        <v>55</v>
      </c>
      <c r="F1892" s="939" t="s">
        <v>1821</v>
      </c>
      <c r="G1892" s="939" t="s">
        <v>1822</v>
      </c>
      <c r="H1892" s="184" t="s">
        <v>22</v>
      </c>
      <c r="I1892" s="185">
        <v>14</v>
      </c>
      <c r="J1892" s="185">
        <v>7</v>
      </c>
      <c r="K1892" s="185">
        <v>2</v>
      </c>
      <c r="L1892" s="185">
        <v>5</v>
      </c>
      <c r="M1892" s="185">
        <v>28</v>
      </c>
      <c r="N1892" s="1055" t="s">
        <v>1823</v>
      </c>
    </row>
    <row r="1893" spans="2:14" ht="31.5" customHeight="1">
      <c r="B1893" s="1092"/>
      <c r="C1893" s="925"/>
      <c r="D1893" s="934"/>
      <c r="E1893" s="998"/>
      <c r="F1893" s="928"/>
      <c r="G1893" s="928"/>
      <c r="H1893" s="188" t="s">
        <v>24</v>
      </c>
      <c r="I1893" s="189">
        <v>100</v>
      </c>
      <c r="J1893" s="189">
        <v>100</v>
      </c>
      <c r="K1893" s="189">
        <v>30</v>
      </c>
      <c r="L1893" s="189">
        <v>30</v>
      </c>
      <c r="M1893" s="189">
        <v>30</v>
      </c>
      <c r="N1893" s="1056"/>
    </row>
    <row r="1894" spans="2:14" ht="31.5" customHeight="1" thickBot="1">
      <c r="B1894" s="1093"/>
      <c r="C1894" s="984"/>
      <c r="D1894" s="985"/>
      <c r="E1894" s="1068"/>
      <c r="F1894" s="1069"/>
      <c r="G1894" s="1069"/>
      <c r="H1894" s="191" t="s">
        <v>25</v>
      </c>
      <c r="I1894" s="192">
        <v>0.14000000000000001</v>
      </c>
      <c r="J1894" s="192">
        <v>7.0000000000000007E-2</v>
      </c>
      <c r="K1894" s="192">
        <v>6.6000000000000003E-2</v>
      </c>
      <c r="L1894" s="192">
        <f>L1892/L1893</f>
        <v>0.16666666666666666</v>
      </c>
      <c r="M1894" s="192">
        <f>M1892/M1893</f>
        <v>0.93333333333333335</v>
      </c>
      <c r="N1894" s="1057"/>
    </row>
    <row r="1895" spans="2:14" ht="31.5" customHeight="1" thickTop="1">
      <c r="B1895" s="1091" t="s">
        <v>1774</v>
      </c>
      <c r="C1895" s="938" t="s">
        <v>1808</v>
      </c>
      <c r="D1895" s="941" t="s">
        <v>1809</v>
      </c>
      <c r="E1895" s="997" t="s">
        <v>59</v>
      </c>
      <c r="F1895" s="939" t="s">
        <v>1824</v>
      </c>
      <c r="G1895" s="939" t="s">
        <v>1825</v>
      </c>
      <c r="H1895" s="184" t="s">
        <v>22</v>
      </c>
      <c r="I1895" s="185">
        <v>8</v>
      </c>
      <c r="J1895" s="185">
        <v>0</v>
      </c>
      <c r="K1895" s="185">
        <v>23</v>
      </c>
      <c r="L1895" s="185">
        <v>14</v>
      </c>
      <c r="M1895" s="185">
        <v>45</v>
      </c>
      <c r="N1895" s="1055" t="s">
        <v>1826</v>
      </c>
    </row>
    <row r="1896" spans="2:14" ht="31.5" customHeight="1">
      <c r="B1896" s="1092"/>
      <c r="C1896" s="925"/>
      <c r="D1896" s="934"/>
      <c r="E1896" s="998"/>
      <c r="F1896" s="928"/>
      <c r="G1896" s="928"/>
      <c r="H1896" s="188" t="s">
        <v>24</v>
      </c>
      <c r="I1896" s="189">
        <v>100</v>
      </c>
      <c r="J1896" s="189">
        <v>100</v>
      </c>
      <c r="K1896" s="189">
        <v>50</v>
      </c>
      <c r="L1896" s="189">
        <v>50</v>
      </c>
      <c r="M1896" s="189">
        <v>50</v>
      </c>
      <c r="N1896" s="1056"/>
    </row>
    <row r="1897" spans="2:14" ht="31.5" customHeight="1" thickBot="1">
      <c r="B1897" s="1093"/>
      <c r="C1897" s="984"/>
      <c r="D1897" s="985"/>
      <c r="E1897" s="1068"/>
      <c r="F1897" s="1069"/>
      <c r="G1897" s="1069"/>
      <c r="H1897" s="191" t="s">
        <v>25</v>
      </c>
      <c r="I1897" s="192">
        <v>0.08</v>
      </c>
      <c r="J1897" s="192">
        <v>0</v>
      </c>
      <c r="K1897" s="192">
        <v>0.46</v>
      </c>
      <c r="L1897" s="277">
        <f>L1895/L1896</f>
        <v>0.28000000000000003</v>
      </c>
      <c r="M1897" s="192">
        <f>M1895/M1896</f>
        <v>0.9</v>
      </c>
      <c r="N1897" s="1057"/>
    </row>
    <row r="1898" spans="2:14" ht="31.5" customHeight="1" thickTop="1">
      <c r="B1898" s="1091" t="s">
        <v>1774</v>
      </c>
      <c r="C1898" s="938" t="s">
        <v>1808</v>
      </c>
      <c r="D1898" s="941" t="s">
        <v>1809</v>
      </c>
      <c r="E1898" s="997" t="s">
        <v>91</v>
      </c>
      <c r="F1898" s="939" t="s">
        <v>1827</v>
      </c>
      <c r="G1898" s="939" t="s">
        <v>1828</v>
      </c>
      <c r="H1898" s="184" t="s">
        <v>22</v>
      </c>
      <c r="I1898" s="185">
        <v>2633</v>
      </c>
      <c r="J1898" s="185">
        <v>0</v>
      </c>
      <c r="K1898" s="185">
        <v>22</v>
      </c>
      <c r="L1898" s="185">
        <v>159</v>
      </c>
      <c r="M1898" s="185">
        <v>2814</v>
      </c>
      <c r="N1898" s="1055" t="s">
        <v>1829</v>
      </c>
    </row>
    <row r="1899" spans="2:14" ht="31.5" customHeight="1">
      <c r="B1899" s="1092"/>
      <c r="C1899" s="925"/>
      <c r="D1899" s="934"/>
      <c r="E1899" s="998"/>
      <c r="F1899" s="928"/>
      <c r="G1899" s="928"/>
      <c r="H1899" s="188" t="s">
        <v>24</v>
      </c>
      <c r="I1899" s="189">
        <v>3013</v>
      </c>
      <c r="J1899" s="189">
        <v>0</v>
      </c>
      <c r="K1899" s="189">
        <v>0</v>
      </c>
      <c r="L1899" s="189">
        <v>25682</v>
      </c>
      <c r="M1899" s="189">
        <v>25682</v>
      </c>
      <c r="N1899" s="1056"/>
    </row>
    <row r="1900" spans="2:14" ht="31.5" customHeight="1" thickBot="1">
      <c r="B1900" s="1093"/>
      <c r="C1900" s="984"/>
      <c r="D1900" s="985"/>
      <c r="E1900" s="1068"/>
      <c r="F1900" s="1069"/>
      <c r="G1900" s="1069"/>
      <c r="H1900" s="191" t="s">
        <v>25</v>
      </c>
      <c r="I1900" s="273">
        <v>1.4E-2</v>
      </c>
      <c r="J1900" s="192">
        <v>0</v>
      </c>
      <c r="K1900" s="192">
        <v>0</v>
      </c>
      <c r="L1900" s="277">
        <v>0</v>
      </c>
      <c r="M1900" s="277">
        <v>0</v>
      </c>
      <c r="N1900" s="1057"/>
    </row>
    <row r="1901" spans="2:14" ht="31.5" customHeight="1" thickTop="1">
      <c r="B1901" s="1091" t="s">
        <v>1774</v>
      </c>
      <c r="C1901" s="938" t="s">
        <v>1808</v>
      </c>
      <c r="D1901" s="941" t="s">
        <v>1809</v>
      </c>
      <c r="E1901" s="997" t="s">
        <v>94</v>
      </c>
      <c r="F1901" s="939" t="s">
        <v>1830</v>
      </c>
      <c r="G1901" s="939" t="s">
        <v>1831</v>
      </c>
      <c r="H1901" s="184" t="s">
        <v>22</v>
      </c>
      <c r="I1901" s="185">
        <v>8124</v>
      </c>
      <c r="J1901" s="185">
        <v>0</v>
      </c>
      <c r="K1901" s="185">
        <v>0</v>
      </c>
      <c r="L1901" s="185">
        <v>18627</v>
      </c>
      <c r="M1901" s="185">
        <v>26751</v>
      </c>
      <c r="N1901" s="1055" t="s">
        <v>1832</v>
      </c>
    </row>
    <row r="1902" spans="2:14" ht="31.5" customHeight="1">
      <c r="B1902" s="1092"/>
      <c r="C1902" s="925"/>
      <c r="D1902" s="934"/>
      <c r="E1902" s="998"/>
      <c r="F1902" s="928"/>
      <c r="G1902" s="928"/>
      <c r="H1902" s="188" t="s">
        <v>24</v>
      </c>
      <c r="I1902" s="189">
        <v>7992</v>
      </c>
      <c r="J1902" s="189">
        <v>0</v>
      </c>
      <c r="K1902" s="189">
        <v>0</v>
      </c>
      <c r="L1902" s="189">
        <v>33312</v>
      </c>
      <c r="M1902" s="189">
        <v>33312</v>
      </c>
      <c r="N1902" s="1056"/>
    </row>
    <row r="1903" spans="2:14" ht="31.5" customHeight="1" thickBot="1">
      <c r="B1903" s="1093"/>
      <c r="C1903" s="984"/>
      <c r="D1903" s="985"/>
      <c r="E1903" s="1068"/>
      <c r="F1903" s="1069"/>
      <c r="G1903" s="1069"/>
      <c r="H1903" s="191" t="s">
        <v>25</v>
      </c>
      <c r="I1903" s="273">
        <v>1.6500000000000001E-2</v>
      </c>
      <c r="J1903" s="277">
        <v>0</v>
      </c>
      <c r="K1903" s="277">
        <v>0</v>
      </c>
      <c r="L1903" s="277">
        <v>0</v>
      </c>
      <c r="M1903" s="277">
        <v>0</v>
      </c>
      <c r="N1903" s="1057"/>
    </row>
    <row r="1904" spans="2:14" ht="31.5" customHeight="1" thickTop="1">
      <c r="B1904" s="1091" t="s">
        <v>1774</v>
      </c>
      <c r="C1904" s="938" t="s">
        <v>1808</v>
      </c>
      <c r="D1904" s="941" t="s">
        <v>1809</v>
      </c>
      <c r="E1904" s="997" t="s">
        <v>97</v>
      </c>
      <c r="F1904" s="939" t="s">
        <v>1833</v>
      </c>
      <c r="G1904" s="939" t="s">
        <v>1834</v>
      </c>
      <c r="H1904" s="184" t="s">
        <v>22</v>
      </c>
      <c r="I1904" s="185">
        <v>5</v>
      </c>
      <c r="J1904" s="185">
        <v>8</v>
      </c>
      <c r="K1904" s="185">
        <v>10</v>
      </c>
      <c r="L1904" s="185">
        <v>11</v>
      </c>
      <c r="M1904" s="185">
        <v>11</v>
      </c>
      <c r="N1904" s="1055" t="s">
        <v>1835</v>
      </c>
    </row>
    <row r="1905" spans="2:14" ht="31.5" customHeight="1">
      <c r="B1905" s="1092"/>
      <c r="C1905" s="925"/>
      <c r="D1905" s="934"/>
      <c r="E1905" s="998"/>
      <c r="F1905" s="928"/>
      <c r="G1905" s="928"/>
      <c r="H1905" s="188" t="s">
        <v>24</v>
      </c>
      <c r="I1905" s="189">
        <v>43</v>
      </c>
      <c r="J1905" s="189">
        <v>43</v>
      </c>
      <c r="K1905" s="189">
        <v>43</v>
      </c>
      <c r="L1905" s="189">
        <v>43</v>
      </c>
      <c r="M1905" s="189">
        <v>43</v>
      </c>
      <c r="N1905" s="1056"/>
    </row>
    <row r="1906" spans="2:14" ht="31.5" customHeight="1" thickBot="1">
      <c r="B1906" s="1093"/>
      <c r="C1906" s="984"/>
      <c r="D1906" s="985"/>
      <c r="E1906" s="1068"/>
      <c r="F1906" s="1069"/>
      <c r="G1906" s="1069"/>
      <c r="H1906" s="191" t="s">
        <v>25</v>
      </c>
      <c r="I1906" s="273">
        <v>0.11600000000000001</v>
      </c>
      <c r="J1906" s="273">
        <v>0.186</v>
      </c>
      <c r="K1906" s="273">
        <v>0.23250000000000001</v>
      </c>
      <c r="L1906" s="192">
        <f>L1904/L1905</f>
        <v>0.2558139534883721</v>
      </c>
      <c r="M1906" s="192">
        <f>M1904/M1905</f>
        <v>0.2558139534883721</v>
      </c>
      <c r="N1906" s="1057"/>
    </row>
    <row r="1907" spans="2:14" ht="31.5" customHeight="1" thickTop="1">
      <c r="B1907" s="1091" t="s">
        <v>1774</v>
      </c>
      <c r="C1907" s="938" t="s">
        <v>1808</v>
      </c>
      <c r="D1907" s="941" t="s">
        <v>1809</v>
      </c>
      <c r="E1907" s="997" t="s">
        <v>70</v>
      </c>
      <c r="F1907" s="941" t="s">
        <v>1836</v>
      </c>
      <c r="G1907" s="941" t="s">
        <v>1837</v>
      </c>
      <c r="H1907" s="184" t="s">
        <v>22</v>
      </c>
      <c r="I1907" s="185">
        <v>0</v>
      </c>
      <c r="J1907" s="185">
        <v>0</v>
      </c>
      <c r="K1907" s="185">
        <v>0</v>
      </c>
      <c r="L1907" s="185">
        <v>0</v>
      </c>
      <c r="M1907" s="185">
        <v>0</v>
      </c>
      <c r="N1907" s="1055" t="s">
        <v>1838</v>
      </c>
    </row>
    <row r="1908" spans="2:14" ht="31.5" customHeight="1">
      <c r="B1908" s="1092"/>
      <c r="C1908" s="925"/>
      <c r="D1908" s="934"/>
      <c r="E1908" s="998"/>
      <c r="F1908" s="934"/>
      <c r="G1908" s="934"/>
      <c r="H1908" s="188" t="s">
        <v>24</v>
      </c>
      <c r="I1908" s="189">
        <v>0</v>
      </c>
      <c r="J1908" s="189">
        <v>0</v>
      </c>
      <c r="K1908" s="189">
        <v>0</v>
      </c>
      <c r="L1908" s="189">
        <v>0</v>
      </c>
      <c r="M1908" s="189">
        <v>0</v>
      </c>
      <c r="N1908" s="1056"/>
    </row>
    <row r="1909" spans="2:14" ht="31.5" customHeight="1" thickBot="1">
      <c r="B1909" s="1093"/>
      <c r="C1909" s="984"/>
      <c r="D1909" s="985"/>
      <c r="E1909" s="1068"/>
      <c r="F1909" s="985"/>
      <c r="G1909" s="985"/>
      <c r="H1909" s="191" t="s">
        <v>25</v>
      </c>
      <c r="I1909" s="192">
        <v>0</v>
      </c>
      <c r="J1909" s="192">
        <v>0</v>
      </c>
      <c r="K1909" s="192">
        <v>0</v>
      </c>
      <c r="L1909" s="192">
        <v>0</v>
      </c>
      <c r="M1909" s="277">
        <v>0</v>
      </c>
      <c r="N1909" s="1057"/>
    </row>
    <row r="1910" spans="2:14" ht="31.5" customHeight="1" thickTop="1">
      <c r="B1910" s="1091" t="s">
        <v>1774</v>
      </c>
      <c r="C1910" s="938" t="s">
        <v>1808</v>
      </c>
      <c r="D1910" s="941" t="s">
        <v>1809</v>
      </c>
      <c r="E1910" s="997" t="s">
        <v>103</v>
      </c>
      <c r="F1910" s="941" t="s">
        <v>1839</v>
      </c>
      <c r="G1910" s="941" t="s">
        <v>1840</v>
      </c>
      <c r="H1910" s="184" t="s">
        <v>22</v>
      </c>
      <c r="I1910" s="185">
        <v>0</v>
      </c>
      <c r="J1910" s="185">
        <v>0</v>
      </c>
      <c r="K1910" s="185">
        <v>0</v>
      </c>
      <c r="L1910" s="185">
        <v>0</v>
      </c>
      <c r="M1910" s="185">
        <v>0</v>
      </c>
      <c r="N1910" s="1055"/>
    </row>
    <row r="1911" spans="2:14" ht="31.5" customHeight="1">
      <c r="B1911" s="1092"/>
      <c r="C1911" s="925"/>
      <c r="D1911" s="934"/>
      <c r="E1911" s="998"/>
      <c r="F1911" s="934"/>
      <c r="G1911" s="934"/>
      <c r="H1911" s="188" t="s">
        <v>24</v>
      </c>
      <c r="I1911" s="189">
        <v>0</v>
      </c>
      <c r="J1911" s="189">
        <v>0</v>
      </c>
      <c r="K1911" s="189">
        <v>0</v>
      </c>
      <c r="L1911" s="189">
        <v>0</v>
      </c>
      <c r="M1911" s="189">
        <v>0</v>
      </c>
      <c r="N1911" s="1056"/>
    </row>
    <row r="1912" spans="2:14" ht="31.5" customHeight="1" thickBot="1">
      <c r="B1912" s="1093"/>
      <c r="C1912" s="984"/>
      <c r="D1912" s="985"/>
      <c r="E1912" s="1068"/>
      <c r="F1912" s="985"/>
      <c r="G1912" s="985"/>
      <c r="H1912" s="191" t="s">
        <v>25</v>
      </c>
      <c r="I1912" s="192">
        <v>0</v>
      </c>
      <c r="J1912" s="192">
        <v>0</v>
      </c>
      <c r="K1912" s="192">
        <v>0</v>
      </c>
      <c r="L1912" s="192">
        <v>0</v>
      </c>
      <c r="M1912" s="192">
        <v>0</v>
      </c>
      <c r="N1912" s="1057"/>
    </row>
    <row r="1913" spans="2:14" ht="31.5" customHeight="1" thickTop="1">
      <c r="B1913" s="1091" t="s">
        <v>1774</v>
      </c>
      <c r="C1913" s="938" t="s">
        <v>1808</v>
      </c>
      <c r="D1913" s="941" t="s">
        <v>1809</v>
      </c>
      <c r="E1913" s="997" t="s">
        <v>238</v>
      </c>
      <c r="F1913" s="941" t="s">
        <v>1841</v>
      </c>
      <c r="G1913" s="941" t="s">
        <v>1842</v>
      </c>
      <c r="H1913" s="184" t="s">
        <v>22</v>
      </c>
      <c r="I1913" s="185">
        <v>0</v>
      </c>
      <c r="J1913" s="185">
        <v>0</v>
      </c>
      <c r="K1913" s="185">
        <v>2</v>
      </c>
      <c r="L1913" s="185">
        <v>7</v>
      </c>
      <c r="M1913" s="185">
        <v>9</v>
      </c>
      <c r="N1913" s="1055" t="s">
        <v>1843</v>
      </c>
    </row>
    <row r="1914" spans="2:14" ht="31.5" customHeight="1">
      <c r="B1914" s="1092"/>
      <c r="C1914" s="925"/>
      <c r="D1914" s="934"/>
      <c r="E1914" s="998"/>
      <c r="F1914" s="934"/>
      <c r="G1914" s="934"/>
      <c r="H1914" s="188" t="s">
        <v>24</v>
      </c>
      <c r="I1914" s="189">
        <v>0</v>
      </c>
      <c r="J1914" s="189">
        <v>0</v>
      </c>
      <c r="K1914" s="189">
        <v>2</v>
      </c>
      <c r="L1914" s="189">
        <v>7</v>
      </c>
      <c r="M1914" s="189">
        <v>9</v>
      </c>
      <c r="N1914" s="1056"/>
    </row>
    <row r="1915" spans="2:14" ht="31.5" customHeight="1" thickBot="1">
      <c r="B1915" s="1093"/>
      <c r="C1915" s="984"/>
      <c r="D1915" s="985"/>
      <c r="E1915" s="1068"/>
      <c r="F1915" s="985"/>
      <c r="G1915" s="985"/>
      <c r="H1915" s="191" t="s">
        <v>25</v>
      </c>
      <c r="I1915" s="192">
        <v>0</v>
      </c>
      <c r="J1915" s="192">
        <v>0</v>
      </c>
      <c r="K1915" s="192">
        <v>1</v>
      </c>
      <c r="L1915" s="192">
        <v>1</v>
      </c>
      <c r="M1915" s="192">
        <v>1</v>
      </c>
      <c r="N1915" s="1057"/>
    </row>
    <row r="1916" spans="2:14" ht="31.5" customHeight="1" thickTop="1">
      <c r="B1916" s="1091" t="s">
        <v>1774</v>
      </c>
      <c r="C1916" s="938" t="s">
        <v>1808</v>
      </c>
      <c r="D1916" s="941" t="s">
        <v>1809</v>
      </c>
      <c r="E1916" s="997" t="s">
        <v>73</v>
      </c>
      <c r="F1916" s="941" t="s">
        <v>1844</v>
      </c>
      <c r="G1916" s="941" t="s">
        <v>1845</v>
      </c>
      <c r="H1916" s="184" t="s">
        <v>22</v>
      </c>
      <c r="I1916" s="185">
        <v>14</v>
      </c>
      <c r="J1916" s="185">
        <v>7</v>
      </c>
      <c r="K1916" s="185">
        <v>2</v>
      </c>
      <c r="L1916" s="185">
        <v>5</v>
      </c>
      <c r="M1916" s="185">
        <v>28</v>
      </c>
      <c r="N1916" s="1055"/>
    </row>
    <row r="1917" spans="2:14" ht="31.5" customHeight="1">
      <c r="B1917" s="1092"/>
      <c r="C1917" s="925"/>
      <c r="D1917" s="934"/>
      <c r="E1917" s="998"/>
      <c r="F1917" s="934"/>
      <c r="G1917" s="934"/>
      <c r="H1917" s="188" t="s">
        <v>24</v>
      </c>
      <c r="I1917" s="189">
        <v>14</v>
      </c>
      <c r="J1917" s="189">
        <v>7</v>
      </c>
      <c r="K1917" s="189">
        <v>2</v>
      </c>
      <c r="L1917" s="189">
        <v>5</v>
      </c>
      <c r="M1917" s="189">
        <v>28</v>
      </c>
      <c r="N1917" s="1056"/>
    </row>
    <row r="1918" spans="2:14" ht="31.5" customHeight="1" thickBot="1">
      <c r="B1918" s="1093"/>
      <c r="C1918" s="984"/>
      <c r="D1918" s="985"/>
      <c r="E1918" s="1068"/>
      <c r="F1918" s="985"/>
      <c r="G1918" s="985"/>
      <c r="H1918" s="191" t="s">
        <v>25</v>
      </c>
      <c r="I1918" s="192">
        <v>1</v>
      </c>
      <c r="J1918" s="192">
        <v>1</v>
      </c>
      <c r="K1918" s="277">
        <v>100</v>
      </c>
      <c r="L1918" s="192">
        <v>1</v>
      </c>
      <c r="M1918" s="192">
        <v>1</v>
      </c>
      <c r="N1918" s="1057"/>
    </row>
    <row r="1919" spans="2:14" ht="31.5" customHeight="1" thickTop="1">
      <c r="B1919" s="1091" t="s">
        <v>1774</v>
      </c>
      <c r="C1919" s="938" t="s">
        <v>1808</v>
      </c>
      <c r="D1919" s="941" t="s">
        <v>1809</v>
      </c>
      <c r="E1919" s="997" t="s">
        <v>108</v>
      </c>
      <c r="F1919" s="941" t="s">
        <v>1846</v>
      </c>
      <c r="G1919" s="941" t="s">
        <v>1847</v>
      </c>
      <c r="H1919" s="184" t="s">
        <v>22</v>
      </c>
      <c r="I1919" s="185">
        <v>0</v>
      </c>
      <c r="J1919" s="185">
        <v>0</v>
      </c>
      <c r="K1919" s="185">
        <v>0</v>
      </c>
      <c r="L1919" s="185">
        <v>0</v>
      </c>
      <c r="M1919" s="185">
        <v>0</v>
      </c>
      <c r="N1919" s="1055" t="s">
        <v>1848</v>
      </c>
    </row>
    <row r="1920" spans="2:14" ht="31.5" customHeight="1">
      <c r="B1920" s="1092"/>
      <c r="C1920" s="925"/>
      <c r="D1920" s="934"/>
      <c r="E1920" s="998"/>
      <c r="F1920" s="934"/>
      <c r="G1920" s="934"/>
      <c r="H1920" s="188" t="s">
        <v>24</v>
      </c>
      <c r="I1920" s="189">
        <v>0</v>
      </c>
      <c r="J1920" s="189">
        <v>0</v>
      </c>
      <c r="K1920" s="189">
        <v>0</v>
      </c>
      <c r="L1920" s="189">
        <v>0</v>
      </c>
      <c r="M1920" s="189">
        <v>0</v>
      </c>
      <c r="N1920" s="1056"/>
    </row>
    <row r="1921" spans="2:14" ht="31.5" customHeight="1" thickBot="1">
      <c r="B1921" s="1093"/>
      <c r="C1921" s="984"/>
      <c r="D1921" s="985"/>
      <c r="E1921" s="1068"/>
      <c r="F1921" s="985"/>
      <c r="G1921" s="985"/>
      <c r="H1921" s="191" t="s">
        <v>25</v>
      </c>
      <c r="I1921" s="192">
        <v>0</v>
      </c>
      <c r="J1921" s="192">
        <v>0</v>
      </c>
      <c r="K1921" s="192">
        <v>0</v>
      </c>
      <c r="L1921" s="192">
        <v>0</v>
      </c>
      <c r="M1921" s="192">
        <v>0</v>
      </c>
      <c r="N1921" s="1057"/>
    </row>
    <row r="1922" spans="2:14" ht="31.5" customHeight="1" thickTop="1">
      <c r="B1922" s="1091" t="s">
        <v>1774</v>
      </c>
      <c r="C1922" s="938" t="s">
        <v>1808</v>
      </c>
      <c r="D1922" s="941" t="s">
        <v>1809</v>
      </c>
      <c r="E1922" s="997" t="s">
        <v>76</v>
      </c>
      <c r="F1922" s="941" t="s">
        <v>1849</v>
      </c>
      <c r="G1922" s="941" t="s">
        <v>1850</v>
      </c>
      <c r="H1922" s="184" t="s">
        <v>22</v>
      </c>
      <c r="I1922" s="185">
        <v>8</v>
      </c>
      <c r="J1922" s="185">
        <v>0</v>
      </c>
      <c r="K1922" s="185">
        <v>23</v>
      </c>
      <c r="L1922" s="185">
        <v>14</v>
      </c>
      <c r="M1922" s="185">
        <v>45</v>
      </c>
      <c r="N1922" s="1055"/>
    </row>
    <row r="1923" spans="2:14" ht="31.5" customHeight="1">
      <c r="B1923" s="1092"/>
      <c r="C1923" s="925"/>
      <c r="D1923" s="934"/>
      <c r="E1923" s="998"/>
      <c r="F1923" s="934"/>
      <c r="G1923" s="934"/>
      <c r="H1923" s="188" t="s">
        <v>24</v>
      </c>
      <c r="I1923" s="189">
        <v>8</v>
      </c>
      <c r="J1923" s="189">
        <v>0</v>
      </c>
      <c r="K1923" s="189">
        <v>23</v>
      </c>
      <c r="L1923" s="189">
        <v>14</v>
      </c>
      <c r="M1923" s="189">
        <v>45</v>
      </c>
      <c r="N1923" s="1056"/>
    </row>
    <row r="1924" spans="2:14" ht="31.5" customHeight="1" thickBot="1">
      <c r="B1924" s="1093"/>
      <c r="C1924" s="984"/>
      <c r="D1924" s="985"/>
      <c r="E1924" s="1068"/>
      <c r="F1924" s="985"/>
      <c r="G1924" s="985"/>
      <c r="H1924" s="191" t="s">
        <v>25</v>
      </c>
      <c r="I1924" s="192">
        <v>1</v>
      </c>
      <c r="J1924" s="192">
        <v>0</v>
      </c>
      <c r="K1924" s="192">
        <v>1</v>
      </c>
      <c r="L1924" s="192">
        <v>1</v>
      </c>
      <c r="M1924" s="277">
        <v>100</v>
      </c>
      <c r="N1924" s="1057"/>
    </row>
    <row r="1925" spans="2:14" ht="31.5" customHeight="1" thickTop="1">
      <c r="B1925" s="1091" t="s">
        <v>1774</v>
      </c>
      <c r="C1925" s="938" t="s">
        <v>1808</v>
      </c>
      <c r="D1925" s="941" t="s">
        <v>1809</v>
      </c>
      <c r="E1925" s="997" t="s">
        <v>113</v>
      </c>
      <c r="F1925" s="941" t="s">
        <v>1851</v>
      </c>
      <c r="G1925" s="941" t="s">
        <v>1852</v>
      </c>
      <c r="H1925" s="184" t="s">
        <v>22</v>
      </c>
      <c r="I1925" s="185">
        <v>2633</v>
      </c>
      <c r="J1925" s="185">
        <v>0</v>
      </c>
      <c r="K1925" s="185">
        <v>22</v>
      </c>
      <c r="L1925" s="185">
        <v>159</v>
      </c>
      <c r="M1925" s="185">
        <v>2814</v>
      </c>
      <c r="N1925" s="1055" t="s">
        <v>1853</v>
      </c>
    </row>
    <row r="1926" spans="2:14" ht="31.5" customHeight="1">
      <c r="B1926" s="1092"/>
      <c r="C1926" s="925"/>
      <c r="D1926" s="934"/>
      <c r="E1926" s="998"/>
      <c r="F1926" s="934"/>
      <c r="G1926" s="934"/>
      <c r="H1926" s="188" t="s">
        <v>24</v>
      </c>
      <c r="I1926" s="189">
        <v>10000</v>
      </c>
      <c r="J1926" s="189">
        <v>10000</v>
      </c>
      <c r="K1926" s="189">
        <v>3500</v>
      </c>
      <c r="L1926" s="189">
        <v>3500</v>
      </c>
      <c r="M1926" s="189">
        <v>3500</v>
      </c>
      <c r="N1926" s="1056"/>
    </row>
    <row r="1927" spans="2:14" ht="31.5" customHeight="1" thickBot="1">
      <c r="B1927" s="1093"/>
      <c r="C1927" s="984"/>
      <c r="D1927" s="985"/>
      <c r="E1927" s="1068"/>
      <c r="F1927" s="985"/>
      <c r="G1927" s="985"/>
      <c r="H1927" s="191" t="s">
        <v>25</v>
      </c>
      <c r="I1927" s="273">
        <v>0.26329999999999998</v>
      </c>
      <c r="J1927" s="192">
        <v>0</v>
      </c>
      <c r="K1927" s="192">
        <v>6.1999999999999998E-3</v>
      </c>
      <c r="L1927" s="192">
        <f>L1925/L1926</f>
        <v>4.5428571428571429E-2</v>
      </c>
      <c r="M1927" s="192">
        <f>M1925/M1926</f>
        <v>0.80400000000000005</v>
      </c>
      <c r="N1927" s="1057"/>
    </row>
    <row r="1928" spans="2:14" ht="31.5" customHeight="1" thickTop="1">
      <c r="B1928" s="1091" t="s">
        <v>1774</v>
      </c>
      <c r="C1928" s="938" t="s">
        <v>1808</v>
      </c>
      <c r="D1928" s="941" t="s">
        <v>1809</v>
      </c>
      <c r="E1928" s="997" t="s">
        <v>119</v>
      </c>
      <c r="F1928" s="941" t="s">
        <v>1854</v>
      </c>
      <c r="G1928" s="941" t="s">
        <v>1855</v>
      </c>
      <c r="H1928" s="184" t="s">
        <v>22</v>
      </c>
      <c r="I1928" s="185">
        <v>8124</v>
      </c>
      <c r="J1928" s="185">
        <v>0</v>
      </c>
      <c r="K1928" s="185">
        <v>0</v>
      </c>
      <c r="L1928" s="185">
        <v>18627</v>
      </c>
      <c r="M1928" s="186">
        <v>26751</v>
      </c>
      <c r="N1928" s="1055" t="s">
        <v>1856</v>
      </c>
    </row>
    <row r="1929" spans="2:14" ht="31.5" customHeight="1">
      <c r="B1929" s="1092"/>
      <c r="C1929" s="925"/>
      <c r="D1929" s="934"/>
      <c r="E1929" s="998"/>
      <c r="F1929" s="934"/>
      <c r="G1929" s="934"/>
      <c r="H1929" s="188" t="s">
        <v>24</v>
      </c>
      <c r="I1929" s="189">
        <v>35000</v>
      </c>
      <c r="J1929" s="189">
        <v>35000</v>
      </c>
      <c r="K1929" s="189">
        <v>9500</v>
      </c>
      <c r="L1929" s="189">
        <v>9500</v>
      </c>
      <c r="M1929" s="297">
        <v>9500</v>
      </c>
      <c r="N1929" s="1056"/>
    </row>
    <row r="1930" spans="2:14" ht="31.5" customHeight="1" thickBot="1">
      <c r="B1930" s="1093"/>
      <c r="C1930" s="984"/>
      <c r="D1930" s="985"/>
      <c r="E1930" s="1068"/>
      <c r="F1930" s="985"/>
      <c r="G1930" s="985"/>
      <c r="H1930" s="191" t="s">
        <v>25</v>
      </c>
      <c r="I1930" s="273">
        <v>0.2321</v>
      </c>
      <c r="J1930" s="192">
        <v>0</v>
      </c>
      <c r="K1930" s="192">
        <v>0</v>
      </c>
      <c r="L1930" s="192">
        <f>L1928/L1929</f>
        <v>1.9607368421052631</v>
      </c>
      <c r="M1930" s="274">
        <f>M1928/M1929</f>
        <v>2.8158947368421052</v>
      </c>
      <c r="N1930" s="1057"/>
    </row>
    <row r="1931" spans="2:14" ht="31.5" customHeight="1" thickTop="1">
      <c r="B1931" s="1091" t="s">
        <v>1774</v>
      </c>
      <c r="C1931" s="938" t="s">
        <v>1808</v>
      </c>
      <c r="D1931" s="941" t="s">
        <v>1809</v>
      </c>
      <c r="E1931" s="997" t="s">
        <v>126</v>
      </c>
      <c r="F1931" s="941" t="s">
        <v>1857</v>
      </c>
      <c r="G1931" s="941" t="s">
        <v>1858</v>
      </c>
      <c r="H1931" s="184" t="s">
        <v>22</v>
      </c>
      <c r="I1931" s="185">
        <v>2</v>
      </c>
      <c r="J1931" s="185">
        <v>3</v>
      </c>
      <c r="K1931" s="185">
        <v>2</v>
      </c>
      <c r="L1931" s="185">
        <v>1</v>
      </c>
      <c r="M1931" s="185">
        <v>8</v>
      </c>
      <c r="N1931" s="1055" t="s">
        <v>1859</v>
      </c>
    </row>
    <row r="1932" spans="2:14" ht="31.5" customHeight="1">
      <c r="B1932" s="1092"/>
      <c r="C1932" s="925"/>
      <c r="D1932" s="934"/>
      <c r="E1932" s="998"/>
      <c r="F1932" s="934"/>
      <c r="G1932" s="934"/>
      <c r="H1932" s="188" t="s">
        <v>24</v>
      </c>
      <c r="I1932" s="189">
        <v>10</v>
      </c>
      <c r="J1932" s="189">
        <v>10</v>
      </c>
      <c r="K1932" s="189">
        <v>7</v>
      </c>
      <c r="L1932" s="189">
        <v>7</v>
      </c>
      <c r="M1932" s="189">
        <v>7</v>
      </c>
      <c r="N1932" s="1056"/>
    </row>
    <row r="1933" spans="2:14" ht="31.5" customHeight="1" thickBot="1">
      <c r="B1933" s="1093"/>
      <c r="C1933" s="984"/>
      <c r="D1933" s="985"/>
      <c r="E1933" s="1068"/>
      <c r="F1933" s="985"/>
      <c r="G1933" s="985"/>
      <c r="H1933" s="191" t="s">
        <v>25</v>
      </c>
      <c r="I1933" s="192">
        <v>0.2</v>
      </c>
      <c r="J1933" s="277">
        <v>30</v>
      </c>
      <c r="K1933" s="273">
        <v>0.28570000000000001</v>
      </c>
      <c r="L1933" s="192">
        <f>L1931/L1932</f>
        <v>0.14285714285714285</v>
      </c>
      <c r="M1933" s="192">
        <f>M1931/M1932</f>
        <v>1.1428571428571428</v>
      </c>
      <c r="N1933" s="1057"/>
    </row>
    <row r="1934" spans="2:14" ht="31.5" customHeight="1" thickTop="1">
      <c r="B1934" s="1061" t="s">
        <v>1774</v>
      </c>
      <c r="C1934" s="938" t="s">
        <v>1860</v>
      </c>
      <c r="D1934" s="941" t="s">
        <v>1861</v>
      </c>
      <c r="E1934" s="1011" t="s">
        <v>19</v>
      </c>
      <c r="F1934" s="941" t="s">
        <v>1862</v>
      </c>
      <c r="G1934" s="941" t="s">
        <v>1863</v>
      </c>
      <c r="H1934" s="184" t="s">
        <v>22</v>
      </c>
      <c r="I1934" s="185">
        <v>0</v>
      </c>
      <c r="J1934" s="185">
        <v>1.26</v>
      </c>
      <c r="K1934" s="185">
        <v>2.2200000000000002</v>
      </c>
      <c r="L1934" s="185">
        <v>0</v>
      </c>
      <c r="M1934" s="185">
        <v>3.48</v>
      </c>
      <c r="N1934" s="1055" t="s">
        <v>1864</v>
      </c>
    </row>
    <row r="1935" spans="2:14" ht="31.5" customHeight="1">
      <c r="B1935" s="1062"/>
      <c r="C1935" s="925"/>
      <c r="D1935" s="934"/>
      <c r="E1935" s="1012"/>
      <c r="F1935" s="934"/>
      <c r="G1935" s="934"/>
      <c r="H1935" s="188" t="s">
        <v>24</v>
      </c>
      <c r="I1935" s="281">
        <v>1225850.25</v>
      </c>
      <c r="J1935" s="281">
        <v>1225850.25</v>
      </c>
      <c r="K1935" s="281">
        <v>1225850.25</v>
      </c>
      <c r="L1935" s="189">
        <v>0</v>
      </c>
      <c r="M1935" s="281">
        <v>1225850.25</v>
      </c>
      <c r="N1935" s="1056"/>
    </row>
    <row r="1936" spans="2:14" ht="31.5" customHeight="1" thickBot="1">
      <c r="B1936" s="1063"/>
      <c r="C1936" s="984"/>
      <c r="D1936" s="985"/>
      <c r="E1936" s="1064"/>
      <c r="F1936" s="985"/>
      <c r="G1936" s="985"/>
      <c r="H1936" s="191" t="s">
        <v>25</v>
      </c>
      <c r="I1936" s="192">
        <v>0</v>
      </c>
      <c r="J1936" s="192">
        <v>0</v>
      </c>
      <c r="K1936" s="192">
        <v>0</v>
      </c>
      <c r="L1936" s="192">
        <v>0</v>
      </c>
      <c r="M1936" s="192">
        <f>M1934/M1935</f>
        <v>2.838845935708705E-6</v>
      </c>
      <c r="N1936" s="1057"/>
    </row>
    <row r="1937" spans="2:14" ht="31.5" customHeight="1" thickTop="1">
      <c r="B1937" s="1061" t="s">
        <v>1774</v>
      </c>
      <c r="C1937" s="938" t="s">
        <v>1860</v>
      </c>
      <c r="D1937" s="941" t="s">
        <v>1861</v>
      </c>
      <c r="E1937" s="997" t="s">
        <v>26</v>
      </c>
      <c r="F1937" s="939" t="s">
        <v>1865</v>
      </c>
      <c r="G1937" s="939" t="s">
        <v>1866</v>
      </c>
      <c r="H1937" s="184" t="s">
        <v>22</v>
      </c>
      <c r="I1937" s="185">
        <v>0</v>
      </c>
      <c r="J1937" s="185">
        <v>0</v>
      </c>
      <c r="K1937" s="185">
        <v>0</v>
      </c>
      <c r="L1937" s="185">
        <v>0</v>
      </c>
      <c r="M1937" s="185">
        <v>0</v>
      </c>
      <c r="N1937" s="1055" t="s">
        <v>1867</v>
      </c>
    </row>
    <row r="1938" spans="2:14" ht="31.5" customHeight="1">
      <c r="B1938" s="1062"/>
      <c r="C1938" s="925"/>
      <c r="D1938" s="934"/>
      <c r="E1938" s="998"/>
      <c r="F1938" s="928"/>
      <c r="G1938" s="928"/>
      <c r="H1938" s="188" t="s">
        <v>24</v>
      </c>
      <c r="I1938" s="189">
        <v>0</v>
      </c>
      <c r="J1938" s="189">
        <v>0</v>
      </c>
      <c r="K1938" s="189">
        <v>0</v>
      </c>
      <c r="L1938" s="189">
        <v>0</v>
      </c>
      <c r="M1938" s="189">
        <v>0</v>
      </c>
      <c r="N1938" s="1056"/>
    </row>
    <row r="1939" spans="2:14" ht="31.5" customHeight="1">
      <c r="B1939" s="1062"/>
      <c r="C1939" s="925"/>
      <c r="D1939" s="934"/>
      <c r="E1939" s="998"/>
      <c r="F1939" s="928"/>
      <c r="G1939" s="928"/>
      <c r="H1939" s="188" t="s">
        <v>25</v>
      </c>
      <c r="I1939" s="289">
        <v>0</v>
      </c>
      <c r="J1939" s="289">
        <v>0</v>
      </c>
      <c r="K1939" s="289">
        <v>0</v>
      </c>
      <c r="L1939" s="189">
        <v>0</v>
      </c>
      <c r="M1939" s="189">
        <v>0</v>
      </c>
      <c r="N1939" s="1056"/>
    </row>
    <row r="1940" spans="2:14" ht="31.5" customHeight="1" thickBot="1">
      <c r="B1940" s="1063"/>
      <c r="C1940" s="984"/>
      <c r="D1940" s="985"/>
      <c r="E1940" s="1068"/>
      <c r="F1940" s="1069"/>
      <c r="G1940" s="1069"/>
      <c r="H1940" s="191" t="s">
        <v>1189</v>
      </c>
      <c r="I1940" s="277"/>
      <c r="J1940" s="277"/>
      <c r="K1940" s="277"/>
      <c r="L1940" s="277"/>
      <c r="M1940" s="192">
        <v>0</v>
      </c>
      <c r="N1940" s="1057"/>
    </row>
    <row r="1941" spans="2:14" ht="31.5" customHeight="1" thickTop="1">
      <c r="B1941" s="1091" t="s">
        <v>1774</v>
      </c>
      <c r="C1941" s="938" t="s">
        <v>1860</v>
      </c>
      <c r="D1941" s="939" t="s">
        <v>1861</v>
      </c>
      <c r="E1941" s="997" t="s">
        <v>55</v>
      </c>
      <c r="F1941" s="939" t="s">
        <v>1868</v>
      </c>
      <c r="G1941" s="939" t="s">
        <v>1869</v>
      </c>
      <c r="H1941" s="184" t="s">
        <v>22</v>
      </c>
      <c r="I1941" s="185">
        <v>19</v>
      </c>
      <c r="J1941" s="185">
        <v>19</v>
      </c>
      <c r="K1941" s="185">
        <v>19</v>
      </c>
      <c r="L1941" s="185">
        <v>0</v>
      </c>
      <c r="M1941" s="185">
        <v>19</v>
      </c>
      <c r="N1941" s="1055"/>
    </row>
    <row r="1942" spans="2:14" ht="31.5" customHeight="1">
      <c r="B1942" s="1092"/>
      <c r="C1942" s="925"/>
      <c r="D1942" s="928"/>
      <c r="E1942" s="998"/>
      <c r="F1942" s="928"/>
      <c r="G1942" s="928"/>
      <c r="H1942" s="188" t="s">
        <v>24</v>
      </c>
      <c r="I1942" s="189">
        <v>0</v>
      </c>
      <c r="J1942" s="189">
        <v>2.1</v>
      </c>
      <c r="K1942" s="189">
        <v>1.6</v>
      </c>
      <c r="L1942" s="189">
        <v>0</v>
      </c>
      <c r="M1942" s="189">
        <v>3.7</v>
      </c>
      <c r="N1942" s="1056"/>
    </row>
    <row r="1943" spans="2:14" ht="31.5" customHeight="1">
      <c r="B1943" s="1092"/>
      <c r="C1943" s="925"/>
      <c r="D1943" s="928"/>
      <c r="E1943" s="998"/>
      <c r="F1943" s="928"/>
      <c r="G1943" s="928"/>
      <c r="H1943" s="188" t="s">
        <v>1450</v>
      </c>
      <c r="I1943" s="189">
        <v>420</v>
      </c>
      <c r="J1943" s="189">
        <v>420</v>
      </c>
      <c r="K1943" s="189">
        <v>420</v>
      </c>
      <c r="L1943" s="189">
        <v>0</v>
      </c>
      <c r="M1943" s="189">
        <v>420</v>
      </c>
      <c r="N1943" s="1056"/>
    </row>
    <row r="1944" spans="2:14" ht="31.5" customHeight="1" thickBot="1">
      <c r="B1944" s="1093"/>
      <c r="C1944" s="984"/>
      <c r="D1944" s="1069"/>
      <c r="E1944" s="1068"/>
      <c r="F1944" s="1069"/>
      <c r="G1944" s="1069"/>
      <c r="H1944" s="191" t="s">
        <v>25</v>
      </c>
      <c r="I1944" s="273">
        <v>4.4999999999999998E-2</v>
      </c>
      <c r="J1944" s="273">
        <v>5.0200000000000002E-2</v>
      </c>
      <c r="K1944" s="273">
        <v>5.3999999999999999E-2</v>
      </c>
      <c r="L1944" s="192">
        <v>0</v>
      </c>
      <c r="M1944" s="273">
        <v>5.3999999999999999E-2</v>
      </c>
      <c r="N1944" s="1057"/>
    </row>
    <row r="1945" spans="2:14" ht="31.5" customHeight="1" thickTop="1">
      <c r="B1945" s="1091" t="s">
        <v>1774</v>
      </c>
      <c r="C1945" s="938" t="s">
        <v>1860</v>
      </c>
      <c r="D1945" s="939" t="s">
        <v>1861</v>
      </c>
      <c r="E1945" s="997" t="s">
        <v>59</v>
      </c>
      <c r="F1945" s="939" t="s">
        <v>1870</v>
      </c>
      <c r="G1945" s="939" t="s">
        <v>1871</v>
      </c>
      <c r="H1945" s="184" t="s">
        <v>22</v>
      </c>
      <c r="I1945" s="185">
        <v>470</v>
      </c>
      <c r="J1945" s="185">
        <v>1398</v>
      </c>
      <c r="K1945" s="185">
        <v>0</v>
      </c>
      <c r="L1945" s="185">
        <v>82</v>
      </c>
      <c r="M1945" s="185">
        <v>1950</v>
      </c>
      <c r="N1945" s="1055"/>
    </row>
    <row r="1946" spans="2:14" ht="31.5" customHeight="1">
      <c r="B1946" s="1092"/>
      <c r="C1946" s="925"/>
      <c r="D1946" s="928"/>
      <c r="E1946" s="998"/>
      <c r="F1946" s="928"/>
      <c r="G1946" s="928"/>
      <c r="H1946" s="188" t="s">
        <v>24</v>
      </c>
      <c r="I1946" s="189">
        <v>1400</v>
      </c>
      <c r="J1946" s="189">
        <v>1400</v>
      </c>
      <c r="K1946" s="189">
        <v>1870</v>
      </c>
      <c r="L1946" s="189">
        <v>1900</v>
      </c>
      <c r="M1946" s="189">
        <v>1900</v>
      </c>
      <c r="N1946" s="1056"/>
    </row>
    <row r="1947" spans="2:14" ht="31.5" customHeight="1" thickBot="1">
      <c r="B1947" s="1093"/>
      <c r="C1947" s="984"/>
      <c r="D1947" s="1069"/>
      <c r="E1947" s="1068"/>
      <c r="F1947" s="1069"/>
      <c r="G1947" s="1069"/>
      <c r="H1947" s="191" t="s">
        <v>25</v>
      </c>
      <c r="I1947" s="273">
        <v>0.3357</v>
      </c>
      <c r="J1947" s="273">
        <v>0.99850000000000005</v>
      </c>
      <c r="K1947" s="192">
        <v>0</v>
      </c>
      <c r="L1947" s="192">
        <f>L1945/L1946</f>
        <v>4.3157894736842103E-2</v>
      </c>
      <c r="M1947" s="192">
        <f>M1945/M1946</f>
        <v>1.0263157894736843</v>
      </c>
      <c r="N1947" s="1057"/>
    </row>
    <row r="1948" spans="2:14" ht="31.5" customHeight="1" thickTop="1">
      <c r="B1948" s="1091" t="s">
        <v>1774</v>
      </c>
      <c r="C1948" s="938" t="s">
        <v>1860</v>
      </c>
      <c r="D1948" s="939" t="s">
        <v>1861</v>
      </c>
      <c r="E1948" s="997" t="s">
        <v>91</v>
      </c>
      <c r="F1948" s="939" t="s">
        <v>1872</v>
      </c>
      <c r="G1948" s="939" t="s">
        <v>1873</v>
      </c>
      <c r="H1948" s="184" t="s">
        <v>22</v>
      </c>
      <c r="I1948" s="185">
        <v>0</v>
      </c>
      <c r="J1948" s="185">
        <v>0</v>
      </c>
      <c r="K1948" s="185">
        <v>0</v>
      </c>
      <c r="L1948" s="185">
        <v>0</v>
      </c>
      <c r="M1948" s="185">
        <v>0</v>
      </c>
      <c r="N1948" s="1055" t="s">
        <v>1867</v>
      </c>
    </row>
    <row r="1949" spans="2:14" ht="31.5" customHeight="1">
      <c r="B1949" s="1092"/>
      <c r="C1949" s="925"/>
      <c r="D1949" s="928"/>
      <c r="E1949" s="998"/>
      <c r="F1949" s="928"/>
      <c r="G1949" s="928"/>
      <c r="H1949" s="188" t="s">
        <v>24</v>
      </c>
      <c r="I1949" s="189">
        <v>0</v>
      </c>
      <c r="J1949" s="189">
        <v>0</v>
      </c>
      <c r="K1949" s="189">
        <v>0</v>
      </c>
      <c r="L1949" s="189">
        <v>0</v>
      </c>
      <c r="M1949" s="189">
        <v>0</v>
      </c>
      <c r="N1949" s="1056"/>
    </row>
    <row r="1950" spans="2:14" ht="31.5" customHeight="1" thickBot="1">
      <c r="B1950" s="1093"/>
      <c r="C1950" s="984"/>
      <c r="D1950" s="1069"/>
      <c r="E1950" s="1068"/>
      <c r="F1950" s="1069"/>
      <c r="G1950" s="1069"/>
      <c r="H1950" s="191" t="s">
        <v>25</v>
      </c>
      <c r="I1950" s="192">
        <v>0</v>
      </c>
      <c r="J1950" s="192">
        <v>0</v>
      </c>
      <c r="K1950" s="192">
        <v>0</v>
      </c>
      <c r="L1950" s="277">
        <v>0</v>
      </c>
      <c r="M1950" s="277">
        <v>0</v>
      </c>
      <c r="N1950" s="1057"/>
    </row>
    <row r="1951" spans="2:14" ht="31.5" customHeight="1" thickTop="1">
      <c r="B1951" s="1091" t="s">
        <v>1774</v>
      </c>
      <c r="C1951" s="938" t="s">
        <v>1860</v>
      </c>
      <c r="D1951" s="939" t="s">
        <v>1861</v>
      </c>
      <c r="E1951" s="997" t="s">
        <v>70</v>
      </c>
      <c r="F1951" s="941" t="s">
        <v>1874</v>
      </c>
      <c r="G1951" s="941" t="s">
        <v>1875</v>
      </c>
      <c r="H1951" s="184" t="s">
        <v>22</v>
      </c>
      <c r="I1951" s="185">
        <v>0</v>
      </c>
      <c r="J1951" s="185">
        <v>0</v>
      </c>
      <c r="K1951" s="185">
        <v>0</v>
      </c>
      <c r="L1951" s="185">
        <v>0</v>
      </c>
      <c r="M1951" s="185">
        <v>0</v>
      </c>
      <c r="N1951" s="1055" t="s">
        <v>1867</v>
      </c>
    </row>
    <row r="1952" spans="2:14" ht="31.5" customHeight="1">
      <c r="B1952" s="1092"/>
      <c r="C1952" s="925"/>
      <c r="D1952" s="928"/>
      <c r="E1952" s="998"/>
      <c r="F1952" s="934"/>
      <c r="G1952" s="934"/>
      <c r="H1952" s="188" t="s">
        <v>24</v>
      </c>
      <c r="I1952" s="189">
        <v>0</v>
      </c>
      <c r="J1952" s="189">
        <v>0</v>
      </c>
      <c r="K1952" s="189">
        <v>0</v>
      </c>
      <c r="L1952" s="189">
        <v>0</v>
      </c>
      <c r="M1952" s="189">
        <v>0</v>
      </c>
      <c r="N1952" s="1056"/>
    </row>
    <row r="1953" spans="2:14" ht="31.5" customHeight="1" thickBot="1">
      <c r="B1953" s="1093"/>
      <c r="C1953" s="984"/>
      <c r="D1953" s="1069"/>
      <c r="E1953" s="1068"/>
      <c r="F1953" s="985"/>
      <c r="G1953" s="985"/>
      <c r="H1953" s="191" t="s">
        <v>25</v>
      </c>
      <c r="I1953" s="192">
        <v>0</v>
      </c>
      <c r="J1953" s="192">
        <v>0</v>
      </c>
      <c r="K1953" s="192">
        <v>0</v>
      </c>
      <c r="L1953" s="192">
        <v>0</v>
      </c>
      <c r="M1953" s="192">
        <v>0</v>
      </c>
      <c r="N1953" s="1057"/>
    </row>
    <row r="1954" spans="2:14" ht="45.75" customHeight="1" thickTop="1">
      <c r="B1954" s="1091" t="s">
        <v>1774</v>
      </c>
      <c r="C1954" s="938" t="s">
        <v>1860</v>
      </c>
      <c r="D1954" s="939" t="s">
        <v>1861</v>
      </c>
      <c r="E1954" s="997" t="s">
        <v>73</v>
      </c>
      <c r="F1954" s="941" t="s">
        <v>1876</v>
      </c>
      <c r="G1954" s="941" t="s">
        <v>1877</v>
      </c>
      <c r="H1954" s="184" t="s">
        <v>22</v>
      </c>
      <c r="I1954" s="185">
        <v>0</v>
      </c>
      <c r="J1954" s="185">
        <v>5000</v>
      </c>
      <c r="K1954" s="185">
        <v>3150</v>
      </c>
      <c r="L1954" s="185">
        <v>0</v>
      </c>
      <c r="M1954" s="185">
        <v>3150</v>
      </c>
      <c r="N1954" s="1055" t="s">
        <v>1878</v>
      </c>
    </row>
    <row r="1955" spans="2:14" ht="45.75" customHeight="1">
      <c r="B1955" s="1092"/>
      <c r="C1955" s="925"/>
      <c r="D1955" s="928"/>
      <c r="E1955" s="998"/>
      <c r="F1955" s="934"/>
      <c r="G1955" s="934"/>
      <c r="H1955" s="188" t="s">
        <v>24</v>
      </c>
      <c r="I1955" s="189">
        <v>10000</v>
      </c>
      <c r="J1955" s="189">
        <v>10000</v>
      </c>
      <c r="K1955" s="189">
        <v>3900</v>
      </c>
      <c r="L1955" s="189">
        <v>0</v>
      </c>
      <c r="M1955" s="189">
        <v>3900</v>
      </c>
      <c r="N1955" s="1056"/>
    </row>
    <row r="1956" spans="2:14" ht="45.75" customHeight="1" thickBot="1">
      <c r="B1956" s="1093"/>
      <c r="C1956" s="984"/>
      <c r="D1956" s="1069"/>
      <c r="E1956" s="1068"/>
      <c r="F1956" s="985"/>
      <c r="G1956" s="985"/>
      <c r="H1956" s="191" t="s">
        <v>25</v>
      </c>
      <c r="I1956" s="192">
        <v>0</v>
      </c>
      <c r="J1956" s="192">
        <v>0.5</v>
      </c>
      <c r="K1956" s="192">
        <v>0.8</v>
      </c>
      <c r="L1956" s="192">
        <v>0</v>
      </c>
      <c r="M1956" s="192">
        <f>M1954/M1955</f>
        <v>0.80769230769230771</v>
      </c>
      <c r="N1956" s="1057"/>
    </row>
    <row r="1957" spans="2:14" ht="31.5" customHeight="1" thickTop="1">
      <c r="B1957" s="1091" t="s">
        <v>1774</v>
      </c>
      <c r="C1957" s="938" t="s">
        <v>1860</v>
      </c>
      <c r="D1957" s="939" t="s">
        <v>1861</v>
      </c>
      <c r="E1957" s="997" t="s">
        <v>108</v>
      </c>
      <c r="F1957" s="941" t="s">
        <v>1879</v>
      </c>
      <c r="G1957" s="941" t="s">
        <v>1880</v>
      </c>
      <c r="H1957" s="184" t="s">
        <v>22</v>
      </c>
      <c r="I1957" s="185">
        <v>0</v>
      </c>
      <c r="J1957" s="185">
        <v>0</v>
      </c>
      <c r="K1957" s="185">
        <v>0</v>
      </c>
      <c r="L1957" s="185">
        <v>2000</v>
      </c>
      <c r="M1957" s="185">
        <v>2000</v>
      </c>
      <c r="N1957" s="1055"/>
    </row>
    <row r="1958" spans="2:14" ht="31.5" customHeight="1">
      <c r="B1958" s="1092"/>
      <c r="C1958" s="925"/>
      <c r="D1958" s="928"/>
      <c r="E1958" s="998"/>
      <c r="F1958" s="934"/>
      <c r="G1958" s="934"/>
      <c r="H1958" s="188" t="s">
        <v>24</v>
      </c>
      <c r="I1958" s="189">
        <v>0</v>
      </c>
      <c r="J1958" s="189">
        <v>0</v>
      </c>
      <c r="K1958" s="189">
        <v>0</v>
      </c>
      <c r="L1958" s="189">
        <v>2500</v>
      </c>
      <c r="M1958" s="189">
        <v>2500</v>
      </c>
      <c r="N1958" s="1056"/>
    </row>
    <row r="1959" spans="2:14" ht="31.5" customHeight="1" thickBot="1">
      <c r="B1959" s="1093"/>
      <c r="C1959" s="984"/>
      <c r="D1959" s="1069"/>
      <c r="E1959" s="1068"/>
      <c r="F1959" s="985"/>
      <c r="G1959" s="985"/>
      <c r="H1959" s="191" t="s">
        <v>25</v>
      </c>
      <c r="I1959" s="192">
        <v>0</v>
      </c>
      <c r="J1959" s="192">
        <v>0</v>
      </c>
      <c r="K1959" s="192">
        <v>0</v>
      </c>
      <c r="L1959" s="192">
        <f>L1957/L1958</f>
        <v>0.8</v>
      </c>
      <c r="M1959" s="192">
        <v>0.8</v>
      </c>
      <c r="N1959" s="1057"/>
    </row>
    <row r="1960" spans="2:14" ht="31.5" customHeight="1" thickTop="1">
      <c r="B1960" s="1091" t="s">
        <v>1774</v>
      </c>
      <c r="C1960" s="938" t="s">
        <v>1860</v>
      </c>
      <c r="D1960" s="939" t="s">
        <v>1861</v>
      </c>
      <c r="E1960" s="997" t="s">
        <v>76</v>
      </c>
      <c r="F1960" s="941" t="s">
        <v>1881</v>
      </c>
      <c r="G1960" s="941" t="s">
        <v>1882</v>
      </c>
      <c r="H1960" s="184" t="s">
        <v>22</v>
      </c>
      <c r="I1960" s="185">
        <v>470</v>
      </c>
      <c r="J1960" s="185">
        <v>1398</v>
      </c>
      <c r="K1960" s="185">
        <v>0</v>
      </c>
      <c r="L1960" s="185">
        <v>82</v>
      </c>
      <c r="M1960" s="185">
        <v>1950</v>
      </c>
      <c r="N1960" s="1055" t="s">
        <v>1883</v>
      </c>
    </row>
    <row r="1961" spans="2:14" ht="31.5" customHeight="1">
      <c r="B1961" s="1092"/>
      <c r="C1961" s="925"/>
      <c r="D1961" s="928"/>
      <c r="E1961" s="998"/>
      <c r="F1961" s="934"/>
      <c r="G1961" s="934"/>
      <c r="H1961" s="188" t="s">
        <v>24</v>
      </c>
      <c r="I1961" s="189">
        <v>1400</v>
      </c>
      <c r="J1961" s="189">
        <v>1400</v>
      </c>
      <c r="K1961" s="189">
        <v>1900</v>
      </c>
      <c r="L1961" s="189">
        <v>1900</v>
      </c>
      <c r="M1961" s="189">
        <v>1900</v>
      </c>
      <c r="N1961" s="1056"/>
    </row>
    <row r="1962" spans="2:14" ht="31.5" customHeight="1" thickBot="1">
      <c r="B1962" s="1093"/>
      <c r="C1962" s="984"/>
      <c r="D1962" s="1069"/>
      <c r="E1962" s="1068"/>
      <c r="F1962" s="985"/>
      <c r="G1962" s="985"/>
      <c r="H1962" s="191" t="s">
        <v>25</v>
      </c>
      <c r="I1962" s="273">
        <v>0.3357</v>
      </c>
      <c r="J1962" s="273">
        <v>0.99850000000000005</v>
      </c>
      <c r="K1962" s="192">
        <v>0</v>
      </c>
      <c r="L1962" s="192">
        <f>L1960/L1961</f>
        <v>4.3157894736842103E-2</v>
      </c>
      <c r="M1962" s="192">
        <f>M1960/M1961</f>
        <v>1.0263157894736843</v>
      </c>
      <c r="N1962" s="1057"/>
    </row>
    <row r="1963" spans="2:14" ht="31.5" customHeight="1" thickTop="1">
      <c r="B1963" s="1091" t="s">
        <v>1774</v>
      </c>
      <c r="C1963" s="938" t="s">
        <v>1860</v>
      </c>
      <c r="D1963" s="939" t="s">
        <v>1861</v>
      </c>
      <c r="E1963" s="997" t="s">
        <v>113</v>
      </c>
      <c r="F1963" s="941" t="s">
        <v>1884</v>
      </c>
      <c r="G1963" s="941" t="s">
        <v>1885</v>
      </c>
      <c r="H1963" s="184" t="s">
        <v>22</v>
      </c>
      <c r="I1963" s="185">
        <v>0</v>
      </c>
      <c r="J1963" s="185">
        <v>0</v>
      </c>
      <c r="K1963" s="185">
        <v>0</v>
      </c>
      <c r="L1963" s="185">
        <v>0</v>
      </c>
      <c r="M1963" s="185">
        <v>0</v>
      </c>
      <c r="N1963" s="1055"/>
    </row>
    <row r="1964" spans="2:14" ht="31.5" customHeight="1">
      <c r="B1964" s="1092"/>
      <c r="C1964" s="925"/>
      <c r="D1964" s="928"/>
      <c r="E1964" s="998"/>
      <c r="F1964" s="934"/>
      <c r="G1964" s="934"/>
      <c r="H1964" s="188" t="s">
        <v>24</v>
      </c>
      <c r="I1964" s="189">
        <v>0</v>
      </c>
      <c r="J1964" s="189">
        <v>0</v>
      </c>
      <c r="K1964" s="189">
        <v>0</v>
      </c>
      <c r="L1964" s="189">
        <v>0</v>
      </c>
      <c r="M1964" s="189">
        <v>0</v>
      </c>
      <c r="N1964" s="1056"/>
    </row>
    <row r="1965" spans="2:14" ht="31.5" customHeight="1" thickBot="1">
      <c r="B1965" s="1093"/>
      <c r="C1965" s="984"/>
      <c r="D1965" s="1069"/>
      <c r="E1965" s="1068"/>
      <c r="F1965" s="985"/>
      <c r="G1965" s="985"/>
      <c r="H1965" s="191" t="s">
        <v>25</v>
      </c>
      <c r="I1965" s="192">
        <v>0</v>
      </c>
      <c r="J1965" s="192">
        <v>0</v>
      </c>
      <c r="K1965" s="192">
        <v>0</v>
      </c>
      <c r="L1965" s="192">
        <v>0</v>
      </c>
      <c r="M1965" s="192">
        <v>0</v>
      </c>
      <c r="N1965" s="1057"/>
    </row>
    <row r="1966" spans="2:14" ht="31.5" customHeight="1" thickTop="1">
      <c r="B1966" s="1061" t="s">
        <v>1774</v>
      </c>
      <c r="C1966" s="938" t="s">
        <v>1886</v>
      </c>
      <c r="D1966" s="941" t="s">
        <v>1887</v>
      </c>
      <c r="E1966" s="1011" t="s">
        <v>19</v>
      </c>
      <c r="F1966" s="941" t="s">
        <v>1888</v>
      </c>
      <c r="G1966" s="941" t="s">
        <v>1889</v>
      </c>
      <c r="H1966" s="184" t="s">
        <v>22</v>
      </c>
      <c r="I1966" s="185">
        <v>0</v>
      </c>
      <c r="J1966" s="185">
        <v>0</v>
      </c>
      <c r="K1966" s="185">
        <v>0</v>
      </c>
      <c r="L1966" s="185">
        <v>0</v>
      </c>
      <c r="M1966" s="185">
        <v>0</v>
      </c>
      <c r="N1966" s="1055"/>
    </row>
    <row r="1967" spans="2:14" ht="31.5" customHeight="1">
      <c r="B1967" s="1094"/>
      <c r="C1967" s="925"/>
      <c r="D1967" s="933"/>
      <c r="E1967" s="1067"/>
      <c r="F1967" s="933"/>
      <c r="G1967" s="933"/>
      <c r="H1967" s="284" t="s">
        <v>1890</v>
      </c>
      <c r="I1967" s="281">
        <v>0</v>
      </c>
      <c r="J1967" s="281">
        <v>0</v>
      </c>
      <c r="K1967" s="281">
        <v>0</v>
      </c>
      <c r="L1967" s="281">
        <v>0</v>
      </c>
      <c r="M1967" s="281">
        <v>0</v>
      </c>
      <c r="N1967" s="1056"/>
    </row>
    <row r="1968" spans="2:14" ht="31.5" customHeight="1">
      <c r="B1968" s="1094"/>
      <c r="C1968" s="925"/>
      <c r="D1968" s="933"/>
      <c r="E1968" s="1067"/>
      <c r="F1968" s="933"/>
      <c r="G1968" s="933"/>
      <c r="H1968" s="284" t="s">
        <v>1891</v>
      </c>
      <c r="I1968" s="281">
        <v>0</v>
      </c>
      <c r="J1968" s="281">
        <v>0</v>
      </c>
      <c r="K1968" s="281">
        <v>0</v>
      </c>
      <c r="L1968" s="281">
        <v>0</v>
      </c>
      <c r="M1968" s="281">
        <v>0</v>
      </c>
      <c r="N1968" s="1056"/>
    </row>
    <row r="1969" spans="2:14" ht="31.5" customHeight="1">
      <c r="B1969" s="1094"/>
      <c r="C1969" s="925"/>
      <c r="D1969" s="933"/>
      <c r="E1969" s="1067"/>
      <c r="F1969" s="933"/>
      <c r="G1969" s="933"/>
      <c r="H1969" s="284" t="s">
        <v>1892</v>
      </c>
      <c r="I1969" s="281">
        <v>0</v>
      </c>
      <c r="J1969" s="281">
        <v>0</v>
      </c>
      <c r="K1969" s="281">
        <v>0</v>
      </c>
      <c r="L1969" s="281">
        <v>0</v>
      </c>
      <c r="M1969" s="281">
        <v>0</v>
      </c>
      <c r="N1969" s="1056"/>
    </row>
    <row r="1970" spans="2:14" ht="31.5" customHeight="1">
      <c r="B1970" s="1094"/>
      <c r="C1970" s="925"/>
      <c r="D1970" s="933"/>
      <c r="E1970" s="1067"/>
      <c r="F1970" s="933"/>
      <c r="G1970" s="933"/>
      <c r="H1970" s="284" t="s">
        <v>1893</v>
      </c>
      <c r="I1970" s="281">
        <v>0</v>
      </c>
      <c r="J1970" s="281">
        <v>0</v>
      </c>
      <c r="K1970" s="281">
        <v>0</v>
      </c>
      <c r="L1970" s="281">
        <v>0</v>
      </c>
      <c r="M1970" s="281">
        <v>0</v>
      </c>
      <c r="N1970" s="1056"/>
    </row>
    <row r="1971" spans="2:14" ht="31.5" customHeight="1">
      <c r="B1971" s="1094"/>
      <c r="C1971" s="925"/>
      <c r="D1971" s="933"/>
      <c r="E1971" s="1067"/>
      <c r="F1971" s="933"/>
      <c r="G1971" s="933"/>
      <c r="H1971" s="284" t="s">
        <v>1894</v>
      </c>
      <c r="I1971" s="281">
        <v>0</v>
      </c>
      <c r="J1971" s="281">
        <v>0</v>
      </c>
      <c r="K1971" s="281">
        <v>0</v>
      </c>
      <c r="L1971" s="281">
        <v>0</v>
      </c>
      <c r="M1971" s="281">
        <v>0</v>
      </c>
      <c r="N1971" s="1056"/>
    </row>
    <row r="1972" spans="2:14" ht="31.5" customHeight="1">
      <c r="B1972" s="1094"/>
      <c r="C1972" s="925"/>
      <c r="D1972" s="933"/>
      <c r="E1972" s="1067"/>
      <c r="F1972" s="933"/>
      <c r="G1972" s="933"/>
      <c r="H1972" s="284" t="s">
        <v>1895</v>
      </c>
      <c r="I1972" s="281">
        <v>0</v>
      </c>
      <c r="J1972" s="281">
        <v>0</v>
      </c>
      <c r="K1972" s="281">
        <v>0</v>
      </c>
      <c r="L1972" s="281">
        <v>0</v>
      </c>
      <c r="M1972" s="281">
        <v>0</v>
      </c>
      <c r="N1972" s="1056"/>
    </row>
    <row r="1973" spans="2:14" ht="31.5" customHeight="1">
      <c r="B1973" s="1094"/>
      <c r="C1973" s="925"/>
      <c r="D1973" s="933"/>
      <c r="E1973" s="1067"/>
      <c r="F1973" s="933"/>
      <c r="G1973" s="933"/>
      <c r="H1973" s="284" t="s">
        <v>1896</v>
      </c>
      <c r="I1973" s="281">
        <v>0</v>
      </c>
      <c r="J1973" s="281">
        <v>0</v>
      </c>
      <c r="K1973" s="281">
        <v>0</v>
      </c>
      <c r="L1973" s="281">
        <v>0</v>
      </c>
      <c r="M1973" s="281">
        <v>0</v>
      </c>
      <c r="N1973" s="1056"/>
    </row>
    <row r="1974" spans="2:14" ht="31.5" customHeight="1">
      <c r="B1974" s="1094"/>
      <c r="C1974" s="925"/>
      <c r="D1974" s="933"/>
      <c r="E1974" s="1067"/>
      <c r="F1974" s="933"/>
      <c r="G1974" s="933"/>
      <c r="H1974" s="284" t="s">
        <v>1897</v>
      </c>
      <c r="I1974" s="281">
        <v>0</v>
      </c>
      <c r="J1974" s="281">
        <v>0</v>
      </c>
      <c r="K1974" s="281">
        <v>0</v>
      </c>
      <c r="L1974" s="281">
        <v>0</v>
      </c>
      <c r="M1974" s="281">
        <v>0</v>
      </c>
      <c r="N1974" s="1056"/>
    </row>
    <row r="1975" spans="2:14" ht="31.5" customHeight="1">
      <c r="B1975" s="1062"/>
      <c r="C1975" s="925"/>
      <c r="D1975" s="934"/>
      <c r="E1975" s="1012"/>
      <c r="F1975" s="934"/>
      <c r="G1975" s="934"/>
      <c r="H1975" s="284" t="s">
        <v>1898</v>
      </c>
      <c r="I1975" s="189">
        <v>0</v>
      </c>
      <c r="J1975" s="189">
        <v>0</v>
      </c>
      <c r="K1975" s="189">
        <v>0</v>
      </c>
      <c r="L1975" s="189">
        <v>0</v>
      </c>
      <c r="M1975" s="189">
        <v>0</v>
      </c>
      <c r="N1975" s="1056"/>
    </row>
    <row r="1976" spans="2:14" ht="31.5" customHeight="1" thickBot="1">
      <c r="B1976" s="1063"/>
      <c r="C1976" s="984"/>
      <c r="D1976" s="985"/>
      <c r="E1976" s="1064"/>
      <c r="F1976" s="985"/>
      <c r="G1976" s="985"/>
      <c r="H1976" s="191" t="s">
        <v>25</v>
      </c>
      <c r="I1976" s="192">
        <v>0</v>
      </c>
      <c r="J1976" s="192">
        <v>0</v>
      </c>
      <c r="K1976" s="192">
        <v>0</v>
      </c>
      <c r="L1976" s="192">
        <v>0</v>
      </c>
      <c r="M1976" s="192">
        <v>0</v>
      </c>
      <c r="N1976" s="1057"/>
    </row>
    <row r="1977" spans="2:14" ht="31.5" customHeight="1" thickTop="1">
      <c r="B1977" s="1091" t="s">
        <v>1774</v>
      </c>
      <c r="C1977" s="938" t="s">
        <v>1886</v>
      </c>
      <c r="D1977" s="939" t="s">
        <v>1887</v>
      </c>
      <c r="E1977" s="997" t="s">
        <v>26</v>
      </c>
      <c r="F1977" s="939" t="s">
        <v>1899</v>
      </c>
      <c r="G1977" s="939" t="s">
        <v>1900</v>
      </c>
      <c r="H1977" s="184" t="s">
        <v>22</v>
      </c>
      <c r="I1977" s="185">
        <v>0</v>
      </c>
      <c r="J1977" s="185">
        <v>0</v>
      </c>
      <c r="K1977" s="185">
        <v>150000</v>
      </c>
      <c r="L1977" s="185">
        <v>0</v>
      </c>
      <c r="M1977" s="185">
        <v>150000</v>
      </c>
      <c r="N1977" s="1055" t="s">
        <v>1901</v>
      </c>
    </row>
    <row r="1978" spans="2:14" ht="31.5" customHeight="1">
      <c r="B1978" s="1092"/>
      <c r="C1978" s="925"/>
      <c r="D1978" s="928"/>
      <c r="E1978" s="998"/>
      <c r="F1978" s="928"/>
      <c r="G1978" s="928"/>
      <c r="H1978" s="188" t="s">
        <v>24</v>
      </c>
      <c r="I1978" s="189">
        <v>0</v>
      </c>
      <c r="J1978" s="189">
        <v>0</v>
      </c>
      <c r="K1978" s="189">
        <v>150000</v>
      </c>
      <c r="L1978" s="189">
        <v>0</v>
      </c>
      <c r="M1978" s="189">
        <v>150000</v>
      </c>
      <c r="N1978" s="1056"/>
    </row>
    <row r="1979" spans="2:14" ht="31.5" customHeight="1" thickBot="1">
      <c r="B1979" s="1093"/>
      <c r="C1979" s="984"/>
      <c r="D1979" s="1069"/>
      <c r="E1979" s="1068"/>
      <c r="F1979" s="1069"/>
      <c r="G1979" s="1069"/>
      <c r="H1979" s="191" t="s">
        <v>25</v>
      </c>
      <c r="I1979" s="192">
        <v>0</v>
      </c>
      <c r="J1979" s="192">
        <v>0</v>
      </c>
      <c r="K1979" s="192">
        <v>1</v>
      </c>
      <c r="L1979" s="192">
        <v>0</v>
      </c>
      <c r="M1979" s="192">
        <v>1</v>
      </c>
      <c r="N1979" s="1057"/>
    </row>
    <row r="1980" spans="2:14" ht="31.5" customHeight="1" thickTop="1">
      <c r="B1980" s="1091" t="s">
        <v>1774</v>
      </c>
      <c r="C1980" s="938" t="s">
        <v>1886</v>
      </c>
      <c r="D1980" s="939" t="s">
        <v>1887</v>
      </c>
      <c r="E1980" s="997" t="s">
        <v>55</v>
      </c>
      <c r="F1980" s="939" t="s">
        <v>1902</v>
      </c>
      <c r="G1980" s="939" t="s">
        <v>1903</v>
      </c>
      <c r="H1980" s="184" t="s">
        <v>22</v>
      </c>
      <c r="I1980" s="185">
        <v>0</v>
      </c>
      <c r="J1980" s="185">
        <v>0</v>
      </c>
      <c r="K1980" s="185">
        <v>0</v>
      </c>
      <c r="L1980" s="185">
        <v>0</v>
      </c>
      <c r="M1980" s="185">
        <v>0</v>
      </c>
      <c r="N1980" s="1055"/>
    </row>
    <row r="1981" spans="2:14" ht="31.5" customHeight="1">
      <c r="B1981" s="1092"/>
      <c r="C1981" s="925"/>
      <c r="D1981" s="928"/>
      <c r="E1981" s="998"/>
      <c r="F1981" s="928"/>
      <c r="G1981" s="928"/>
      <c r="H1981" s="188" t="s">
        <v>24</v>
      </c>
      <c r="I1981" s="189">
        <v>0</v>
      </c>
      <c r="J1981" s="189">
        <v>0</v>
      </c>
      <c r="K1981" s="189">
        <v>0</v>
      </c>
      <c r="L1981" s="189">
        <v>0</v>
      </c>
      <c r="M1981" s="189">
        <v>0</v>
      </c>
      <c r="N1981" s="1056"/>
    </row>
    <row r="1982" spans="2:14" ht="31.5" customHeight="1" thickBot="1">
      <c r="B1982" s="1093"/>
      <c r="C1982" s="984"/>
      <c r="D1982" s="1069"/>
      <c r="E1982" s="1068"/>
      <c r="F1982" s="1069"/>
      <c r="G1982" s="1069"/>
      <c r="H1982" s="191" t="s">
        <v>25</v>
      </c>
      <c r="I1982" s="192">
        <v>0</v>
      </c>
      <c r="J1982" s="192">
        <v>0</v>
      </c>
      <c r="K1982" s="192">
        <v>0</v>
      </c>
      <c r="L1982" s="277">
        <v>0</v>
      </c>
      <c r="M1982" s="277">
        <v>0</v>
      </c>
      <c r="N1982" s="1057"/>
    </row>
    <row r="1983" spans="2:14" ht="31.5" customHeight="1" thickTop="1">
      <c r="B1983" s="1091" t="s">
        <v>1774</v>
      </c>
      <c r="C1983" s="938" t="s">
        <v>1886</v>
      </c>
      <c r="D1983" s="939" t="s">
        <v>1887</v>
      </c>
      <c r="E1983" s="997" t="s">
        <v>59</v>
      </c>
      <c r="F1983" s="939" t="s">
        <v>1904</v>
      </c>
      <c r="G1983" s="939" t="s">
        <v>1905</v>
      </c>
      <c r="H1983" s="184" t="s">
        <v>22</v>
      </c>
      <c r="I1983" s="185">
        <v>0</v>
      </c>
      <c r="J1983" s="185">
        <v>0</v>
      </c>
      <c r="K1983" s="185">
        <v>0</v>
      </c>
      <c r="L1983" s="185">
        <v>0</v>
      </c>
      <c r="M1983" s="185">
        <v>0</v>
      </c>
      <c r="N1983" s="1055"/>
    </row>
    <row r="1984" spans="2:14" ht="31.5" customHeight="1">
      <c r="B1984" s="1092"/>
      <c r="C1984" s="925"/>
      <c r="D1984" s="928"/>
      <c r="E1984" s="998"/>
      <c r="F1984" s="928"/>
      <c r="G1984" s="928"/>
      <c r="H1984" s="188" t="s">
        <v>24</v>
      </c>
      <c r="I1984" s="189">
        <v>0</v>
      </c>
      <c r="J1984" s="189">
        <v>0</v>
      </c>
      <c r="K1984" s="189">
        <v>0</v>
      </c>
      <c r="L1984" s="189">
        <v>0</v>
      </c>
      <c r="M1984" s="189">
        <v>0</v>
      </c>
      <c r="N1984" s="1056"/>
    </row>
    <row r="1985" spans="2:14" ht="31.5" customHeight="1" thickBot="1">
      <c r="B1985" s="1093"/>
      <c r="C1985" s="984"/>
      <c r="D1985" s="1069"/>
      <c r="E1985" s="1068"/>
      <c r="F1985" s="1069"/>
      <c r="G1985" s="1069"/>
      <c r="H1985" s="191" t="s">
        <v>25</v>
      </c>
      <c r="I1985" s="192">
        <v>0</v>
      </c>
      <c r="J1985" s="192">
        <v>0</v>
      </c>
      <c r="K1985" s="192">
        <v>0</v>
      </c>
      <c r="L1985" s="192">
        <v>0</v>
      </c>
      <c r="M1985" s="277">
        <v>0</v>
      </c>
      <c r="N1985" s="1057"/>
    </row>
    <row r="1986" spans="2:14" ht="31.5" customHeight="1" thickTop="1">
      <c r="B1986" s="1091" t="s">
        <v>1774</v>
      </c>
      <c r="C1986" s="938" t="s">
        <v>1886</v>
      </c>
      <c r="D1986" s="939" t="s">
        <v>1887</v>
      </c>
      <c r="E1986" s="997" t="s">
        <v>91</v>
      </c>
      <c r="F1986" s="939" t="s">
        <v>1906</v>
      </c>
      <c r="G1986" s="939" t="s">
        <v>1907</v>
      </c>
      <c r="H1986" s="184" t="s">
        <v>22</v>
      </c>
      <c r="I1986" s="185">
        <v>0</v>
      </c>
      <c r="J1986" s="185">
        <v>0</v>
      </c>
      <c r="K1986" s="185">
        <v>0</v>
      </c>
      <c r="L1986" s="185">
        <v>0</v>
      </c>
      <c r="M1986" s="185">
        <v>0</v>
      </c>
      <c r="N1986" s="1055"/>
    </row>
    <row r="1987" spans="2:14" ht="31.5" customHeight="1">
      <c r="B1987" s="1092"/>
      <c r="C1987" s="925"/>
      <c r="D1987" s="928"/>
      <c r="E1987" s="998"/>
      <c r="F1987" s="928"/>
      <c r="G1987" s="928"/>
      <c r="H1987" s="188" t="s">
        <v>24</v>
      </c>
      <c r="I1987" s="189">
        <v>0</v>
      </c>
      <c r="J1987" s="189">
        <v>0</v>
      </c>
      <c r="K1987" s="189">
        <v>0</v>
      </c>
      <c r="L1987" s="189">
        <v>0</v>
      </c>
      <c r="M1987" s="189">
        <v>0</v>
      </c>
      <c r="N1987" s="1056"/>
    </row>
    <row r="1988" spans="2:14" ht="31.5" customHeight="1" thickBot="1">
      <c r="B1988" s="1093"/>
      <c r="C1988" s="984"/>
      <c r="D1988" s="1069"/>
      <c r="E1988" s="1068"/>
      <c r="F1988" s="1069"/>
      <c r="G1988" s="1069"/>
      <c r="H1988" s="191" t="s">
        <v>25</v>
      </c>
      <c r="I1988" s="192">
        <v>0</v>
      </c>
      <c r="J1988" s="192">
        <v>0</v>
      </c>
      <c r="K1988" s="192">
        <v>0</v>
      </c>
      <c r="L1988" s="192">
        <v>0</v>
      </c>
      <c r="M1988" s="192">
        <v>0</v>
      </c>
      <c r="N1988" s="1057"/>
    </row>
    <row r="1989" spans="2:14" ht="31.5" customHeight="1" thickTop="1">
      <c r="B1989" s="1091" t="s">
        <v>1774</v>
      </c>
      <c r="C1989" s="938" t="s">
        <v>1886</v>
      </c>
      <c r="D1989" s="939" t="s">
        <v>1887</v>
      </c>
      <c r="E1989" s="997" t="s">
        <v>94</v>
      </c>
      <c r="F1989" s="939" t="s">
        <v>1908</v>
      </c>
      <c r="G1989" s="939" t="s">
        <v>1909</v>
      </c>
      <c r="H1989" s="184" t="s">
        <v>22</v>
      </c>
      <c r="I1989" s="185">
        <v>0</v>
      </c>
      <c r="J1989" s="185">
        <v>0</v>
      </c>
      <c r="K1989" s="185">
        <v>80</v>
      </c>
      <c r="L1989" s="185">
        <v>0</v>
      </c>
      <c r="M1989" s="185">
        <v>80</v>
      </c>
      <c r="N1989" s="1055" t="s">
        <v>1910</v>
      </c>
    </row>
    <row r="1990" spans="2:14" ht="31.5" customHeight="1">
      <c r="B1990" s="1092"/>
      <c r="C1990" s="925"/>
      <c r="D1990" s="928"/>
      <c r="E1990" s="998"/>
      <c r="F1990" s="928"/>
      <c r="G1990" s="928"/>
      <c r="H1990" s="188" t="s">
        <v>24</v>
      </c>
      <c r="I1990" s="189">
        <v>0</v>
      </c>
      <c r="J1990" s="189">
        <v>0</v>
      </c>
      <c r="K1990" s="189">
        <v>80</v>
      </c>
      <c r="L1990" s="189">
        <v>0</v>
      </c>
      <c r="M1990" s="189">
        <v>80</v>
      </c>
      <c r="N1990" s="1056"/>
    </row>
    <row r="1991" spans="2:14" ht="31.5" customHeight="1" thickBot="1">
      <c r="B1991" s="1093"/>
      <c r="C1991" s="984"/>
      <c r="D1991" s="1069"/>
      <c r="E1991" s="1068"/>
      <c r="F1991" s="1069"/>
      <c r="G1991" s="1069"/>
      <c r="H1991" s="191" t="s">
        <v>25</v>
      </c>
      <c r="I1991" s="192">
        <v>0</v>
      </c>
      <c r="J1991" s="192">
        <v>0</v>
      </c>
      <c r="K1991" s="192">
        <v>1</v>
      </c>
      <c r="L1991" s="192">
        <v>0</v>
      </c>
      <c r="M1991" s="192">
        <v>1</v>
      </c>
      <c r="N1991" s="1057"/>
    </row>
    <row r="1992" spans="2:14" ht="31.5" customHeight="1" thickTop="1">
      <c r="B1992" s="1091" t="s">
        <v>1774</v>
      </c>
      <c r="C1992" s="938" t="s">
        <v>1886</v>
      </c>
      <c r="D1992" s="939" t="s">
        <v>1887</v>
      </c>
      <c r="E1992" s="997" t="s">
        <v>70</v>
      </c>
      <c r="F1992" s="941" t="s">
        <v>1911</v>
      </c>
      <c r="G1992" s="941" t="s">
        <v>1912</v>
      </c>
      <c r="H1992" s="184" t="s">
        <v>22</v>
      </c>
      <c r="I1992" s="185">
        <v>0</v>
      </c>
      <c r="J1992" s="185">
        <v>0</v>
      </c>
      <c r="K1992" s="185">
        <v>150000</v>
      </c>
      <c r="L1992" s="185">
        <v>0</v>
      </c>
      <c r="M1992" s="185">
        <v>150000</v>
      </c>
      <c r="N1992" s="1055" t="s">
        <v>1901</v>
      </c>
    </row>
    <row r="1993" spans="2:14" ht="31.5" customHeight="1">
      <c r="B1993" s="1092"/>
      <c r="C1993" s="925"/>
      <c r="D1993" s="928"/>
      <c r="E1993" s="998"/>
      <c r="F1993" s="934"/>
      <c r="G1993" s="934"/>
      <c r="H1993" s="188" t="s">
        <v>24</v>
      </c>
      <c r="I1993" s="189">
        <v>0</v>
      </c>
      <c r="J1993" s="189">
        <v>0</v>
      </c>
      <c r="K1993" s="189">
        <v>150000</v>
      </c>
      <c r="L1993" s="189">
        <v>0</v>
      </c>
      <c r="M1993" s="189">
        <v>150000</v>
      </c>
      <c r="N1993" s="1056"/>
    </row>
    <row r="1994" spans="2:14" ht="31.5" customHeight="1" thickBot="1">
      <c r="B1994" s="1093"/>
      <c r="C1994" s="984"/>
      <c r="D1994" s="1069"/>
      <c r="E1994" s="1068"/>
      <c r="F1994" s="985"/>
      <c r="G1994" s="985"/>
      <c r="H1994" s="191" t="s">
        <v>25</v>
      </c>
      <c r="I1994" s="192">
        <v>0</v>
      </c>
      <c r="J1994" s="192">
        <v>0</v>
      </c>
      <c r="K1994" s="192">
        <v>1</v>
      </c>
      <c r="L1994" s="192">
        <v>0</v>
      </c>
      <c r="M1994" s="192">
        <v>1</v>
      </c>
      <c r="N1994" s="1057"/>
    </row>
    <row r="1995" spans="2:14" ht="31.5" customHeight="1" thickTop="1">
      <c r="B1995" s="1091" t="s">
        <v>1774</v>
      </c>
      <c r="C1995" s="938" t="s">
        <v>1886</v>
      </c>
      <c r="D1995" s="939" t="s">
        <v>1887</v>
      </c>
      <c r="E1995" s="997" t="s">
        <v>70</v>
      </c>
      <c r="F1995" s="941" t="s">
        <v>1913</v>
      </c>
      <c r="G1995" s="941" t="s">
        <v>1914</v>
      </c>
      <c r="H1995" s="184" t="s">
        <v>22</v>
      </c>
      <c r="I1995" s="185">
        <v>0</v>
      </c>
      <c r="J1995" s="185">
        <v>0</v>
      </c>
      <c r="K1995" s="185">
        <v>0</v>
      </c>
      <c r="L1995" s="185">
        <v>0</v>
      </c>
      <c r="M1995" s="185">
        <v>0</v>
      </c>
      <c r="N1995" s="1055"/>
    </row>
    <row r="1996" spans="2:14" ht="31.5" customHeight="1">
      <c r="B1996" s="1092"/>
      <c r="C1996" s="925"/>
      <c r="D1996" s="928"/>
      <c r="E1996" s="998"/>
      <c r="F1996" s="934"/>
      <c r="G1996" s="934"/>
      <c r="H1996" s="188" t="s">
        <v>24</v>
      </c>
      <c r="I1996" s="189">
        <v>0</v>
      </c>
      <c r="J1996" s="189">
        <v>0</v>
      </c>
      <c r="K1996" s="189">
        <v>0</v>
      </c>
      <c r="L1996" s="189">
        <v>0</v>
      </c>
      <c r="M1996" s="189">
        <v>0</v>
      </c>
      <c r="N1996" s="1056"/>
    </row>
    <row r="1997" spans="2:14" ht="31.5" customHeight="1" thickBot="1">
      <c r="B1997" s="1093"/>
      <c r="C1997" s="984"/>
      <c r="D1997" s="1069"/>
      <c r="E1997" s="1068"/>
      <c r="F1997" s="985"/>
      <c r="G1997" s="985"/>
      <c r="H1997" s="191" t="s">
        <v>25</v>
      </c>
      <c r="I1997" s="192">
        <v>0</v>
      </c>
      <c r="J1997" s="192">
        <v>0</v>
      </c>
      <c r="K1997" s="192">
        <v>0</v>
      </c>
      <c r="L1997" s="192">
        <v>0</v>
      </c>
      <c r="M1997" s="192">
        <v>0</v>
      </c>
      <c r="N1997" s="1057"/>
    </row>
    <row r="1998" spans="2:14" ht="31.5" customHeight="1" thickTop="1">
      <c r="B1998" s="1091" t="s">
        <v>1774</v>
      </c>
      <c r="C1998" s="938" t="s">
        <v>1886</v>
      </c>
      <c r="D1998" s="939" t="s">
        <v>1887</v>
      </c>
      <c r="E1998" s="997" t="s">
        <v>73</v>
      </c>
      <c r="F1998" s="941" t="s">
        <v>1915</v>
      </c>
      <c r="G1998" s="941" t="s">
        <v>1916</v>
      </c>
      <c r="H1998" s="184" t="s">
        <v>22</v>
      </c>
      <c r="I1998" s="185">
        <v>0</v>
      </c>
      <c r="J1998" s="185">
        <v>0</v>
      </c>
      <c r="K1998" s="185">
        <v>0</v>
      </c>
      <c r="L1998" s="185">
        <v>0</v>
      </c>
      <c r="M1998" s="185">
        <v>0</v>
      </c>
      <c r="N1998" s="1055"/>
    </row>
    <row r="1999" spans="2:14" ht="31.5" customHeight="1">
      <c r="B1999" s="1092"/>
      <c r="C1999" s="925"/>
      <c r="D1999" s="928"/>
      <c r="E1999" s="998"/>
      <c r="F1999" s="934"/>
      <c r="G1999" s="934"/>
      <c r="H1999" s="188" t="s">
        <v>24</v>
      </c>
      <c r="I1999" s="189">
        <v>0</v>
      </c>
      <c r="J1999" s="189">
        <v>0</v>
      </c>
      <c r="K1999" s="189">
        <v>0</v>
      </c>
      <c r="L1999" s="189">
        <v>0</v>
      </c>
      <c r="M1999" s="189">
        <v>0</v>
      </c>
      <c r="N1999" s="1056"/>
    </row>
    <row r="2000" spans="2:14" ht="31.5" customHeight="1" thickBot="1">
      <c r="B2000" s="1093"/>
      <c r="C2000" s="984"/>
      <c r="D2000" s="1069"/>
      <c r="E2000" s="1068"/>
      <c r="F2000" s="985"/>
      <c r="G2000" s="985"/>
      <c r="H2000" s="191" t="s">
        <v>25</v>
      </c>
      <c r="I2000" s="192">
        <v>0</v>
      </c>
      <c r="J2000" s="192">
        <v>0</v>
      </c>
      <c r="K2000" s="192">
        <v>0</v>
      </c>
      <c r="L2000" s="192">
        <v>0</v>
      </c>
      <c r="M2000" s="192">
        <v>0</v>
      </c>
      <c r="N2000" s="1057"/>
    </row>
    <row r="2001" spans="2:14" ht="31.5" customHeight="1" thickTop="1">
      <c r="B2001" s="1091" t="s">
        <v>1774</v>
      </c>
      <c r="C2001" s="938" t="s">
        <v>1886</v>
      </c>
      <c r="D2001" s="939" t="s">
        <v>1887</v>
      </c>
      <c r="E2001" s="997" t="s">
        <v>76</v>
      </c>
      <c r="F2001" s="941" t="s">
        <v>1917</v>
      </c>
      <c r="G2001" s="941" t="s">
        <v>1918</v>
      </c>
      <c r="H2001" s="184" t="s">
        <v>22</v>
      </c>
      <c r="I2001" s="185">
        <v>0</v>
      </c>
      <c r="J2001" s="185">
        <v>0</v>
      </c>
      <c r="K2001" s="185">
        <v>0</v>
      </c>
      <c r="L2001" s="185">
        <v>0</v>
      </c>
      <c r="M2001" s="185">
        <v>0</v>
      </c>
      <c r="N2001" s="1055"/>
    </row>
    <row r="2002" spans="2:14" ht="31.5" customHeight="1">
      <c r="B2002" s="1092"/>
      <c r="C2002" s="925"/>
      <c r="D2002" s="928"/>
      <c r="E2002" s="998"/>
      <c r="F2002" s="934"/>
      <c r="G2002" s="934"/>
      <c r="H2002" s="188" t="s">
        <v>24</v>
      </c>
      <c r="I2002" s="189">
        <v>0</v>
      </c>
      <c r="J2002" s="189">
        <v>0</v>
      </c>
      <c r="K2002" s="189">
        <v>0</v>
      </c>
      <c r="L2002" s="189">
        <v>0</v>
      </c>
      <c r="M2002" s="189">
        <v>0</v>
      </c>
      <c r="N2002" s="1056"/>
    </row>
    <row r="2003" spans="2:14" ht="31.5" customHeight="1">
      <c r="B2003" s="1092"/>
      <c r="C2003" s="925"/>
      <c r="D2003" s="928"/>
      <c r="E2003" s="998"/>
      <c r="F2003" s="934"/>
      <c r="G2003" s="934"/>
      <c r="H2003" s="188" t="s">
        <v>25</v>
      </c>
      <c r="I2003" s="289">
        <v>0</v>
      </c>
      <c r="J2003" s="289">
        <v>0</v>
      </c>
      <c r="K2003" s="289">
        <v>0</v>
      </c>
      <c r="L2003" s="289">
        <v>0</v>
      </c>
      <c r="M2003" s="289">
        <v>0</v>
      </c>
      <c r="N2003" s="1056"/>
    </row>
    <row r="2004" spans="2:14" ht="31.5" customHeight="1" thickBot="1">
      <c r="B2004" s="1093"/>
      <c r="C2004" s="984"/>
      <c r="D2004" s="1069"/>
      <c r="E2004" s="1068"/>
      <c r="F2004" s="985"/>
      <c r="G2004" s="985"/>
      <c r="H2004" s="191" t="s">
        <v>1189</v>
      </c>
      <c r="I2004" s="277"/>
      <c r="J2004" s="277"/>
      <c r="K2004" s="277"/>
      <c r="L2004" s="277"/>
      <c r="M2004" s="192">
        <v>0</v>
      </c>
      <c r="N2004" s="1057"/>
    </row>
    <row r="2005" spans="2:14" ht="31.5" customHeight="1" thickTop="1">
      <c r="B2005" s="1091" t="s">
        <v>1774</v>
      </c>
      <c r="C2005" s="938" t="s">
        <v>1886</v>
      </c>
      <c r="D2005" s="939" t="s">
        <v>1887</v>
      </c>
      <c r="E2005" s="997" t="s">
        <v>113</v>
      </c>
      <c r="F2005" s="941" t="s">
        <v>1919</v>
      </c>
      <c r="G2005" s="941" t="s">
        <v>1920</v>
      </c>
      <c r="H2005" s="184" t="s">
        <v>22</v>
      </c>
      <c r="I2005" s="185">
        <v>0</v>
      </c>
      <c r="J2005" s="185">
        <v>0</v>
      </c>
      <c r="K2005" s="185">
        <v>0</v>
      </c>
      <c r="L2005" s="185">
        <v>0</v>
      </c>
      <c r="M2005" s="185">
        <v>0</v>
      </c>
      <c r="N2005" s="1055"/>
    </row>
    <row r="2006" spans="2:14" ht="31.5" customHeight="1">
      <c r="B2006" s="1092"/>
      <c r="C2006" s="925"/>
      <c r="D2006" s="928"/>
      <c r="E2006" s="998"/>
      <c r="F2006" s="934"/>
      <c r="G2006" s="934"/>
      <c r="H2006" s="188" t="s">
        <v>24</v>
      </c>
      <c r="I2006" s="189">
        <v>0</v>
      </c>
      <c r="J2006" s="189">
        <v>0</v>
      </c>
      <c r="K2006" s="189">
        <v>0</v>
      </c>
      <c r="L2006" s="189">
        <v>0</v>
      </c>
      <c r="M2006" s="189">
        <v>0</v>
      </c>
      <c r="N2006" s="1056"/>
    </row>
    <row r="2007" spans="2:14" ht="31.5" customHeight="1" thickBot="1">
      <c r="B2007" s="1093"/>
      <c r="C2007" s="984"/>
      <c r="D2007" s="1069"/>
      <c r="E2007" s="1068"/>
      <c r="F2007" s="985"/>
      <c r="G2007" s="985"/>
      <c r="H2007" s="191" t="s">
        <v>25</v>
      </c>
      <c r="I2007" s="192">
        <v>0</v>
      </c>
      <c r="J2007" s="192">
        <v>0</v>
      </c>
      <c r="K2007" s="192">
        <v>0</v>
      </c>
      <c r="L2007" s="192">
        <v>0</v>
      </c>
      <c r="M2007" s="192">
        <v>0</v>
      </c>
      <c r="N2007" s="1057"/>
    </row>
    <row r="2008" spans="2:14" ht="31.5" customHeight="1" thickTop="1">
      <c r="B2008" s="1091" t="s">
        <v>1774</v>
      </c>
      <c r="C2008" s="938" t="s">
        <v>1886</v>
      </c>
      <c r="D2008" s="939" t="s">
        <v>1887</v>
      </c>
      <c r="E2008" s="997" t="s">
        <v>119</v>
      </c>
      <c r="F2008" s="941" t="s">
        <v>1921</v>
      </c>
      <c r="G2008" s="941" t="s">
        <v>1885</v>
      </c>
      <c r="H2008" s="184" t="s">
        <v>22</v>
      </c>
      <c r="I2008" s="185">
        <v>0</v>
      </c>
      <c r="J2008" s="185">
        <v>0</v>
      </c>
      <c r="K2008" s="185">
        <v>80</v>
      </c>
      <c r="L2008" s="185">
        <v>0</v>
      </c>
      <c r="M2008" s="185">
        <v>80</v>
      </c>
      <c r="N2008" s="1055" t="s">
        <v>1910</v>
      </c>
    </row>
    <row r="2009" spans="2:14" ht="31.5" customHeight="1">
      <c r="B2009" s="1092"/>
      <c r="C2009" s="925"/>
      <c r="D2009" s="928"/>
      <c r="E2009" s="998"/>
      <c r="F2009" s="934"/>
      <c r="G2009" s="934"/>
      <c r="H2009" s="188" t="s">
        <v>24</v>
      </c>
      <c r="I2009" s="189">
        <v>0</v>
      </c>
      <c r="J2009" s="189">
        <v>0</v>
      </c>
      <c r="K2009" s="189">
        <v>80</v>
      </c>
      <c r="L2009" s="189">
        <v>0</v>
      </c>
      <c r="M2009" s="189">
        <v>80</v>
      </c>
      <c r="N2009" s="1056"/>
    </row>
    <row r="2010" spans="2:14" ht="31.5" customHeight="1" thickBot="1">
      <c r="B2010" s="1093"/>
      <c r="C2010" s="984"/>
      <c r="D2010" s="1069"/>
      <c r="E2010" s="1068"/>
      <c r="F2010" s="985"/>
      <c r="G2010" s="985"/>
      <c r="H2010" s="191" t="s">
        <v>25</v>
      </c>
      <c r="I2010" s="192">
        <v>0</v>
      </c>
      <c r="J2010" s="192">
        <v>0</v>
      </c>
      <c r="K2010" s="192">
        <v>1</v>
      </c>
      <c r="L2010" s="192">
        <v>0</v>
      </c>
      <c r="M2010" s="192">
        <v>1</v>
      </c>
      <c r="N2010" s="1057"/>
    </row>
    <row r="2011" spans="2:14" ht="31.5" customHeight="1" thickTop="1">
      <c r="B2011" s="1061" t="s">
        <v>1922</v>
      </c>
      <c r="C2011" s="938" t="s">
        <v>1923</v>
      </c>
      <c r="D2011" s="941" t="s">
        <v>1924</v>
      </c>
      <c r="E2011" s="1011" t="s">
        <v>19</v>
      </c>
      <c r="F2011" s="941" t="s">
        <v>1925</v>
      </c>
      <c r="G2011" s="941" t="s">
        <v>1926</v>
      </c>
      <c r="H2011" s="184" t="s">
        <v>22</v>
      </c>
      <c r="I2011" s="185">
        <v>168</v>
      </c>
      <c r="J2011" s="185">
        <v>168</v>
      </c>
      <c r="K2011" s="185">
        <v>0</v>
      </c>
      <c r="L2011" s="185">
        <v>142</v>
      </c>
      <c r="M2011" s="185">
        <v>142</v>
      </c>
      <c r="N2011" s="1055" t="s">
        <v>1927</v>
      </c>
    </row>
    <row r="2012" spans="2:14" ht="31.5" customHeight="1">
      <c r="B2012" s="1062"/>
      <c r="C2012" s="925"/>
      <c r="D2012" s="934"/>
      <c r="E2012" s="1012"/>
      <c r="F2012" s="934"/>
      <c r="G2012" s="934"/>
      <c r="H2012" s="188" t="s">
        <v>24</v>
      </c>
      <c r="I2012" s="270">
        <v>130332</v>
      </c>
      <c r="J2012" s="270">
        <v>130332</v>
      </c>
      <c r="K2012" s="270">
        <v>130332</v>
      </c>
      <c r="L2012" s="270">
        <v>130332</v>
      </c>
      <c r="M2012" s="270">
        <v>130332</v>
      </c>
      <c r="N2012" s="1056"/>
    </row>
    <row r="2013" spans="2:14" ht="31.5" customHeight="1" thickBot="1">
      <c r="B2013" s="1063"/>
      <c r="C2013" s="984"/>
      <c r="D2013" s="985"/>
      <c r="E2013" s="1064"/>
      <c r="F2013" s="985"/>
      <c r="G2013" s="985"/>
      <c r="H2013" s="191" t="s">
        <v>25</v>
      </c>
      <c r="I2013" s="192">
        <v>0</v>
      </c>
      <c r="J2013" s="192">
        <v>0</v>
      </c>
      <c r="K2013" s="273">
        <f>K2011/K2012</f>
        <v>0</v>
      </c>
      <c r="L2013" s="273">
        <f>L2011/L2012</f>
        <v>1.0895252125341435E-3</v>
      </c>
      <c r="M2013" s="273">
        <f>M2011/M2012</f>
        <v>1.0895252125341435E-3</v>
      </c>
      <c r="N2013" s="1057"/>
    </row>
    <row r="2014" spans="2:14" ht="31.5" customHeight="1" thickTop="1">
      <c r="B2014" s="1061" t="s">
        <v>1922</v>
      </c>
      <c r="C2014" s="938" t="s">
        <v>1923</v>
      </c>
      <c r="D2014" s="941" t="s">
        <v>1924</v>
      </c>
      <c r="E2014" s="997" t="s">
        <v>26</v>
      </c>
      <c r="F2014" s="939" t="s">
        <v>1928</v>
      </c>
      <c r="G2014" s="939" t="s">
        <v>1929</v>
      </c>
      <c r="H2014" s="184" t="s">
        <v>22</v>
      </c>
      <c r="I2014" s="185">
        <v>20</v>
      </c>
      <c r="J2014" s="185">
        <v>0</v>
      </c>
      <c r="K2014" s="185">
        <v>8</v>
      </c>
      <c r="L2014" s="185">
        <v>5</v>
      </c>
      <c r="M2014" s="185">
        <v>33</v>
      </c>
      <c r="N2014" s="1055"/>
    </row>
    <row r="2015" spans="2:14" ht="31.5" customHeight="1">
      <c r="B2015" s="1062"/>
      <c r="C2015" s="925"/>
      <c r="D2015" s="934"/>
      <c r="E2015" s="998"/>
      <c r="F2015" s="928"/>
      <c r="G2015" s="928"/>
      <c r="H2015" s="188" t="s">
        <v>24</v>
      </c>
      <c r="I2015" s="189">
        <v>20</v>
      </c>
      <c r="J2015" s="189">
        <v>0</v>
      </c>
      <c r="K2015" s="189">
        <v>8</v>
      </c>
      <c r="L2015" s="189">
        <v>5</v>
      </c>
      <c r="M2015" s="189">
        <v>33</v>
      </c>
      <c r="N2015" s="1056"/>
    </row>
    <row r="2016" spans="2:14" ht="31.5" customHeight="1" thickBot="1">
      <c r="B2016" s="1063"/>
      <c r="C2016" s="984"/>
      <c r="D2016" s="985"/>
      <c r="E2016" s="1068"/>
      <c r="F2016" s="1069"/>
      <c r="G2016" s="1069"/>
      <c r="H2016" s="191" t="s">
        <v>25</v>
      </c>
      <c r="I2016" s="192">
        <v>1</v>
      </c>
      <c r="J2016" s="192">
        <v>0</v>
      </c>
      <c r="K2016" s="192">
        <v>1</v>
      </c>
      <c r="L2016" s="192">
        <v>1</v>
      </c>
      <c r="M2016" s="192">
        <v>1</v>
      </c>
      <c r="N2016" s="1057"/>
    </row>
    <row r="2017" spans="2:14" ht="31.5" customHeight="1" thickTop="1">
      <c r="B2017" s="1061" t="s">
        <v>1922</v>
      </c>
      <c r="C2017" s="938" t="s">
        <v>1923</v>
      </c>
      <c r="D2017" s="941" t="s">
        <v>1924</v>
      </c>
      <c r="E2017" s="997" t="s">
        <v>55</v>
      </c>
      <c r="F2017" s="939" t="s">
        <v>1930</v>
      </c>
      <c r="G2017" s="939" t="s">
        <v>1931</v>
      </c>
      <c r="H2017" s="184" t="s">
        <v>22</v>
      </c>
      <c r="I2017" s="185">
        <v>0</v>
      </c>
      <c r="J2017" s="185">
        <v>0</v>
      </c>
      <c r="K2017" s="185">
        <v>0</v>
      </c>
      <c r="L2017" s="185"/>
      <c r="M2017" s="185"/>
      <c r="N2017" s="1055" t="s">
        <v>1932</v>
      </c>
    </row>
    <row r="2018" spans="2:14" ht="31.5" customHeight="1">
      <c r="B2018" s="1062"/>
      <c r="C2018" s="925"/>
      <c r="D2018" s="934"/>
      <c r="E2018" s="998"/>
      <c r="F2018" s="928"/>
      <c r="G2018" s="928"/>
      <c r="H2018" s="188" t="s">
        <v>24</v>
      </c>
      <c r="I2018" s="189">
        <v>0</v>
      </c>
      <c r="J2018" s="189">
        <v>0</v>
      </c>
      <c r="K2018" s="189">
        <v>0</v>
      </c>
      <c r="L2018" s="189"/>
      <c r="M2018" s="189"/>
      <c r="N2018" s="1056"/>
    </row>
    <row r="2019" spans="2:14" ht="31.5" customHeight="1" thickBot="1">
      <c r="B2019" s="1063"/>
      <c r="C2019" s="984"/>
      <c r="D2019" s="985"/>
      <c r="E2019" s="1068"/>
      <c r="F2019" s="1069"/>
      <c r="G2019" s="1069"/>
      <c r="H2019" s="191" t="s">
        <v>25</v>
      </c>
      <c r="I2019" s="192">
        <v>0</v>
      </c>
      <c r="J2019" s="192">
        <v>0</v>
      </c>
      <c r="K2019" s="192">
        <v>0</v>
      </c>
      <c r="L2019" s="277"/>
      <c r="M2019" s="277"/>
      <c r="N2019" s="1057"/>
    </row>
    <row r="2020" spans="2:14" ht="31.5" customHeight="1" thickTop="1">
      <c r="B2020" s="1061" t="s">
        <v>1922</v>
      </c>
      <c r="C2020" s="938" t="s">
        <v>1923</v>
      </c>
      <c r="D2020" s="941" t="s">
        <v>1924</v>
      </c>
      <c r="E2020" s="997" t="s">
        <v>59</v>
      </c>
      <c r="F2020" s="939" t="s">
        <v>1933</v>
      </c>
      <c r="G2020" s="939" t="s">
        <v>1931</v>
      </c>
      <c r="H2020" s="184" t="s">
        <v>22</v>
      </c>
      <c r="I2020" s="185">
        <v>24</v>
      </c>
      <c r="J2020" s="185">
        <v>24</v>
      </c>
      <c r="K2020" s="185">
        <v>24</v>
      </c>
      <c r="L2020" s="185">
        <v>24</v>
      </c>
      <c r="M2020" s="185">
        <v>96</v>
      </c>
      <c r="N2020" s="1055"/>
    </row>
    <row r="2021" spans="2:14" ht="31.5" customHeight="1">
      <c r="B2021" s="1062"/>
      <c r="C2021" s="925"/>
      <c r="D2021" s="934"/>
      <c r="E2021" s="998"/>
      <c r="F2021" s="928"/>
      <c r="G2021" s="928"/>
      <c r="H2021" s="188" t="s">
        <v>24</v>
      </c>
      <c r="I2021" s="189">
        <v>23</v>
      </c>
      <c r="J2021" s="189">
        <v>23</v>
      </c>
      <c r="K2021" s="189">
        <v>23</v>
      </c>
      <c r="L2021" s="189">
        <v>26</v>
      </c>
      <c r="M2021" s="189">
        <v>95</v>
      </c>
      <c r="N2021" s="1056"/>
    </row>
    <row r="2022" spans="2:14" ht="31.5" customHeight="1" thickBot="1">
      <c r="B2022" s="1063"/>
      <c r="C2022" s="984"/>
      <c r="D2022" s="985"/>
      <c r="E2022" s="1068"/>
      <c r="F2022" s="1069"/>
      <c r="G2022" s="1069"/>
      <c r="H2022" s="191" t="s">
        <v>25</v>
      </c>
      <c r="I2022" s="273">
        <v>4.4999999999999998E-2</v>
      </c>
      <c r="J2022" s="273">
        <v>4.4999999999999998E-2</v>
      </c>
      <c r="K2022" s="273">
        <v>4.4999999999999998E-2</v>
      </c>
      <c r="L2022" s="273">
        <v>7.6899999999999996E-2</v>
      </c>
      <c r="M2022" s="273">
        <v>1.06E-2</v>
      </c>
      <c r="N2022" s="1057"/>
    </row>
    <row r="2023" spans="2:14" ht="31.5" customHeight="1" thickTop="1">
      <c r="B2023" s="1061" t="s">
        <v>1922</v>
      </c>
      <c r="C2023" s="938" t="s">
        <v>1923</v>
      </c>
      <c r="D2023" s="941" t="s">
        <v>1924</v>
      </c>
      <c r="E2023" s="997" t="s">
        <v>91</v>
      </c>
      <c r="F2023" s="939" t="s">
        <v>1934</v>
      </c>
      <c r="G2023" s="939" t="s">
        <v>1931</v>
      </c>
      <c r="H2023" s="184" t="s">
        <v>22</v>
      </c>
      <c r="I2023" s="185">
        <v>25</v>
      </c>
      <c r="J2023" s="185">
        <v>45</v>
      </c>
      <c r="K2023" s="185">
        <v>60</v>
      </c>
      <c r="L2023" s="185">
        <v>19</v>
      </c>
      <c r="M2023" s="185">
        <v>149</v>
      </c>
      <c r="N2023" s="1055" t="s">
        <v>1935</v>
      </c>
    </row>
    <row r="2024" spans="2:14" ht="31.5" customHeight="1">
      <c r="B2024" s="1062"/>
      <c r="C2024" s="925"/>
      <c r="D2024" s="934"/>
      <c r="E2024" s="998"/>
      <c r="F2024" s="928"/>
      <c r="G2024" s="928"/>
      <c r="H2024" s="188" t="s">
        <v>24</v>
      </c>
      <c r="I2024" s="189">
        <v>41</v>
      </c>
      <c r="J2024" s="189">
        <v>56</v>
      </c>
      <c r="K2024" s="189">
        <v>73</v>
      </c>
      <c r="L2024" s="189">
        <v>62</v>
      </c>
      <c r="M2024" s="189">
        <v>232</v>
      </c>
      <c r="N2024" s="1056"/>
    </row>
    <row r="2025" spans="2:14" ht="31.5" customHeight="1" thickBot="1">
      <c r="B2025" s="1063"/>
      <c r="C2025" s="984"/>
      <c r="D2025" s="985"/>
      <c r="E2025" s="1068"/>
      <c r="F2025" s="1069"/>
      <c r="G2025" s="1069"/>
      <c r="H2025" s="191" t="s">
        <v>25</v>
      </c>
      <c r="I2025" s="273">
        <v>-0.39019999999999999</v>
      </c>
      <c r="J2025" s="273">
        <v>-0.19639999999999999</v>
      </c>
      <c r="K2025" s="273">
        <v>-0.17799999999999999</v>
      </c>
      <c r="L2025" s="192">
        <v>-0.69</v>
      </c>
      <c r="M2025" s="277">
        <f>-36.54%</f>
        <v>-0.3654</v>
      </c>
      <c r="N2025" s="1057"/>
    </row>
    <row r="2026" spans="2:14" ht="31.5" customHeight="1" thickTop="1">
      <c r="B2026" s="1061" t="s">
        <v>1922</v>
      </c>
      <c r="C2026" s="938" t="s">
        <v>1923</v>
      </c>
      <c r="D2026" s="941" t="s">
        <v>1924</v>
      </c>
      <c r="E2026" s="997" t="s">
        <v>94</v>
      </c>
      <c r="F2026" s="939" t="s">
        <v>1936</v>
      </c>
      <c r="G2026" s="939" t="s">
        <v>1937</v>
      </c>
      <c r="H2026" s="184" t="s">
        <v>22</v>
      </c>
      <c r="I2026" s="185">
        <v>25000</v>
      </c>
      <c r="J2026" s="185">
        <v>62940</v>
      </c>
      <c r="K2026" s="185">
        <v>92940</v>
      </c>
      <c r="L2026" s="185">
        <v>92940</v>
      </c>
      <c r="M2026" s="185">
        <v>92940</v>
      </c>
      <c r="N2026" s="1055"/>
    </row>
    <row r="2027" spans="2:14" ht="31.5" customHeight="1">
      <c r="B2027" s="1062"/>
      <c r="C2027" s="925"/>
      <c r="D2027" s="934"/>
      <c r="E2027" s="998"/>
      <c r="F2027" s="928"/>
      <c r="G2027" s="928"/>
      <c r="H2027" s="188" t="s">
        <v>24</v>
      </c>
      <c r="I2027" s="189">
        <v>80000</v>
      </c>
      <c r="J2027" s="189">
        <v>80000</v>
      </c>
      <c r="K2027" s="189">
        <v>80000</v>
      </c>
      <c r="L2027" s="189">
        <v>80000</v>
      </c>
      <c r="M2027" s="189">
        <v>80000</v>
      </c>
      <c r="N2027" s="1056"/>
    </row>
    <row r="2028" spans="2:14" ht="31.5" customHeight="1" thickBot="1">
      <c r="B2028" s="1063"/>
      <c r="C2028" s="984"/>
      <c r="D2028" s="985"/>
      <c r="E2028" s="1068"/>
      <c r="F2028" s="1069"/>
      <c r="G2028" s="1069"/>
      <c r="H2028" s="191" t="s">
        <v>25</v>
      </c>
      <c r="I2028" s="273">
        <v>-0.6875</v>
      </c>
      <c r="J2028" s="273">
        <v>-0.21329999999999999</v>
      </c>
      <c r="K2028" s="273">
        <v>-0.21329999999999999</v>
      </c>
      <c r="L2028" s="192">
        <v>0.16</v>
      </c>
      <c r="M2028" s="192">
        <v>0.16</v>
      </c>
      <c r="N2028" s="1057"/>
    </row>
    <row r="2029" spans="2:14" ht="31.5" customHeight="1" thickTop="1">
      <c r="B2029" s="1061" t="s">
        <v>1922</v>
      </c>
      <c r="C2029" s="938" t="s">
        <v>1923</v>
      </c>
      <c r="D2029" s="941" t="s">
        <v>1924</v>
      </c>
      <c r="E2029" s="997" t="s">
        <v>97</v>
      </c>
      <c r="F2029" s="939" t="s">
        <v>1938</v>
      </c>
      <c r="G2029" s="939" t="s">
        <v>1939</v>
      </c>
      <c r="H2029" s="184" t="s">
        <v>22</v>
      </c>
      <c r="I2029" s="185">
        <v>4861</v>
      </c>
      <c r="J2029" s="185">
        <v>16789</v>
      </c>
      <c r="K2029" s="185">
        <v>5524</v>
      </c>
      <c r="L2029" s="185">
        <v>27902</v>
      </c>
      <c r="M2029" s="185">
        <v>55076</v>
      </c>
      <c r="N2029" s="1055"/>
    </row>
    <row r="2030" spans="2:14" ht="31.5" customHeight="1">
      <c r="B2030" s="1062"/>
      <c r="C2030" s="925"/>
      <c r="D2030" s="934"/>
      <c r="E2030" s="998"/>
      <c r="F2030" s="928"/>
      <c r="G2030" s="928"/>
      <c r="H2030" s="188" t="s">
        <v>24</v>
      </c>
      <c r="I2030" s="189">
        <v>255842</v>
      </c>
      <c r="J2030" s="297">
        <v>883631</v>
      </c>
      <c r="K2030" s="189">
        <v>290736</v>
      </c>
      <c r="L2030" s="298">
        <v>883631</v>
      </c>
      <c r="M2030" s="298">
        <v>2313840</v>
      </c>
      <c r="N2030" s="1056"/>
    </row>
    <row r="2031" spans="2:14" ht="31.5" customHeight="1" thickBot="1">
      <c r="B2031" s="1063"/>
      <c r="C2031" s="984"/>
      <c r="D2031" s="985"/>
      <c r="E2031" s="1068"/>
      <c r="F2031" s="1069"/>
      <c r="G2031" s="1069"/>
      <c r="H2031" s="191" t="s">
        <v>25</v>
      </c>
      <c r="I2031" s="273">
        <v>8.43E-2</v>
      </c>
      <c r="J2031" s="273">
        <v>0.29099999999999998</v>
      </c>
      <c r="K2031" s="273">
        <v>9.5699999999999993E-2</v>
      </c>
      <c r="L2031" s="273">
        <v>0.48359999999999997</v>
      </c>
      <c r="M2031" s="273">
        <v>0.9546</v>
      </c>
      <c r="N2031" s="1057"/>
    </row>
    <row r="2032" spans="2:14" ht="31.5" customHeight="1" thickTop="1">
      <c r="B2032" s="1061" t="s">
        <v>1922</v>
      </c>
      <c r="C2032" s="938" t="s">
        <v>1923</v>
      </c>
      <c r="D2032" s="941" t="s">
        <v>1924</v>
      </c>
      <c r="E2032" s="997" t="s">
        <v>30</v>
      </c>
      <c r="F2032" s="941" t="s">
        <v>1940</v>
      </c>
      <c r="G2032" s="941"/>
      <c r="H2032" s="184" t="s">
        <v>22</v>
      </c>
      <c r="I2032" s="185"/>
      <c r="J2032" s="185"/>
      <c r="K2032" s="185"/>
      <c r="L2032" s="185"/>
      <c r="M2032" s="185"/>
      <c r="N2032" s="1055" t="s">
        <v>1941</v>
      </c>
    </row>
    <row r="2033" spans="2:14" ht="31.5" customHeight="1">
      <c r="B2033" s="1062"/>
      <c r="C2033" s="925"/>
      <c r="D2033" s="934"/>
      <c r="E2033" s="998"/>
      <c r="F2033" s="934"/>
      <c r="G2033" s="934"/>
      <c r="H2033" s="188" t="s">
        <v>24</v>
      </c>
      <c r="I2033" s="189"/>
      <c r="J2033" s="189"/>
      <c r="K2033" s="189"/>
      <c r="L2033" s="189"/>
      <c r="M2033" s="189"/>
      <c r="N2033" s="1056"/>
    </row>
    <row r="2034" spans="2:14" ht="31.5" customHeight="1" thickBot="1">
      <c r="B2034" s="1063"/>
      <c r="C2034" s="984"/>
      <c r="D2034" s="985"/>
      <c r="E2034" s="1068"/>
      <c r="F2034" s="985"/>
      <c r="G2034" s="985"/>
      <c r="H2034" s="191" t="s">
        <v>25</v>
      </c>
      <c r="I2034" s="277"/>
      <c r="J2034" s="277"/>
      <c r="K2034" s="277"/>
      <c r="L2034" s="277"/>
      <c r="M2034" s="277"/>
      <c r="N2034" s="1057"/>
    </row>
    <row r="2035" spans="2:14" ht="31.5" customHeight="1" thickTop="1">
      <c r="B2035" s="1061" t="s">
        <v>1922</v>
      </c>
      <c r="C2035" s="938" t="s">
        <v>1923</v>
      </c>
      <c r="D2035" s="941" t="s">
        <v>1924</v>
      </c>
      <c r="E2035" s="997" t="s">
        <v>33</v>
      </c>
      <c r="F2035" s="941" t="s">
        <v>1942</v>
      </c>
      <c r="G2035" s="941"/>
      <c r="H2035" s="184" t="s">
        <v>22</v>
      </c>
      <c r="I2035" s="185">
        <v>1</v>
      </c>
      <c r="J2035" s="185">
        <v>0</v>
      </c>
      <c r="K2035" s="185">
        <v>0</v>
      </c>
      <c r="L2035" s="185">
        <v>2</v>
      </c>
      <c r="M2035" s="185">
        <v>3</v>
      </c>
      <c r="N2035" s="1055"/>
    </row>
    <row r="2036" spans="2:14" ht="31.5" customHeight="1">
      <c r="B2036" s="1062"/>
      <c r="C2036" s="925"/>
      <c r="D2036" s="934"/>
      <c r="E2036" s="998"/>
      <c r="F2036" s="934"/>
      <c r="G2036" s="934"/>
      <c r="H2036" s="188" t="s">
        <v>24</v>
      </c>
      <c r="I2036" s="189">
        <v>1</v>
      </c>
      <c r="J2036" s="189">
        <v>0</v>
      </c>
      <c r="K2036" s="189">
        <v>0</v>
      </c>
      <c r="L2036" s="189">
        <v>2</v>
      </c>
      <c r="M2036" s="189">
        <v>3</v>
      </c>
      <c r="N2036" s="1056"/>
    </row>
    <row r="2037" spans="2:14" ht="31.5" customHeight="1" thickBot="1">
      <c r="B2037" s="1063"/>
      <c r="C2037" s="984"/>
      <c r="D2037" s="985"/>
      <c r="E2037" s="1068"/>
      <c r="F2037" s="985"/>
      <c r="G2037" s="985"/>
      <c r="H2037" s="191" t="s">
        <v>25</v>
      </c>
      <c r="I2037" s="192">
        <v>1</v>
      </c>
      <c r="J2037" s="192">
        <v>0</v>
      </c>
      <c r="K2037" s="192">
        <v>0</v>
      </c>
      <c r="L2037" s="192">
        <v>1</v>
      </c>
      <c r="M2037" s="192">
        <v>1</v>
      </c>
      <c r="N2037" s="1057"/>
    </row>
    <row r="2038" spans="2:14" ht="31.5" customHeight="1" thickTop="1">
      <c r="B2038" s="1061" t="s">
        <v>1922</v>
      </c>
      <c r="C2038" s="938" t="s">
        <v>1923</v>
      </c>
      <c r="D2038" s="941" t="s">
        <v>1924</v>
      </c>
      <c r="E2038" s="997" t="s">
        <v>36</v>
      </c>
      <c r="F2038" s="941" t="s">
        <v>1943</v>
      </c>
      <c r="G2038" s="941" t="s">
        <v>1944</v>
      </c>
      <c r="H2038" s="184" t="s">
        <v>22</v>
      </c>
      <c r="I2038" s="185">
        <v>34</v>
      </c>
      <c r="J2038" s="185">
        <v>34</v>
      </c>
      <c r="K2038" s="185">
        <v>34</v>
      </c>
      <c r="L2038" s="185"/>
      <c r="M2038" s="185">
        <v>34</v>
      </c>
      <c r="N2038" s="1055"/>
    </row>
    <row r="2039" spans="2:14" ht="31.5" customHeight="1">
      <c r="B2039" s="1062"/>
      <c r="C2039" s="925"/>
      <c r="D2039" s="934"/>
      <c r="E2039" s="998"/>
      <c r="F2039" s="934"/>
      <c r="G2039" s="934"/>
      <c r="H2039" s="188" t="s">
        <v>24</v>
      </c>
      <c r="I2039" s="189">
        <v>43</v>
      </c>
      <c r="J2039" s="189">
        <v>43</v>
      </c>
      <c r="K2039" s="189">
        <v>43</v>
      </c>
      <c r="L2039" s="189"/>
      <c r="M2039" s="189">
        <v>43</v>
      </c>
      <c r="N2039" s="1056"/>
    </row>
    <row r="2040" spans="2:14" ht="31.5" customHeight="1" thickBot="1">
      <c r="B2040" s="1063"/>
      <c r="C2040" s="984"/>
      <c r="D2040" s="985"/>
      <c r="E2040" s="1068"/>
      <c r="F2040" s="985"/>
      <c r="G2040" s="985"/>
      <c r="H2040" s="191" t="s">
        <v>25</v>
      </c>
      <c r="I2040" s="273">
        <v>0.79090000000000005</v>
      </c>
      <c r="J2040" s="273">
        <v>0.79090000000000005</v>
      </c>
      <c r="K2040" s="273">
        <v>0.79090000000000005</v>
      </c>
      <c r="L2040" s="277"/>
      <c r="M2040" s="273">
        <v>0.79090000000000005</v>
      </c>
      <c r="N2040" s="1057"/>
    </row>
    <row r="2041" spans="2:14" ht="31.5" customHeight="1" thickTop="1">
      <c r="B2041" s="1061" t="s">
        <v>1922</v>
      </c>
      <c r="C2041" s="938" t="s">
        <v>1923</v>
      </c>
      <c r="D2041" s="941" t="s">
        <v>1924</v>
      </c>
      <c r="E2041" s="997" t="s">
        <v>39</v>
      </c>
      <c r="F2041" s="941" t="s">
        <v>1945</v>
      </c>
      <c r="G2041" s="941" t="s">
        <v>1946</v>
      </c>
      <c r="H2041" s="184" t="s">
        <v>22</v>
      </c>
      <c r="I2041" s="185">
        <v>0</v>
      </c>
      <c r="J2041" s="185">
        <v>0</v>
      </c>
      <c r="K2041" s="185">
        <v>0</v>
      </c>
      <c r="L2041" s="185">
        <v>0</v>
      </c>
      <c r="M2041" s="185">
        <v>12</v>
      </c>
      <c r="N2041" s="1055" t="s">
        <v>1947</v>
      </c>
    </row>
    <row r="2042" spans="2:14" ht="31.5" customHeight="1">
      <c r="B2042" s="1062"/>
      <c r="C2042" s="925"/>
      <c r="D2042" s="934"/>
      <c r="E2042" s="998"/>
      <c r="F2042" s="934"/>
      <c r="G2042" s="934"/>
      <c r="H2042" s="188" t="s">
        <v>24</v>
      </c>
      <c r="I2042" s="189">
        <v>43</v>
      </c>
      <c r="J2042" s="189">
        <v>43</v>
      </c>
      <c r="K2042" s="189">
        <v>43</v>
      </c>
      <c r="L2042" s="189">
        <v>43</v>
      </c>
      <c r="M2042" s="189">
        <v>43</v>
      </c>
      <c r="N2042" s="1056"/>
    </row>
    <row r="2043" spans="2:14" ht="31.5" customHeight="1" thickBot="1">
      <c r="B2043" s="1063"/>
      <c r="C2043" s="984"/>
      <c r="D2043" s="985"/>
      <c r="E2043" s="1068"/>
      <c r="F2043" s="985"/>
      <c r="G2043" s="985"/>
      <c r="H2043" s="191" t="s">
        <v>25</v>
      </c>
      <c r="I2043" s="192">
        <v>0</v>
      </c>
      <c r="J2043" s="192">
        <v>0</v>
      </c>
      <c r="K2043" s="192">
        <v>0</v>
      </c>
      <c r="L2043" s="192">
        <v>0</v>
      </c>
      <c r="M2043" s="273">
        <v>0.27900000000000003</v>
      </c>
      <c r="N2043" s="1057"/>
    </row>
    <row r="2044" spans="2:14" ht="31.5" customHeight="1" thickTop="1">
      <c r="B2044" s="1061" t="s">
        <v>1922</v>
      </c>
      <c r="C2044" s="938" t="s">
        <v>1923</v>
      </c>
      <c r="D2044" s="941" t="s">
        <v>1924</v>
      </c>
      <c r="E2044" s="997" t="s">
        <v>42</v>
      </c>
      <c r="F2044" s="941" t="s">
        <v>1948</v>
      </c>
      <c r="G2044" s="941"/>
      <c r="H2044" s="184" t="s">
        <v>22</v>
      </c>
      <c r="I2044" s="185"/>
      <c r="J2044" s="185"/>
      <c r="K2044" s="185"/>
      <c r="L2044" s="185"/>
      <c r="M2044" s="185">
        <v>117</v>
      </c>
      <c r="N2044" s="1055"/>
    </row>
    <row r="2045" spans="2:14" ht="31.5" customHeight="1">
      <c r="B2045" s="1062"/>
      <c r="C2045" s="925"/>
      <c r="D2045" s="934"/>
      <c r="E2045" s="998"/>
      <c r="F2045" s="934"/>
      <c r="G2045" s="934"/>
      <c r="H2045" s="188" t="s">
        <v>24</v>
      </c>
      <c r="I2045" s="189"/>
      <c r="J2045" s="189"/>
      <c r="K2045" s="189"/>
      <c r="L2045" s="189"/>
      <c r="M2045" s="189">
        <v>119</v>
      </c>
      <c r="N2045" s="1056"/>
    </row>
    <row r="2046" spans="2:14" ht="31.5" customHeight="1" thickBot="1">
      <c r="B2046" s="1063"/>
      <c r="C2046" s="984"/>
      <c r="D2046" s="985"/>
      <c r="E2046" s="1068"/>
      <c r="F2046" s="985"/>
      <c r="G2046" s="985"/>
      <c r="H2046" s="191" t="s">
        <v>25</v>
      </c>
      <c r="I2046" s="277"/>
      <c r="J2046" s="277"/>
      <c r="K2046" s="277"/>
      <c r="L2046" s="277"/>
      <c r="M2046" s="273">
        <v>0.98299999999999998</v>
      </c>
      <c r="N2046" s="1057"/>
    </row>
    <row r="2047" spans="2:14" ht="31.5" customHeight="1" thickTop="1">
      <c r="B2047" s="1061" t="s">
        <v>1922</v>
      </c>
      <c r="C2047" s="938" t="s">
        <v>1923</v>
      </c>
      <c r="D2047" s="941" t="s">
        <v>1924</v>
      </c>
      <c r="E2047" s="997" t="s">
        <v>402</v>
      </c>
      <c r="F2047" s="941" t="s">
        <v>1949</v>
      </c>
      <c r="G2047" s="941" t="s">
        <v>1950</v>
      </c>
      <c r="H2047" s="184" t="s">
        <v>22</v>
      </c>
      <c r="I2047" s="185">
        <v>30</v>
      </c>
      <c r="J2047" s="185">
        <v>6</v>
      </c>
      <c r="K2047" s="185">
        <v>15</v>
      </c>
      <c r="L2047" s="185">
        <v>12</v>
      </c>
      <c r="M2047" s="185">
        <v>12</v>
      </c>
      <c r="N2047" s="1055"/>
    </row>
    <row r="2048" spans="2:14" ht="31.5" customHeight="1">
      <c r="B2048" s="1062"/>
      <c r="C2048" s="925"/>
      <c r="D2048" s="934"/>
      <c r="E2048" s="998"/>
      <c r="F2048" s="934"/>
      <c r="G2048" s="934"/>
      <c r="H2048" s="188" t="s">
        <v>24</v>
      </c>
      <c r="I2048" s="189">
        <v>30</v>
      </c>
      <c r="J2048" s="189">
        <v>7</v>
      </c>
      <c r="K2048" s="189">
        <v>18</v>
      </c>
      <c r="L2048" s="189">
        <v>12</v>
      </c>
      <c r="M2048" s="189">
        <v>12</v>
      </c>
      <c r="N2048" s="1056"/>
    </row>
    <row r="2049" spans="2:14" ht="31.5" customHeight="1" thickBot="1">
      <c r="B2049" s="1063"/>
      <c r="C2049" s="984"/>
      <c r="D2049" s="985"/>
      <c r="E2049" s="1068"/>
      <c r="F2049" s="985"/>
      <c r="G2049" s="985"/>
      <c r="H2049" s="191" t="s">
        <v>25</v>
      </c>
      <c r="I2049" s="192">
        <v>1</v>
      </c>
      <c r="J2049" s="273">
        <v>0.85909999999999997</v>
      </c>
      <c r="K2049" s="273">
        <v>0.83330000000000004</v>
      </c>
      <c r="L2049" s="192">
        <v>1</v>
      </c>
      <c r="M2049" s="192">
        <v>1</v>
      </c>
      <c r="N2049" s="1057"/>
    </row>
    <row r="2050" spans="2:14" ht="31.5" customHeight="1" thickTop="1">
      <c r="B2050" s="1061" t="s">
        <v>1922</v>
      </c>
      <c r="C2050" s="938" t="s">
        <v>1923</v>
      </c>
      <c r="D2050" s="941" t="s">
        <v>1924</v>
      </c>
      <c r="E2050" s="997" t="s">
        <v>406</v>
      </c>
      <c r="F2050" s="941" t="s">
        <v>1951</v>
      </c>
      <c r="G2050" s="941" t="s">
        <v>1950</v>
      </c>
      <c r="H2050" s="184" t="s">
        <v>22</v>
      </c>
      <c r="I2050" s="185">
        <v>24</v>
      </c>
      <c r="J2050" s="185">
        <v>24</v>
      </c>
      <c r="K2050" s="185">
        <v>24</v>
      </c>
      <c r="L2050" s="185">
        <v>24</v>
      </c>
      <c r="M2050" s="185">
        <v>96</v>
      </c>
      <c r="N2050" s="1055"/>
    </row>
    <row r="2051" spans="2:14" ht="31.5" customHeight="1">
      <c r="B2051" s="1062"/>
      <c r="C2051" s="925"/>
      <c r="D2051" s="934"/>
      <c r="E2051" s="998"/>
      <c r="F2051" s="934"/>
      <c r="G2051" s="934"/>
      <c r="H2051" s="188" t="s">
        <v>24</v>
      </c>
      <c r="I2051" s="189">
        <v>24</v>
      </c>
      <c r="J2051" s="189">
        <v>24</v>
      </c>
      <c r="K2051" s="189">
        <v>24</v>
      </c>
      <c r="L2051" s="189">
        <v>24</v>
      </c>
      <c r="M2051" s="189">
        <v>96</v>
      </c>
      <c r="N2051" s="1056"/>
    </row>
    <row r="2052" spans="2:14" ht="31.5" customHeight="1" thickBot="1">
      <c r="B2052" s="1063"/>
      <c r="C2052" s="984"/>
      <c r="D2052" s="985"/>
      <c r="E2052" s="1068"/>
      <c r="F2052" s="985"/>
      <c r="G2052" s="985"/>
      <c r="H2052" s="191" t="s">
        <v>25</v>
      </c>
      <c r="I2052" s="192">
        <v>1</v>
      </c>
      <c r="J2052" s="192">
        <v>1</v>
      </c>
      <c r="K2052" s="192">
        <v>1</v>
      </c>
      <c r="L2052" s="192">
        <v>1</v>
      </c>
      <c r="M2052" s="192">
        <v>1</v>
      </c>
      <c r="N2052" s="1057"/>
    </row>
    <row r="2053" spans="2:14" ht="31.5" customHeight="1" thickTop="1">
      <c r="B2053" s="1061" t="s">
        <v>1922</v>
      </c>
      <c r="C2053" s="938" t="s">
        <v>1923</v>
      </c>
      <c r="D2053" s="941" t="s">
        <v>1924</v>
      </c>
      <c r="E2053" s="997" t="s">
        <v>409</v>
      </c>
      <c r="F2053" s="941" t="s">
        <v>1952</v>
      </c>
      <c r="G2053" s="941" t="s">
        <v>1929</v>
      </c>
      <c r="H2053" s="184" t="s">
        <v>22</v>
      </c>
      <c r="I2053" s="185">
        <v>46</v>
      </c>
      <c r="J2053" s="185">
        <v>16</v>
      </c>
      <c r="K2053" s="185">
        <v>19</v>
      </c>
      <c r="L2053" s="185">
        <v>34</v>
      </c>
      <c r="M2053" s="185">
        <v>34</v>
      </c>
      <c r="N2053" s="1055"/>
    </row>
    <row r="2054" spans="2:14" ht="31.5" customHeight="1">
      <c r="B2054" s="1062"/>
      <c r="C2054" s="925"/>
      <c r="D2054" s="934"/>
      <c r="E2054" s="998"/>
      <c r="F2054" s="934"/>
      <c r="G2054" s="934"/>
      <c r="H2054" s="188" t="s">
        <v>24</v>
      </c>
      <c r="I2054" s="189">
        <v>46</v>
      </c>
      <c r="J2054" s="189">
        <v>16</v>
      </c>
      <c r="K2054" s="189">
        <v>19</v>
      </c>
      <c r="L2054" s="189">
        <v>34</v>
      </c>
      <c r="M2054" s="189">
        <v>34</v>
      </c>
      <c r="N2054" s="1056"/>
    </row>
    <row r="2055" spans="2:14" ht="31.5" customHeight="1" thickBot="1">
      <c r="B2055" s="1063"/>
      <c r="C2055" s="984"/>
      <c r="D2055" s="985"/>
      <c r="E2055" s="1068"/>
      <c r="F2055" s="985"/>
      <c r="G2055" s="985"/>
      <c r="H2055" s="191" t="s">
        <v>25</v>
      </c>
      <c r="I2055" s="192">
        <v>1</v>
      </c>
      <c r="J2055" s="192">
        <v>1</v>
      </c>
      <c r="K2055" s="192">
        <v>1</v>
      </c>
      <c r="L2055" s="192">
        <v>1</v>
      </c>
      <c r="M2055" s="192">
        <v>1</v>
      </c>
      <c r="N2055" s="1057"/>
    </row>
    <row r="2056" spans="2:14" ht="31.5" customHeight="1" thickTop="1">
      <c r="B2056" s="1061" t="s">
        <v>1922</v>
      </c>
      <c r="C2056" s="938" t="s">
        <v>1953</v>
      </c>
      <c r="D2056" s="941" t="s">
        <v>1954</v>
      </c>
      <c r="E2056" s="1011" t="s">
        <v>1245</v>
      </c>
      <c r="F2056" s="941" t="s">
        <v>1955</v>
      </c>
      <c r="G2056" s="941" t="s">
        <v>1956</v>
      </c>
      <c r="H2056" s="184" t="s">
        <v>22</v>
      </c>
      <c r="I2056" s="185">
        <v>0</v>
      </c>
      <c r="J2056" s="185">
        <v>0</v>
      </c>
      <c r="K2056" s="185">
        <v>22</v>
      </c>
      <c r="L2056" s="185">
        <v>142</v>
      </c>
      <c r="M2056" s="185">
        <v>142</v>
      </c>
      <c r="N2056" s="1055" t="s">
        <v>1957</v>
      </c>
    </row>
    <row r="2057" spans="2:14" ht="31.5" customHeight="1">
      <c r="B2057" s="1062"/>
      <c r="C2057" s="925"/>
      <c r="D2057" s="934"/>
      <c r="E2057" s="1012"/>
      <c r="F2057" s="934"/>
      <c r="G2057" s="934"/>
      <c r="H2057" s="188" t="s">
        <v>24</v>
      </c>
      <c r="I2057" s="189">
        <v>168</v>
      </c>
      <c r="J2057" s="189">
        <v>168</v>
      </c>
      <c r="K2057" s="189">
        <v>168</v>
      </c>
      <c r="L2057" s="189">
        <v>168</v>
      </c>
      <c r="M2057" s="189">
        <v>168</v>
      </c>
      <c r="N2057" s="1056"/>
    </row>
    <row r="2058" spans="2:14" ht="31.5" customHeight="1" thickBot="1">
      <c r="B2058" s="1063"/>
      <c r="C2058" s="984"/>
      <c r="D2058" s="985"/>
      <c r="E2058" s="1064"/>
      <c r="F2058" s="985"/>
      <c r="G2058" s="985"/>
      <c r="H2058" s="191" t="s">
        <v>25</v>
      </c>
      <c r="I2058" s="192">
        <v>0</v>
      </c>
      <c r="J2058" s="192">
        <v>0</v>
      </c>
      <c r="K2058" s="192">
        <f>K2056/K2057</f>
        <v>0.13095238095238096</v>
      </c>
      <c r="L2058" s="192">
        <f>L2056/L2057</f>
        <v>0.84523809523809523</v>
      </c>
      <c r="M2058" s="192">
        <f>M2056/M2057</f>
        <v>0.84523809523809523</v>
      </c>
      <c r="N2058" s="1057"/>
    </row>
    <row r="2059" spans="2:14" ht="31.5" customHeight="1" thickTop="1">
      <c r="B2059" s="1061" t="s">
        <v>1922</v>
      </c>
      <c r="C2059" s="938" t="s">
        <v>1953</v>
      </c>
      <c r="D2059" s="941" t="s">
        <v>1954</v>
      </c>
      <c r="E2059" s="1011" t="s">
        <v>1245</v>
      </c>
      <c r="F2059" s="941" t="s">
        <v>1955</v>
      </c>
      <c r="G2059" s="941" t="s">
        <v>1958</v>
      </c>
      <c r="H2059" s="184" t="s">
        <v>22</v>
      </c>
      <c r="I2059" s="185">
        <v>0</v>
      </c>
      <c r="J2059" s="185">
        <v>0</v>
      </c>
      <c r="K2059" s="185">
        <v>1887</v>
      </c>
      <c r="L2059" s="185">
        <v>4338</v>
      </c>
      <c r="M2059" s="185">
        <v>4338</v>
      </c>
      <c r="N2059" s="1055" t="s">
        <v>1959</v>
      </c>
    </row>
    <row r="2060" spans="2:14" ht="31.5" customHeight="1">
      <c r="B2060" s="1062"/>
      <c r="C2060" s="925"/>
      <c r="D2060" s="934"/>
      <c r="E2060" s="1012"/>
      <c r="F2060" s="934"/>
      <c r="G2060" s="934"/>
      <c r="H2060" s="188" t="s">
        <v>24</v>
      </c>
      <c r="I2060" s="270">
        <v>9767</v>
      </c>
      <c r="J2060" s="189">
        <v>6981</v>
      </c>
      <c r="K2060" s="189">
        <v>6813</v>
      </c>
      <c r="L2060" s="189">
        <v>6813</v>
      </c>
      <c r="M2060" s="189">
        <v>6813</v>
      </c>
      <c r="N2060" s="1056"/>
    </row>
    <row r="2061" spans="2:14" ht="31.5" customHeight="1" thickBot="1">
      <c r="B2061" s="1063"/>
      <c r="C2061" s="984"/>
      <c r="D2061" s="985"/>
      <c r="E2061" s="1064"/>
      <c r="F2061" s="985"/>
      <c r="G2061" s="985"/>
      <c r="H2061" s="191" t="s">
        <v>25</v>
      </c>
      <c r="I2061" s="192">
        <v>0</v>
      </c>
      <c r="J2061" s="192">
        <v>0</v>
      </c>
      <c r="K2061" s="192">
        <f>K2059/K2060</f>
        <v>0.27697049757815939</v>
      </c>
      <c r="L2061" s="192">
        <f>L2059/L2060</f>
        <v>0.63672391017173047</v>
      </c>
      <c r="M2061" s="192">
        <f>M2059/M2060</f>
        <v>0.63672391017173047</v>
      </c>
      <c r="N2061" s="1057"/>
    </row>
    <row r="2062" spans="2:14" ht="31.5" customHeight="1" thickTop="1">
      <c r="B2062" s="1061" t="s">
        <v>1922</v>
      </c>
      <c r="C2062" s="938" t="s">
        <v>1953</v>
      </c>
      <c r="D2062" s="941" t="s">
        <v>1954</v>
      </c>
      <c r="E2062" s="997" t="s">
        <v>1245</v>
      </c>
      <c r="F2062" s="939" t="s">
        <v>1960</v>
      </c>
      <c r="G2062" s="939" t="s">
        <v>1961</v>
      </c>
      <c r="H2062" s="184" t="s">
        <v>22</v>
      </c>
      <c r="I2062" s="185">
        <v>0</v>
      </c>
      <c r="J2062" s="185">
        <v>0</v>
      </c>
      <c r="K2062" s="185">
        <v>1777</v>
      </c>
      <c r="L2062" s="185">
        <v>4062</v>
      </c>
      <c r="M2062" s="185">
        <v>4062</v>
      </c>
      <c r="N2062" s="1055" t="s">
        <v>1959</v>
      </c>
    </row>
    <row r="2063" spans="2:14" ht="31.5" customHeight="1">
      <c r="B2063" s="1062"/>
      <c r="C2063" s="925"/>
      <c r="D2063" s="934"/>
      <c r="E2063" s="998"/>
      <c r="F2063" s="928"/>
      <c r="G2063" s="928"/>
      <c r="H2063" s="188" t="s">
        <v>24</v>
      </c>
      <c r="I2063" s="189">
        <v>9767</v>
      </c>
      <c r="J2063" s="189">
        <v>6123</v>
      </c>
      <c r="K2063" s="189">
        <v>6123</v>
      </c>
      <c r="L2063" s="189">
        <v>6123</v>
      </c>
      <c r="M2063" s="189">
        <v>6123</v>
      </c>
      <c r="N2063" s="1056"/>
    </row>
    <row r="2064" spans="2:14" ht="31.5" customHeight="1" thickBot="1">
      <c r="B2064" s="1063"/>
      <c r="C2064" s="984"/>
      <c r="D2064" s="985"/>
      <c r="E2064" s="1068"/>
      <c r="F2064" s="1069"/>
      <c r="G2064" s="1069"/>
      <c r="H2064" s="191" t="s">
        <v>25</v>
      </c>
      <c r="I2064" s="192">
        <v>0</v>
      </c>
      <c r="J2064" s="192">
        <v>0</v>
      </c>
      <c r="K2064" s="192">
        <f>K2062/K2063</f>
        <v>0.29021721378409276</v>
      </c>
      <c r="L2064" s="192">
        <f>L2062/L2063</f>
        <v>0.66340029397354239</v>
      </c>
      <c r="M2064" s="192">
        <f>M2062/M2063</f>
        <v>0.66340029397354239</v>
      </c>
      <c r="N2064" s="1057"/>
    </row>
    <row r="2065" spans="2:14" ht="31.5" customHeight="1" thickTop="1">
      <c r="B2065" s="1061" t="s">
        <v>1922</v>
      </c>
      <c r="C2065" s="938" t="s">
        <v>1953</v>
      </c>
      <c r="D2065" s="941" t="s">
        <v>1954</v>
      </c>
      <c r="E2065" s="997" t="s">
        <v>1245</v>
      </c>
      <c r="F2065" s="939" t="s">
        <v>1962</v>
      </c>
      <c r="G2065" s="939" t="s">
        <v>1963</v>
      </c>
      <c r="H2065" s="184" t="s">
        <v>22</v>
      </c>
      <c r="I2065" s="185">
        <v>0</v>
      </c>
      <c r="J2065" s="185">
        <v>0</v>
      </c>
      <c r="K2065" s="185">
        <v>132</v>
      </c>
      <c r="L2065" s="185">
        <v>419</v>
      </c>
      <c r="M2065" s="185">
        <v>419</v>
      </c>
      <c r="N2065" s="1055" t="s">
        <v>1959</v>
      </c>
    </row>
    <row r="2066" spans="2:14" ht="31.5" customHeight="1">
      <c r="B2066" s="1062"/>
      <c r="C2066" s="925"/>
      <c r="D2066" s="934"/>
      <c r="E2066" s="998"/>
      <c r="F2066" s="928"/>
      <c r="G2066" s="928"/>
      <c r="H2066" s="188" t="s">
        <v>24</v>
      </c>
      <c r="I2066" s="270">
        <f>[1]DESGLOSE!$AF$8</f>
        <v>858</v>
      </c>
      <c r="J2066" s="270">
        <f>[1]DESGLOSE!$AF$8</f>
        <v>858</v>
      </c>
      <c r="K2066" s="189">
        <v>858</v>
      </c>
      <c r="L2066" s="189">
        <v>858</v>
      </c>
      <c r="M2066" s="189">
        <v>858</v>
      </c>
      <c r="N2066" s="1056"/>
    </row>
    <row r="2067" spans="2:14" ht="31.5" customHeight="1" thickBot="1">
      <c r="B2067" s="1063"/>
      <c r="C2067" s="984"/>
      <c r="D2067" s="985"/>
      <c r="E2067" s="1068"/>
      <c r="F2067" s="1069"/>
      <c r="G2067" s="1069"/>
      <c r="H2067" s="191" t="s">
        <v>25</v>
      </c>
      <c r="I2067" s="192">
        <v>0</v>
      </c>
      <c r="J2067" s="192">
        <v>0</v>
      </c>
      <c r="K2067" s="192">
        <f>K2065/K2066</f>
        <v>0.15384615384615385</v>
      </c>
      <c r="L2067" s="192">
        <f>L2065/L2066</f>
        <v>0.48834498834498835</v>
      </c>
      <c r="M2067" s="192">
        <f>M2065/M2066</f>
        <v>0.48834498834498835</v>
      </c>
      <c r="N2067" s="1057"/>
    </row>
    <row r="2068" spans="2:14" ht="31.5" customHeight="1" thickTop="1">
      <c r="B2068" s="1061" t="s">
        <v>1922</v>
      </c>
      <c r="C2068" s="938" t="s">
        <v>1953</v>
      </c>
      <c r="D2068" s="941" t="s">
        <v>1954</v>
      </c>
      <c r="E2068" s="997" t="s">
        <v>1245</v>
      </c>
      <c r="F2068" s="939" t="s">
        <v>1964</v>
      </c>
      <c r="G2068" s="939" t="s">
        <v>1965</v>
      </c>
      <c r="H2068" s="184" t="s">
        <v>22</v>
      </c>
      <c r="I2068" s="185">
        <v>0</v>
      </c>
      <c r="J2068" s="185">
        <v>0</v>
      </c>
      <c r="K2068" s="185">
        <v>0</v>
      </c>
      <c r="L2068" s="185">
        <v>6</v>
      </c>
      <c r="M2068" s="185">
        <v>6</v>
      </c>
      <c r="N2068" s="1055" t="s">
        <v>1966</v>
      </c>
    </row>
    <row r="2069" spans="2:14" ht="31.5" customHeight="1">
      <c r="B2069" s="1062"/>
      <c r="C2069" s="925"/>
      <c r="D2069" s="934"/>
      <c r="E2069" s="998"/>
      <c r="F2069" s="928"/>
      <c r="G2069" s="928"/>
      <c r="H2069" s="188" t="s">
        <v>24</v>
      </c>
      <c r="I2069" s="189">
        <v>8</v>
      </c>
      <c r="J2069" s="189">
        <v>8</v>
      </c>
      <c r="K2069" s="189">
        <v>8</v>
      </c>
      <c r="L2069" s="189">
        <v>8</v>
      </c>
      <c r="M2069" s="189">
        <v>8</v>
      </c>
      <c r="N2069" s="1056"/>
    </row>
    <row r="2070" spans="2:14" ht="31.5" customHeight="1" thickBot="1">
      <c r="B2070" s="1063"/>
      <c r="C2070" s="984"/>
      <c r="D2070" s="985"/>
      <c r="E2070" s="1068"/>
      <c r="F2070" s="1069"/>
      <c r="G2070" s="1069"/>
      <c r="H2070" s="191" t="s">
        <v>25</v>
      </c>
      <c r="I2070" s="192">
        <v>0</v>
      </c>
      <c r="J2070" s="192">
        <v>0</v>
      </c>
      <c r="K2070" s="192">
        <f>K2068/K2069</f>
        <v>0</v>
      </c>
      <c r="L2070" s="192">
        <f>L2068/L2069</f>
        <v>0.75</v>
      </c>
      <c r="M2070" s="192">
        <f>M2068/M2069</f>
        <v>0.75</v>
      </c>
      <c r="N2070" s="1057"/>
    </row>
    <row r="2071" spans="2:14" ht="31.5" customHeight="1" thickTop="1">
      <c r="B2071" s="1061" t="s">
        <v>1922</v>
      </c>
      <c r="C2071" s="938" t="s">
        <v>1953</v>
      </c>
      <c r="D2071" s="941" t="s">
        <v>1954</v>
      </c>
      <c r="E2071" s="997" t="s">
        <v>1245</v>
      </c>
      <c r="F2071" s="939" t="s">
        <v>1967</v>
      </c>
      <c r="G2071" s="939" t="s">
        <v>1968</v>
      </c>
      <c r="H2071" s="184" t="s">
        <v>22</v>
      </c>
      <c r="I2071" s="185">
        <v>0</v>
      </c>
      <c r="J2071" s="185">
        <v>0</v>
      </c>
      <c r="K2071" s="185">
        <v>0</v>
      </c>
      <c r="L2071" s="185">
        <v>0</v>
      </c>
      <c r="M2071" s="185">
        <v>0</v>
      </c>
      <c r="N2071" s="1055" t="s">
        <v>1969</v>
      </c>
    </row>
    <row r="2072" spans="2:14" ht="31.5" customHeight="1">
      <c r="B2072" s="1062"/>
      <c r="C2072" s="925"/>
      <c r="D2072" s="934"/>
      <c r="E2072" s="998"/>
      <c r="F2072" s="928"/>
      <c r="G2072" s="928"/>
      <c r="H2072" s="188" t="s">
        <v>24</v>
      </c>
      <c r="I2072" s="189">
        <v>3</v>
      </c>
      <c r="J2072" s="189">
        <v>3</v>
      </c>
      <c r="K2072" s="189">
        <v>3</v>
      </c>
      <c r="L2072" s="189">
        <v>3</v>
      </c>
      <c r="M2072" s="189">
        <v>3</v>
      </c>
      <c r="N2072" s="1056"/>
    </row>
    <row r="2073" spans="2:14" ht="31.5" customHeight="1" thickBot="1">
      <c r="B2073" s="1063"/>
      <c r="C2073" s="984"/>
      <c r="D2073" s="985"/>
      <c r="E2073" s="1068"/>
      <c r="F2073" s="1069"/>
      <c r="G2073" s="1069"/>
      <c r="H2073" s="191" t="s">
        <v>25</v>
      </c>
      <c r="I2073" s="192">
        <v>0</v>
      </c>
      <c r="J2073" s="192">
        <v>0</v>
      </c>
      <c r="K2073" s="192">
        <f>K2071/K2072</f>
        <v>0</v>
      </c>
      <c r="L2073" s="192">
        <f t="shared" ref="L2073:M2073" si="31">L2071/L2072</f>
        <v>0</v>
      </c>
      <c r="M2073" s="192">
        <f t="shared" si="31"/>
        <v>0</v>
      </c>
      <c r="N2073" s="1057"/>
    </row>
    <row r="2074" spans="2:14" ht="31.5" customHeight="1" thickTop="1">
      <c r="B2074" s="1061" t="s">
        <v>1922</v>
      </c>
      <c r="C2074" s="938" t="s">
        <v>1970</v>
      </c>
      <c r="D2074" s="941" t="s">
        <v>1971</v>
      </c>
      <c r="E2074" s="1011" t="s">
        <v>19</v>
      </c>
      <c r="F2074" s="941" t="s">
        <v>1972</v>
      </c>
      <c r="G2074" s="941" t="s">
        <v>1973</v>
      </c>
      <c r="H2074" s="184" t="s">
        <v>22</v>
      </c>
      <c r="I2074" s="185">
        <v>58</v>
      </c>
      <c r="J2074" s="185">
        <v>58</v>
      </c>
      <c r="K2074" s="185">
        <v>58</v>
      </c>
      <c r="L2074" s="185">
        <v>26</v>
      </c>
      <c r="M2074" s="185">
        <v>32</v>
      </c>
      <c r="N2074" s="1055" t="s">
        <v>1974</v>
      </c>
    </row>
    <row r="2075" spans="2:14" ht="31.5" customHeight="1">
      <c r="B2075" s="1062"/>
      <c r="C2075" s="925"/>
      <c r="D2075" s="934"/>
      <c r="E2075" s="1012"/>
      <c r="F2075" s="934"/>
      <c r="G2075" s="934"/>
      <c r="H2075" s="188" t="s">
        <v>24</v>
      </c>
      <c r="I2075" s="189">
        <v>2</v>
      </c>
      <c r="J2075" s="281">
        <v>8</v>
      </c>
      <c r="K2075" s="281">
        <v>10</v>
      </c>
      <c r="L2075" s="189">
        <v>58</v>
      </c>
      <c r="M2075" s="189">
        <v>58</v>
      </c>
      <c r="N2075" s="1056"/>
    </row>
    <row r="2076" spans="2:14" ht="31.5" customHeight="1" thickBot="1">
      <c r="B2076" s="1063"/>
      <c r="C2076" s="984"/>
      <c r="D2076" s="985"/>
      <c r="E2076" s="1064"/>
      <c r="F2076" s="985"/>
      <c r="G2076" s="985"/>
      <c r="H2076" s="191" t="s">
        <v>25</v>
      </c>
      <c r="I2076" s="192">
        <v>0.03</v>
      </c>
      <c r="J2076" s="192">
        <v>0.13</v>
      </c>
      <c r="K2076" s="192">
        <v>0.17</v>
      </c>
      <c r="L2076" s="192">
        <v>0.44</v>
      </c>
      <c r="M2076" s="273">
        <v>0.55169999999999997</v>
      </c>
      <c r="N2076" s="1057"/>
    </row>
    <row r="2077" spans="2:14" ht="31.5" customHeight="1" thickTop="1">
      <c r="B2077" s="1061" t="s">
        <v>1922</v>
      </c>
      <c r="C2077" s="938" t="s">
        <v>1970</v>
      </c>
      <c r="D2077" s="941" t="s">
        <v>1971</v>
      </c>
      <c r="E2077" s="1011" t="s">
        <v>26</v>
      </c>
      <c r="F2077" s="941" t="s">
        <v>1975</v>
      </c>
      <c r="G2077" s="941"/>
      <c r="H2077" s="184" t="s">
        <v>22</v>
      </c>
      <c r="I2077" s="185"/>
      <c r="J2077" s="185"/>
      <c r="K2077" s="185"/>
      <c r="L2077" s="185"/>
      <c r="M2077" s="185"/>
      <c r="N2077" s="1055" t="s">
        <v>1976</v>
      </c>
    </row>
    <row r="2078" spans="2:14" ht="31.5" customHeight="1">
      <c r="B2078" s="1062"/>
      <c r="C2078" s="925"/>
      <c r="D2078" s="934"/>
      <c r="E2078" s="1012"/>
      <c r="F2078" s="934"/>
      <c r="G2078" s="934"/>
      <c r="H2078" s="188" t="s">
        <v>24</v>
      </c>
      <c r="I2078" s="189"/>
      <c r="J2078" s="189"/>
      <c r="K2078" s="189"/>
      <c r="L2078" s="189"/>
      <c r="M2078" s="189"/>
      <c r="N2078" s="1056"/>
    </row>
    <row r="2079" spans="2:14" ht="31.5" customHeight="1" thickBot="1">
      <c r="B2079" s="1063"/>
      <c r="C2079" s="984"/>
      <c r="D2079" s="985"/>
      <c r="E2079" s="1064"/>
      <c r="F2079" s="985"/>
      <c r="G2079" s="985"/>
      <c r="H2079" s="191" t="s">
        <v>25</v>
      </c>
      <c r="I2079" s="277"/>
      <c r="J2079" s="277"/>
      <c r="K2079" s="277"/>
      <c r="L2079" s="277"/>
      <c r="M2079" s="277"/>
      <c r="N2079" s="1057"/>
    </row>
    <row r="2080" spans="2:14" ht="31.5" customHeight="1" thickTop="1">
      <c r="B2080" s="1061" t="s">
        <v>1922</v>
      </c>
      <c r="C2080" s="938" t="s">
        <v>1970</v>
      </c>
      <c r="D2080" s="941" t="s">
        <v>1971</v>
      </c>
      <c r="E2080" s="1011" t="s">
        <v>55</v>
      </c>
      <c r="F2080" s="941" t="s">
        <v>1977</v>
      </c>
      <c r="G2080" s="941"/>
      <c r="H2080" s="184" t="s">
        <v>22</v>
      </c>
      <c r="I2080" s="185"/>
      <c r="J2080" s="185"/>
      <c r="K2080" s="185"/>
      <c r="L2080" s="185"/>
      <c r="M2080" s="185"/>
      <c r="N2080" s="1055" t="s">
        <v>1976</v>
      </c>
    </row>
    <row r="2081" spans="2:14" ht="31.5" customHeight="1">
      <c r="B2081" s="1062"/>
      <c r="C2081" s="925"/>
      <c r="D2081" s="934"/>
      <c r="E2081" s="1012"/>
      <c r="F2081" s="934"/>
      <c r="G2081" s="934"/>
      <c r="H2081" s="188" t="s">
        <v>24</v>
      </c>
      <c r="I2081" s="189"/>
      <c r="J2081" s="189"/>
      <c r="K2081" s="189"/>
      <c r="L2081" s="189"/>
      <c r="M2081" s="189"/>
      <c r="N2081" s="1056"/>
    </row>
    <row r="2082" spans="2:14" ht="31.5" customHeight="1" thickBot="1">
      <c r="B2082" s="1063"/>
      <c r="C2082" s="984"/>
      <c r="D2082" s="985"/>
      <c r="E2082" s="1064"/>
      <c r="F2082" s="985"/>
      <c r="G2082" s="985"/>
      <c r="H2082" s="191" t="s">
        <v>25</v>
      </c>
      <c r="I2082" s="277"/>
      <c r="J2082" s="277"/>
      <c r="K2082" s="277"/>
      <c r="L2082" s="277"/>
      <c r="M2082" s="277"/>
      <c r="N2082" s="1057"/>
    </row>
    <row r="2083" spans="2:14" ht="31.5" customHeight="1" thickTop="1">
      <c r="B2083" s="1061" t="s">
        <v>1922</v>
      </c>
      <c r="C2083" s="938" t="s">
        <v>1970</v>
      </c>
      <c r="D2083" s="941" t="s">
        <v>1971</v>
      </c>
      <c r="E2083" s="1011" t="s">
        <v>59</v>
      </c>
      <c r="F2083" s="941" t="s">
        <v>1978</v>
      </c>
      <c r="G2083" s="941" t="s">
        <v>1979</v>
      </c>
      <c r="H2083" s="184" t="s">
        <v>22</v>
      </c>
      <c r="I2083" s="185">
        <v>0</v>
      </c>
      <c r="J2083" s="185">
        <v>0</v>
      </c>
      <c r="K2083" s="185">
        <v>4</v>
      </c>
      <c r="L2083" s="185">
        <v>12</v>
      </c>
      <c r="M2083" s="185">
        <v>12</v>
      </c>
      <c r="N2083" s="1055"/>
    </row>
    <row r="2084" spans="2:14" ht="31.5" customHeight="1">
      <c r="B2084" s="1062"/>
      <c r="C2084" s="925"/>
      <c r="D2084" s="934"/>
      <c r="E2084" s="1012"/>
      <c r="F2084" s="934"/>
      <c r="G2084" s="934"/>
      <c r="H2084" s="188" t="s">
        <v>24</v>
      </c>
      <c r="I2084" s="189">
        <v>15</v>
      </c>
      <c r="J2084" s="189">
        <v>5</v>
      </c>
      <c r="K2084" s="189">
        <v>5</v>
      </c>
      <c r="L2084" s="189">
        <v>12</v>
      </c>
      <c r="M2084" s="189">
        <v>12</v>
      </c>
      <c r="N2084" s="1056"/>
    </row>
    <row r="2085" spans="2:14" ht="31.5" customHeight="1" thickBot="1">
      <c r="B2085" s="1063"/>
      <c r="C2085" s="984"/>
      <c r="D2085" s="985"/>
      <c r="E2085" s="1064"/>
      <c r="F2085" s="985"/>
      <c r="G2085" s="985"/>
      <c r="H2085" s="191" t="s">
        <v>25</v>
      </c>
      <c r="I2085" s="192">
        <v>0</v>
      </c>
      <c r="J2085" s="192">
        <v>0</v>
      </c>
      <c r="K2085" s="192">
        <f>K2083/K2084</f>
        <v>0.8</v>
      </c>
      <c r="L2085" s="192">
        <f>L2083/L2084</f>
        <v>1</v>
      </c>
      <c r="M2085" s="192">
        <f>M2083/M2084</f>
        <v>1</v>
      </c>
      <c r="N2085" s="1057"/>
    </row>
    <row r="2086" spans="2:14" ht="31.5" customHeight="1" thickTop="1">
      <c r="B2086" s="1061" t="s">
        <v>1922</v>
      </c>
      <c r="C2086" s="938" t="s">
        <v>1970</v>
      </c>
      <c r="D2086" s="941" t="s">
        <v>1971</v>
      </c>
      <c r="E2086" s="1011" t="s">
        <v>91</v>
      </c>
      <c r="F2086" s="941" t="s">
        <v>1980</v>
      </c>
      <c r="G2086" s="941" t="s">
        <v>1981</v>
      </c>
      <c r="H2086" s="184" t="s">
        <v>22</v>
      </c>
      <c r="I2086" s="185">
        <v>0</v>
      </c>
      <c r="J2086" s="185">
        <v>0</v>
      </c>
      <c r="K2086" s="185">
        <v>0</v>
      </c>
      <c r="L2086" s="185">
        <v>1</v>
      </c>
      <c r="M2086" s="185">
        <v>1</v>
      </c>
      <c r="N2086" s="1055" t="s">
        <v>1982</v>
      </c>
    </row>
    <row r="2087" spans="2:14" ht="31.5" customHeight="1">
      <c r="B2087" s="1062"/>
      <c r="C2087" s="925"/>
      <c r="D2087" s="934"/>
      <c r="E2087" s="1012"/>
      <c r="F2087" s="934"/>
      <c r="G2087" s="934"/>
      <c r="H2087" s="188" t="s">
        <v>24</v>
      </c>
      <c r="I2087" s="189">
        <v>5</v>
      </c>
      <c r="J2087" s="189">
        <v>12</v>
      </c>
      <c r="K2087" s="189">
        <v>1</v>
      </c>
      <c r="L2087" s="189">
        <v>1</v>
      </c>
      <c r="M2087" s="189">
        <v>1</v>
      </c>
      <c r="N2087" s="1056"/>
    </row>
    <row r="2088" spans="2:14" ht="31.5" customHeight="1" thickBot="1">
      <c r="B2088" s="1063"/>
      <c r="C2088" s="984"/>
      <c r="D2088" s="985"/>
      <c r="E2088" s="1064"/>
      <c r="F2088" s="985"/>
      <c r="G2088" s="985"/>
      <c r="H2088" s="191" t="s">
        <v>25</v>
      </c>
      <c r="I2088" s="192">
        <v>0</v>
      </c>
      <c r="J2088" s="192">
        <v>0</v>
      </c>
      <c r="K2088" s="192">
        <v>0</v>
      </c>
      <c r="L2088" s="192">
        <v>1</v>
      </c>
      <c r="M2088" s="192">
        <v>1</v>
      </c>
      <c r="N2088" s="1057"/>
    </row>
    <row r="2089" spans="2:14" ht="31.5" customHeight="1" thickTop="1">
      <c r="B2089" s="1061" t="s">
        <v>1922</v>
      </c>
      <c r="C2089" s="938" t="s">
        <v>1970</v>
      </c>
      <c r="D2089" s="941" t="s">
        <v>1971</v>
      </c>
      <c r="E2089" s="1011" t="s">
        <v>94</v>
      </c>
      <c r="F2089" s="941" t="s">
        <v>1983</v>
      </c>
      <c r="G2089" s="941" t="s">
        <v>1984</v>
      </c>
      <c r="H2089" s="184" t="s">
        <v>22</v>
      </c>
      <c r="I2089" s="185">
        <v>34</v>
      </c>
      <c r="J2089" s="185">
        <v>0</v>
      </c>
      <c r="K2089" s="185">
        <v>11</v>
      </c>
      <c r="L2089" s="185">
        <v>33</v>
      </c>
      <c r="M2089" s="185">
        <v>33</v>
      </c>
      <c r="N2089" s="1055" t="s">
        <v>1985</v>
      </c>
    </row>
    <row r="2090" spans="2:14" ht="31.5" customHeight="1">
      <c r="B2090" s="1062"/>
      <c r="C2090" s="925"/>
      <c r="D2090" s="934"/>
      <c r="E2090" s="1012"/>
      <c r="F2090" s="934"/>
      <c r="G2090" s="934"/>
      <c r="H2090" s="188" t="s">
        <v>24</v>
      </c>
      <c r="I2090" s="189">
        <v>38</v>
      </c>
      <c r="J2090" s="189">
        <v>0</v>
      </c>
      <c r="K2090" s="189">
        <v>38</v>
      </c>
      <c r="L2090" s="189">
        <v>38</v>
      </c>
      <c r="M2090" s="189">
        <v>38</v>
      </c>
      <c r="N2090" s="1056"/>
    </row>
    <row r="2091" spans="2:14" ht="31.5" customHeight="1" thickBot="1">
      <c r="B2091" s="1063"/>
      <c r="C2091" s="984"/>
      <c r="D2091" s="985"/>
      <c r="E2091" s="1064"/>
      <c r="F2091" s="985"/>
      <c r="G2091" s="985"/>
      <c r="H2091" s="191" t="s">
        <v>25</v>
      </c>
      <c r="I2091" s="192">
        <v>0</v>
      </c>
      <c r="J2091" s="192">
        <v>0</v>
      </c>
      <c r="K2091" s="192">
        <f>K2089/K2090-1</f>
        <v>-0.71052631578947367</v>
      </c>
      <c r="L2091" s="192">
        <f>L2089/L2090-1</f>
        <v>-0.13157894736842102</v>
      </c>
      <c r="M2091" s="192">
        <f>M2089/M2090-1</f>
        <v>-0.13157894736842102</v>
      </c>
      <c r="N2091" s="1057"/>
    </row>
    <row r="2092" spans="2:14" ht="48.75" customHeight="1" thickTop="1">
      <c r="B2092" s="1061" t="s">
        <v>1922</v>
      </c>
      <c r="C2092" s="938" t="s">
        <v>1970</v>
      </c>
      <c r="D2092" s="941" t="s">
        <v>1971</v>
      </c>
      <c r="E2092" s="1011" t="s">
        <v>97</v>
      </c>
      <c r="F2092" s="941" t="s">
        <v>1986</v>
      </c>
      <c r="G2092" s="941" t="s">
        <v>1987</v>
      </c>
      <c r="H2092" s="184" t="s">
        <v>22</v>
      </c>
      <c r="I2092" s="185">
        <v>0</v>
      </c>
      <c r="J2092" s="185">
        <v>6</v>
      </c>
      <c r="K2092" s="185">
        <v>6</v>
      </c>
      <c r="L2092" s="185">
        <v>6</v>
      </c>
      <c r="M2092" s="299">
        <v>1</v>
      </c>
      <c r="N2092" s="1055" t="s">
        <v>1988</v>
      </c>
    </row>
    <row r="2093" spans="2:14" ht="48.75" customHeight="1">
      <c r="B2093" s="1062"/>
      <c r="C2093" s="925"/>
      <c r="D2093" s="934"/>
      <c r="E2093" s="1012"/>
      <c r="F2093" s="934"/>
      <c r="G2093" s="934"/>
      <c r="H2093" s="188" t="s">
        <v>24</v>
      </c>
      <c r="I2093" s="189">
        <v>0</v>
      </c>
      <c r="J2093" s="189">
        <v>6</v>
      </c>
      <c r="K2093" s="189">
        <v>6</v>
      </c>
      <c r="L2093" s="189">
        <v>6</v>
      </c>
      <c r="M2093" s="294">
        <v>1</v>
      </c>
      <c r="N2093" s="1056"/>
    </row>
    <row r="2094" spans="2:14" ht="48.75" customHeight="1" thickBot="1">
      <c r="B2094" s="1063"/>
      <c r="C2094" s="984"/>
      <c r="D2094" s="985"/>
      <c r="E2094" s="1064"/>
      <c r="F2094" s="985"/>
      <c r="G2094" s="985"/>
      <c r="H2094" s="191" t="s">
        <v>25</v>
      </c>
      <c r="I2094" s="192">
        <v>0</v>
      </c>
      <c r="J2094" s="192">
        <v>1</v>
      </c>
      <c r="K2094" s="192">
        <v>1</v>
      </c>
      <c r="L2094" s="192">
        <v>1</v>
      </c>
      <c r="M2094" s="300">
        <v>1</v>
      </c>
      <c r="N2094" s="1057"/>
    </row>
    <row r="2095" spans="2:14" ht="31.5" customHeight="1" thickTop="1">
      <c r="B2095" s="1061" t="s">
        <v>1922</v>
      </c>
      <c r="C2095" s="938" t="s">
        <v>1970</v>
      </c>
      <c r="D2095" s="941" t="s">
        <v>1971</v>
      </c>
      <c r="E2095" s="1011" t="s">
        <v>76</v>
      </c>
      <c r="F2095" s="941" t="s">
        <v>1989</v>
      </c>
      <c r="G2095" s="941" t="s">
        <v>1990</v>
      </c>
      <c r="H2095" s="184" t="s">
        <v>22</v>
      </c>
      <c r="I2095" s="185">
        <v>0</v>
      </c>
      <c r="J2095" s="185">
        <v>0</v>
      </c>
      <c r="K2095" s="185">
        <v>0</v>
      </c>
      <c r="L2095" s="185">
        <v>4</v>
      </c>
      <c r="M2095" s="185">
        <v>4</v>
      </c>
      <c r="N2095" s="1055"/>
    </row>
    <row r="2096" spans="2:14" ht="31.5" customHeight="1">
      <c r="B2096" s="1062"/>
      <c r="C2096" s="925"/>
      <c r="D2096" s="934"/>
      <c r="E2096" s="1012"/>
      <c r="F2096" s="934"/>
      <c r="G2096" s="934"/>
      <c r="H2096" s="188" t="s">
        <v>24</v>
      </c>
      <c r="I2096" s="189">
        <v>15</v>
      </c>
      <c r="J2096" s="189">
        <v>5</v>
      </c>
      <c r="K2096" s="189">
        <v>4</v>
      </c>
      <c r="L2096" s="189">
        <v>4</v>
      </c>
      <c r="M2096" s="189">
        <v>4</v>
      </c>
      <c r="N2096" s="1056"/>
    </row>
    <row r="2097" spans="2:14" ht="31.5" customHeight="1" thickBot="1">
      <c r="B2097" s="1063"/>
      <c r="C2097" s="984"/>
      <c r="D2097" s="985"/>
      <c r="E2097" s="1064"/>
      <c r="F2097" s="985"/>
      <c r="G2097" s="985"/>
      <c r="H2097" s="191" t="s">
        <v>25</v>
      </c>
      <c r="I2097" s="192">
        <v>0</v>
      </c>
      <c r="J2097" s="192">
        <v>0</v>
      </c>
      <c r="K2097" s="192">
        <v>0</v>
      </c>
      <c r="L2097" s="192">
        <v>1</v>
      </c>
      <c r="M2097" s="192">
        <v>1</v>
      </c>
      <c r="N2097" s="1057"/>
    </row>
    <row r="2098" spans="2:14" ht="31.5" customHeight="1" thickTop="1">
      <c r="B2098" s="1061" t="s">
        <v>1922</v>
      </c>
      <c r="C2098" s="938" t="s">
        <v>1970</v>
      </c>
      <c r="D2098" s="941" t="s">
        <v>1971</v>
      </c>
      <c r="E2098" s="1011" t="s">
        <v>76</v>
      </c>
      <c r="F2098" s="941" t="s">
        <v>1991</v>
      </c>
      <c r="G2098" s="941" t="s">
        <v>1992</v>
      </c>
      <c r="H2098" s="184" t="s">
        <v>22</v>
      </c>
      <c r="I2098" s="185">
        <v>0</v>
      </c>
      <c r="J2098" s="185">
        <v>0</v>
      </c>
      <c r="K2098" s="185">
        <v>4</v>
      </c>
      <c r="L2098" s="185">
        <v>5</v>
      </c>
      <c r="M2098" s="185">
        <v>5</v>
      </c>
      <c r="N2098" s="1055"/>
    </row>
    <row r="2099" spans="2:14" ht="31.5" customHeight="1">
      <c r="B2099" s="1062"/>
      <c r="C2099" s="925"/>
      <c r="D2099" s="934"/>
      <c r="E2099" s="1012"/>
      <c r="F2099" s="934"/>
      <c r="G2099" s="934"/>
      <c r="H2099" s="188" t="s">
        <v>24</v>
      </c>
      <c r="I2099" s="189">
        <v>15</v>
      </c>
      <c r="J2099" s="189">
        <v>5</v>
      </c>
      <c r="K2099" s="189">
        <v>5</v>
      </c>
      <c r="L2099" s="189">
        <v>5</v>
      </c>
      <c r="M2099" s="189">
        <v>5</v>
      </c>
      <c r="N2099" s="1056"/>
    </row>
    <row r="2100" spans="2:14" ht="31.5" customHeight="1">
      <c r="B2100" s="1062"/>
      <c r="C2100" s="925"/>
      <c r="D2100" s="934"/>
      <c r="E2100" s="1012"/>
      <c r="F2100" s="934"/>
      <c r="G2100" s="934"/>
      <c r="H2100" s="188" t="s">
        <v>25</v>
      </c>
      <c r="I2100" s="289">
        <v>0</v>
      </c>
      <c r="J2100" s="289">
        <v>0</v>
      </c>
      <c r="K2100" s="289">
        <f>K2098/K2099</f>
        <v>0.8</v>
      </c>
      <c r="L2100" s="289">
        <v>1</v>
      </c>
      <c r="M2100" s="289">
        <v>1</v>
      </c>
      <c r="N2100" s="1056"/>
    </row>
    <row r="2101" spans="2:14" ht="31.5" customHeight="1" thickBot="1">
      <c r="B2101" s="1063"/>
      <c r="C2101" s="984"/>
      <c r="D2101" s="985"/>
      <c r="E2101" s="1064"/>
      <c r="F2101" s="985"/>
      <c r="G2101" s="985"/>
      <c r="H2101" s="191" t="s">
        <v>1189</v>
      </c>
      <c r="I2101" s="192"/>
      <c r="J2101" s="192"/>
      <c r="K2101" s="192"/>
      <c r="L2101" s="192"/>
      <c r="M2101" s="192">
        <v>1</v>
      </c>
      <c r="N2101" s="1057"/>
    </row>
    <row r="2102" spans="2:14" ht="31.5" customHeight="1" thickTop="1">
      <c r="B2102" s="1061" t="s">
        <v>1922</v>
      </c>
      <c r="C2102" s="938" t="s">
        <v>1970</v>
      </c>
      <c r="D2102" s="941" t="s">
        <v>1971</v>
      </c>
      <c r="E2102" s="1011" t="s">
        <v>113</v>
      </c>
      <c r="F2102" s="941" t="s">
        <v>1993</v>
      </c>
      <c r="G2102" s="941" t="s">
        <v>1994</v>
      </c>
      <c r="H2102" s="184" t="s">
        <v>22</v>
      </c>
      <c r="I2102" s="185">
        <v>0</v>
      </c>
      <c r="J2102" s="185">
        <v>0</v>
      </c>
      <c r="K2102" s="185">
        <v>7</v>
      </c>
      <c r="L2102" s="185">
        <v>7</v>
      </c>
      <c r="M2102" s="185">
        <v>7</v>
      </c>
      <c r="N2102" s="1055"/>
    </row>
    <row r="2103" spans="2:14" ht="31.5" customHeight="1">
      <c r="B2103" s="1062"/>
      <c r="C2103" s="925"/>
      <c r="D2103" s="934"/>
      <c r="E2103" s="1012"/>
      <c r="F2103" s="934"/>
      <c r="G2103" s="934"/>
      <c r="H2103" s="188" t="s">
        <v>24</v>
      </c>
      <c r="I2103" s="189">
        <v>5</v>
      </c>
      <c r="J2103" s="189">
        <v>12</v>
      </c>
      <c r="K2103" s="189">
        <v>7</v>
      </c>
      <c r="L2103" s="189">
        <v>7</v>
      </c>
      <c r="M2103" s="189">
        <v>7</v>
      </c>
      <c r="N2103" s="1056"/>
    </row>
    <row r="2104" spans="2:14" ht="31.5" customHeight="1" thickBot="1">
      <c r="B2104" s="1063"/>
      <c r="C2104" s="984"/>
      <c r="D2104" s="985"/>
      <c r="E2104" s="1064"/>
      <c r="F2104" s="985"/>
      <c r="G2104" s="985"/>
      <c r="H2104" s="191" t="s">
        <v>25</v>
      </c>
      <c r="I2104" s="192">
        <v>0</v>
      </c>
      <c r="J2104" s="192">
        <v>0</v>
      </c>
      <c r="K2104" s="192">
        <v>1</v>
      </c>
      <c r="L2104" s="192">
        <v>1</v>
      </c>
      <c r="M2104" s="192">
        <v>1</v>
      </c>
      <c r="N2104" s="1057"/>
    </row>
    <row r="2105" spans="2:14" ht="31.5" customHeight="1" thickTop="1">
      <c r="B2105" s="1061" t="s">
        <v>1922</v>
      </c>
      <c r="C2105" s="938" t="s">
        <v>1970</v>
      </c>
      <c r="D2105" s="941" t="s">
        <v>1971</v>
      </c>
      <c r="E2105" s="1011" t="s">
        <v>119</v>
      </c>
      <c r="F2105" s="941" t="s">
        <v>1995</v>
      </c>
      <c r="G2105" s="941" t="s">
        <v>1996</v>
      </c>
      <c r="H2105" s="184" t="s">
        <v>22</v>
      </c>
      <c r="I2105" s="185">
        <v>0</v>
      </c>
      <c r="J2105" s="185">
        <v>0</v>
      </c>
      <c r="K2105" s="185">
        <v>11</v>
      </c>
      <c r="L2105" s="185">
        <v>33</v>
      </c>
      <c r="M2105" s="185">
        <v>33</v>
      </c>
      <c r="N2105" s="1055"/>
    </row>
    <row r="2106" spans="2:14" ht="31.5" customHeight="1">
      <c r="B2106" s="1062"/>
      <c r="C2106" s="925"/>
      <c r="D2106" s="934"/>
      <c r="E2106" s="1012"/>
      <c r="F2106" s="934"/>
      <c r="G2106" s="934"/>
      <c r="H2106" s="188" t="s">
        <v>24</v>
      </c>
      <c r="I2106" s="189">
        <v>34</v>
      </c>
      <c r="J2106" s="189">
        <v>34</v>
      </c>
      <c r="K2106" s="189">
        <v>34</v>
      </c>
      <c r="L2106" s="189">
        <v>33</v>
      </c>
      <c r="M2106" s="189">
        <v>33</v>
      </c>
      <c r="N2106" s="1056"/>
    </row>
    <row r="2107" spans="2:14" ht="31.5" customHeight="1" thickBot="1">
      <c r="B2107" s="1063"/>
      <c r="C2107" s="984"/>
      <c r="D2107" s="985"/>
      <c r="E2107" s="1064"/>
      <c r="F2107" s="985"/>
      <c r="G2107" s="985"/>
      <c r="H2107" s="191" t="s">
        <v>25</v>
      </c>
      <c r="I2107" s="192">
        <v>0</v>
      </c>
      <c r="J2107" s="192">
        <v>0</v>
      </c>
      <c r="K2107" s="192">
        <f>K2105/K2106</f>
        <v>0.3235294117647059</v>
      </c>
      <c r="L2107" s="192">
        <v>1</v>
      </c>
      <c r="M2107" s="192">
        <v>1</v>
      </c>
      <c r="N2107" s="1057"/>
    </row>
    <row r="2108" spans="2:14" ht="51.75" customHeight="1" thickTop="1">
      <c r="B2108" s="1061" t="s">
        <v>1922</v>
      </c>
      <c r="C2108" s="938" t="s">
        <v>1970</v>
      </c>
      <c r="D2108" s="941" t="s">
        <v>1971</v>
      </c>
      <c r="E2108" s="1011" t="s">
        <v>126</v>
      </c>
      <c r="F2108" s="941" t="s">
        <v>1997</v>
      </c>
      <c r="G2108" s="941" t="s">
        <v>1998</v>
      </c>
      <c r="H2108" s="184" t="s">
        <v>22</v>
      </c>
      <c r="I2108" s="185">
        <v>6</v>
      </c>
      <c r="J2108" s="185">
        <v>8</v>
      </c>
      <c r="K2108" s="185">
        <v>10</v>
      </c>
      <c r="L2108" s="185">
        <v>26</v>
      </c>
      <c r="M2108" s="185">
        <v>26</v>
      </c>
      <c r="N2108" s="1055" t="s">
        <v>1999</v>
      </c>
    </row>
    <row r="2109" spans="2:14" ht="51.75" customHeight="1">
      <c r="B2109" s="1062"/>
      <c r="C2109" s="925"/>
      <c r="D2109" s="934"/>
      <c r="E2109" s="1012"/>
      <c r="F2109" s="934"/>
      <c r="G2109" s="934"/>
      <c r="H2109" s="188" t="s">
        <v>24</v>
      </c>
      <c r="I2109" s="189">
        <v>58</v>
      </c>
      <c r="J2109" s="189">
        <v>58</v>
      </c>
      <c r="K2109" s="189">
        <v>58</v>
      </c>
      <c r="L2109" s="189">
        <v>58</v>
      </c>
      <c r="M2109" s="189">
        <v>58</v>
      </c>
      <c r="N2109" s="1056"/>
    </row>
    <row r="2110" spans="2:14" ht="51.75" customHeight="1" thickBot="1">
      <c r="B2110" s="1063"/>
      <c r="C2110" s="984"/>
      <c r="D2110" s="985"/>
      <c r="E2110" s="1064"/>
      <c r="F2110" s="985"/>
      <c r="G2110" s="985"/>
      <c r="H2110" s="191" t="s">
        <v>25</v>
      </c>
      <c r="I2110" s="192">
        <f>I2108/58</f>
        <v>0.10344827586206896</v>
      </c>
      <c r="J2110" s="192">
        <f t="shared" ref="J2110:L2110" si="32">J2108/58</f>
        <v>0.13793103448275862</v>
      </c>
      <c r="K2110" s="192">
        <f t="shared" si="32"/>
        <v>0.17241379310344829</v>
      </c>
      <c r="L2110" s="192">
        <f t="shared" si="32"/>
        <v>0.44827586206896552</v>
      </c>
      <c r="M2110" s="277">
        <v>45</v>
      </c>
      <c r="N2110" s="1057"/>
    </row>
    <row r="2111" spans="2:14" ht="46.5" customHeight="1" thickTop="1">
      <c r="B2111" s="1061" t="s">
        <v>1922</v>
      </c>
      <c r="C2111" s="938" t="s">
        <v>1970</v>
      </c>
      <c r="D2111" s="941" t="s">
        <v>1971</v>
      </c>
      <c r="E2111" s="1011" t="s">
        <v>129</v>
      </c>
      <c r="F2111" s="941" t="s">
        <v>2000</v>
      </c>
      <c r="G2111" s="941" t="s">
        <v>2001</v>
      </c>
      <c r="H2111" s="184" t="s">
        <v>22</v>
      </c>
      <c r="I2111" s="185">
        <v>0</v>
      </c>
      <c r="J2111" s="185">
        <v>0</v>
      </c>
      <c r="K2111" s="185">
        <v>0</v>
      </c>
      <c r="L2111" s="291">
        <v>416937.69</v>
      </c>
      <c r="M2111" s="185">
        <v>416937.69</v>
      </c>
      <c r="N2111" s="1055" t="s">
        <v>1988</v>
      </c>
    </row>
    <row r="2112" spans="2:14" ht="46.5" customHeight="1">
      <c r="B2112" s="1062"/>
      <c r="C2112" s="925"/>
      <c r="D2112" s="934"/>
      <c r="E2112" s="1012"/>
      <c r="F2112" s="934"/>
      <c r="G2112" s="934"/>
      <c r="H2112" s="188" t="s">
        <v>24</v>
      </c>
      <c r="I2112" s="189">
        <v>0</v>
      </c>
      <c r="J2112" s="189">
        <v>3000000</v>
      </c>
      <c r="K2112" s="189">
        <v>3000000</v>
      </c>
      <c r="L2112" s="189">
        <v>3000000</v>
      </c>
      <c r="M2112" s="189">
        <v>3000000</v>
      </c>
      <c r="N2112" s="1056"/>
    </row>
    <row r="2113" spans="2:14" ht="46.5" customHeight="1" thickBot="1">
      <c r="B2113" s="1063"/>
      <c r="C2113" s="984"/>
      <c r="D2113" s="985"/>
      <c r="E2113" s="1064"/>
      <c r="F2113" s="985"/>
      <c r="G2113" s="985"/>
      <c r="H2113" s="191" t="s">
        <v>25</v>
      </c>
      <c r="I2113" s="192">
        <v>0</v>
      </c>
      <c r="J2113" s="192">
        <v>0</v>
      </c>
      <c r="K2113" s="192">
        <v>0</v>
      </c>
      <c r="L2113" s="273">
        <v>0.13900000000000001</v>
      </c>
      <c r="M2113" s="273">
        <v>0.13900000000000001</v>
      </c>
      <c r="N2113" s="1057"/>
    </row>
    <row r="2114" spans="2:14" ht="31.5" customHeight="1" thickTop="1">
      <c r="B2114" s="1061" t="s">
        <v>1922</v>
      </c>
      <c r="C2114" s="938" t="s">
        <v>2002</v>
      </c>
      <c r="D2114" s="941" t="s">
        <v>2003</v>
      </c>
      <c r="E2114" s="1011" t="s">
        <v>19</v>
      </c>
      <c r="F2114" s="941" t="s">
        <v>2004</v>
      </c>
      <c r="G2114" s="941" t="s">
        <v>2005</v>
      </c>
      <c r="H2114" s="184" t="s">
        <v>22</v>
      </c>
      <c r="I2114" s="185">
        <v>0</v>
      </c>
      <c r="J2114" s="185">
        <v>0</v>
      </c>
      <c r="K2114" s="185">
        <v>0</v>
      </c>
      <c r="L2114" s="267">
        <v>2142</v>
      </c>
      <c r="M2114" s="267">
        <v>2142</v>
      </c>
      <c r="N2114" s="1055" t="s">
        <v>2006</v>
      </c>
    </row>
    <row r="2115" spans="2:14" ht="31.5" customHeight="1">
      <c r="B2115" s="1062"/>
      <c r="C2115" s="925"/>
      <c r="D2115" s="934"/>
      <c r="E2115" s="1012"/>
      <c r="F2115" s="934"/>
      <c r="G2115" s="934"/>
      <c r="H2115" s="188" t="s">
        <v>24</v>
      </c>
      <c r="I2115" s="189">
        <v>53541</v>
      </c>
      <c r="J2115" s="189">
        <v>53541</v>
      </c>
      <c r="K2115" s="189">
        <v>53541</v>
      </c>
      <c r="L2115" s="189">
        <v>53541</v>
      </c>
      <c r="M2115" s="189">
        <v>53541</v>
      </c>
      <c r="N2115" s="1056"/>
    </row>
    <row r="2116" spans="2:14" ht="31.5" customHeight="1" thickBot="1">
      <c r="B2116" s="1063"/>
      <c r="C2116" s="984"/>
      <c r="D2116" s="985"/>
      <c r="E2116" s="1064"/>
      <c r="F2116" s="985"/>
      <c r="G2116" s="985"/>
      <c r="H2116" s="191" t="s">
        <v>25</v>
      </c>
      <c r="I2116" s="192">
        <v>0</v>
      </c>
      <c r="J2116" s="192">
        <v>0</v>
      </c>
      <c r="K2116" s="192">
        <v>0</v>
      </c>
      <c r="L2116" s="192">
        <v>0.04</v>
      </c>
      <c r="M2116" s="192">
        <v>0.04</v>
      </c>
      <c r="N2116" s="1057"/>
    </row>
    <row r="2117" spans="2:14" ht="47.25" customHeight="1" thickTop="1">
      <c r="B2117" s="1061" t="s">
        <v>1922</v>
      </c>
      <c r="C2117" s="938" t="s">
        <v>2002</v>
      </c>
      <c r="D2117" s="941" t="s">
        <v>2003</v>
      </c>
      <c r="E2117" s="1011" t="s">
        <v>26</v>
      </c>
      <c r="F2117" s="941" t="s">
        <v>2007</v>
      </c>
      <c r="G2117" s="941" t="s">
        <v>2008</v>
      </c>
      <c r="H2117" s="184" t="s">
        <v>22</v>
      </c>
      <c r="I2117" s="185">
        <v>0</v>
      </c>
      <c r="J2117" s="185">
        <v>0</v>
      </c>
      <c r="K2117" s="185">
        <v>0</v>
      </c>
      <c r="L2117" s="267">
        <v>25650</v>
      </c>
      <c r="M2117" s="267">
        <v>25650</v>
      </c>
      <c r="N2117" s="1055" t="s">
        <v>2009</v>
      </c>
    </row>
    <row r="2118" spans="2:14" ht="47.25" customHeight="1">
      <c r="B2118" s="1062"/>
      <c r="C2118" s="925"/>
      <c r="D2118" s="934"/>
      <c r="E2118" s="1012"/>
      <c r="F2118" s="934"/>
      <c r="G2118" s="934"/>
      <c r="H2118" s="188" t="s">
        <v>24</v>
      </c>
      <c r="I2118" s="270">
        <v>400554</v>
      </c>
      <c r="J2118" s="270">
        <v>400554</v>
      </c>
      <c r="K2118" s="270">
        <v>400554</v>
      </c>
      <c r="L2118" s="270">
        <v>400554</v>
      </c>
      <c r="M2118" s="270">
        <v>400554</v>
      </c>
      <c r="N2118" s="1056"/>
    </row>
    <row r="2119" spans="2:14" ht="47.25" customHeight="1" thickBot="1">
      <c r="B2119" s="1063"/>
      <c r="C2119" s="984"/>
      <c r="D2119" s="985"/>
      <c r="E2119" s="1064"/>
      <c r="F2119" s="985"/>
      <c r="G2119" s="985"/>
      <c r="H2119" s="191" t="s">
        <v>25</v>
      </c>
      <c r="I2119" s="192">
        <v>0</v>
      </c>
      <c r="J2119" s="192">
        <v>0</v>
      </c>
      <c r="K2119" s="192">
        <v>0</v>
      </c>
      <c r="L2119" s="273">
        <v>6.4000000000000001E-2</v>
      </c>
      <c r="M2119" s="277">
        <v>6.45</v>
      </c>
      <c r="N2119" s="1057"/>
    </row>
    <row r="2120" spans="2:14" ht="39.75" customHeight="1" thickTop="1">
      <c r="B2120" s="1061" t="s">
        <v>1922</v>
      </c>
      <c r="C2120" s="938" t="s">
        <v>2002</v>
      </c>
      <c r="D2120" s="941" t="s">
        <v>2003</v>
      </c>
      <c r="E2120" s="1011" t="s">
        <v>55</v>
      </c>
      <c r="F2120" s="941" t="s">
        <v>2010</v>
      </c>
      <c r="G2120" s="941" t="s">
        <v>2011</v>
      </c>
      <c r="H2120" s="184" t="s">
        <v>22</v>
      </c>
      <c r="I2120" s="185">
        <v>0</v>
      </c>
      <c r="J2120" s="185">
        <v>0</v>
      </c>
      <c r="K2120" s="185">
        <v>0</v>
      </c>
      <c r="L2120" s="185">
        <v>4584.09</v>
      </c>
      <c r="M2120" s="185">
        <v>4584.09</v>
      </c>
      <c r="N2120" s="301" t="s">
        <v>2012</v>
      </c>
    </row>
    <row r="2121" spans="2:14" ht="39.75" customHeight="1">
      <c r="B2121" s="1062"/>
      <c r="C2121" s="925"/>
      <c r="D2121" s="934"/>
      <c r="E2121" s="1012"/>
      <c r="F2121" s="934"/>
      <c r="G2121" s="934"/>
      <c r="H2121" s="188" t="s">
        <v>24</v>
      </c>
      <c r="I2121" s="270">
        <v>174431</v>
      </c>
      <c r="J2121" s="270">
        <v>174431</v>
      </c>
      <c r="K2121" s="270">
        <v>174431</v>
      </c>
      <c r="L2121" s="270">
        <v>174431</v>
      </c>
      <c r="M2121" s="270">
        <v>174431</v>
      </c>
      <c r="N2121" s="302" t="s">
        <v>2013</v>
      </c>
    </row>
    <row r="2122" spans="2:14" ht="31.5" customHeight="1" thickBot="1">
      <c r="B2122" s="1063"/>
      <c r="C2122" s="984"/>
      <c r="D2122" s="985"/>
      <c r="E2122" s="1064"/>
      <c r="F2122" s="985"/>
      <c r="G2122" s="985"/>
      <c r="H2122" s="191" t="s">
        <v>25</v>
      </c>
      <c r="I2122" s="192">
        <v>0</v>
      </c>
      <c r="J2122" s="192">
        <v>0</v>
      </c>
      <c r="K2122" s="192">
        <v>0</v>
      </c>
      <c r="L2122" s="273">
        <v>2.63E-2</v>
      </c>
      <c r="M2122" s="273">
        <v>2.63E-2</v>
      </c>
      <c r="N2122" s="303"/>
    </row>
    <row r="2123" spans="2:14" ht="57.75" customHeight="1" thickTop="1">
      <c r="B2123" s="1061" t="s">
        <v>1922</v>
      </c>
      <c r="C2123" s="938" t="s">
        <v>2002</v>
      </c>
      <c r="D2123" s="941" t="s">
        <v>2003</v>
      </c>
      <c r="E2123" s="1011" t="s">
        <v>70</v>
      </c>
      <c r="F2123" s="941" t="s">
        <v>2014</v>
      </c>
      <c r="G2123" s="941" t="s">
        <v>2015</v>
      </c>
      <c r="H2123" s="184" t="s">
        <v>22</v>
      </c>
      <c r="I2123" s="185">
        <v>0</v>
      </c>
      <c r="J2123" s="185">
        <v>0</v>
      </c>
      <c r="K2123" s="185">
        <v>0</v>
      </c>
      <c r="L2123" s="185">
        <v>73712362.390000001</v>
      </c>
      <c r="M2123" s="185">
        <v>73712362.390000001</v>
      </c>
      <c r="N2123" s="301" t="s">
        <v>2016</v>
      </c>
    </row>
    <row r="2124" spans="2:14" ht="43.5" customHeight="1">
      <c r="B2124" s="1062"/>
      <c r="C2124" s="925"/>
      <c r="D2124" s="934"/>
      <c r="E2124" s="1012"/>
      <c r="F2124" s="934"/>
      <c r="G2124" s="934"/>
      <c r="H2124" s="188" t="s">
        <v>24</v>
      </c>
      <c r="I2124" s="189">
        <v>0</v>
      </c>
      <c r="J2124" s="292">
        <v>84013582.659999996</v>
      </c>
      <c r="K2124" s="292">
        <v>84013582.659999996</v>
      </c>
      <c r="L2124" s="189">
        <v>72593775.549999997</v>
      </c>
      <c r="M2124" s="189">
        <v>72593775.549999997</v>
      </c>
      <c r="N2124" s="304" t="s">
        <v>2017</v>
      </c>
    </row>
    <row r="2125" spans="2:14" ht="59.25" customHeight="1" thickBot="1">
      <c r="B2125" s="1063"/>
      <c r="C2125" s="984"/>
      <c r="D2125" s="985"/>
      <c r="E2125" s="1064"/>
      <c r="F2125" s="985"/>
      <c r="G2125" s="985"/>
      <c r="H2125" s="191" t="s">
        <v>25</v>
      </c>
      <c r="I2125" s="192">
        <v>0</v>
      </c>
      <c r="J2125" s="192">
        <v>0</v>
      </c>
      <c r="K2125" s="192">
        <v>0</v>
      </c>
      <c r="L2125" s="273">
        <v>1.0154000000000001</v>
      </c>
      <c r="M2125" s="273">
        <v>1.0154000000000001</v>
      </c>
      <c r="N2125" s="303" t="s">
        <v>2018</v>
      </c>
    </row>
    <row r="2126" spans="2:14" ht="59.25" customHeight="1" thickTop="1">
      <c r="B2126" s="1061" t="s">
        <v>1922</v>
      </c>
      <c r="C2126" s="938" t="s">
        <v>2002</v>
      </c>
      <c r="D2126" s="941" t="s">
        <v>2003</v>
      </c>
      <c r="E2126" s="1011" t="s">
        <v>73</v>
      </c>
      <c r="F2126" s="941" t="s">
        <v>2019</v>
      </c>
      <c r="G2126" s="941" t="s">
        <v>2020</v>
      </c>
      <c r="H2126" s="184" t="s">
        <v>22</v>
      </c>
      <c r="I2126" s="185">
        <v>0</v>
      </c>
      <c r="J2126" s="185">
        <v>0</v>
      </c>
      <c r="K2126" s="185">
        <v>0</v>
      </c>
      <c r="L2126" s="185">
        <v>31689934.550000001</v>
      </c>
      <c r="M2126" s="185">
        <v>31689934.550000001</v>
      </c>
      <c r="N2126" s="301" t="s">
        <v>2021</v>
      </c>
    </row>
    <row r="2127" spans="2:14" ht="43.5" customHeight="1">
      <c r="B2127" s="1062"/>
      <c r="C2127" s="925"/>
      <c r="D2127" s="934"/>
      <c r="E2127" s="1012"/>
      <c r="F2127" s="934"/>
      <c r="G2127" s="934"/>
      <c r="H2127" s="188" t="s">
        <v>24</v>
      </c>
      <c r="I2127" s="189">
        <v>0</v>
      </c>
      <c r="J2127" s="292">
        <v>31166291.440000001</v>
      </c>
      <c r="K2127" s="292">
        <v>31166291.440000001</v>
      </c>
      <c r="L2127" s="189">
        <v>31070638.09</v>
      </c>
      <c r="M2127" s="189">
        <v>31070638.09</v>
      </c>
      <c r="N2127" s="302" t="s">
        <v>2022</v>
      </c>
    </row>
    <row r="2128" spans="2:14" ht="59.25" customHeight="1" thickBot="1">
      <c r="B2128" s="1063"/>
      <c r="C2128" s="984"/>
      <c r="D2128" s="985"/>
      <c r="E2128" s="1064"/>
      <c r="F2128" s="985"/>
      <c r="G2128" s="985"/>
      <c r="H2128" s="191" t="s">
        <v>25</v>
      </c>
      <c r="I2128" s="192">
        <v>0</v>
      </c>
      <c r="J2128" s="192">
        <v>0</v>
      </c>
      <c r="K2128" s="192">
        <v>0</v>
      </c>
      <c r="L2128" s="273">
        <v>1.0102</v>
      </c>
      <c r="M2128" s="273">
        <v>1.0102</v>
      </c>
      <c r="N2128" s="303" t="s">
        <v>2018</v>
      </c>
    </row>
    <row r="2129" spans="2:14" ht="31.5" customHeight="1" thickTop="1">
      <c r="B2129" s="1073" t="s">
        <v>2023</v>
      </c>
      <c r="C2129" s="1076" t="s">
        <v>2024</v>
      </c>
      <c r="D2129" s="1079" t="s">
        <v>2025</v>
      </c>
      <c r="E2129" s="1088" t="s">
        <v>19</v>
      </c>
      <c r="F2129" s="1079" t="s">
        <v>2026</v>
      </c>
      <c r="G2129" s="1079" t="s">
        <v>2027</v>
      </c>
      <c r="H2129" s="305" t="s">
        <v>22</v>
      </c>
      <c r="I2129" s="305">
        <v>4</v>
      </c>
      <c r="J2129" s="305">
        <v>0</v>
      </c>
      <c r="K2129" s="305">
        <v>8</v>
      </c>
      <c r="L2129" s="305">
        <v>8</v>
      </c>
      <c r="M2129" s="306">
        <v>20</v>
      </c>
      <c r="N2129" s="1070" t="s">
        <v>2028</v>
      </c>
    </row>
    <row r="2130" spans="2:14" ht="31.5" customHeight="1">
      <c r="B2130" s="1074"/>
      <c r="C2130" s="1077"/>
      <c r="D2130" s="1080"/>
      <c r="E2130" s="1089"/>
      <c r="F2130" s="1080"/>
      <c r="G2130" s="1080"/>
      <c r="H2130" s="307" t="s">
        <v>24</v>
      </c>
      <c r="I2130" s="307">
        <v>9.25</v>
      </c>
      <c r="J2130" s="307">
        <v>9.25</v>
      </c>
      <c r="K2130" s="307">
        <v>9.25</v>
      </c>
      <c r="L2130" s="307">
        <v>9.25</v>
      </c>
      <c r="M2130" s="308">
        <v>37</v>
      </c>
      <c r="N2130" s="1071"/>
    </row>
    <row r="2131" spans="2:14" ht="31.5" customHeight="1" thickBot="1">
      <c r="B2131" s="1075"/>
      <c r="C2131" s="1078"/>
      <c r="D2131" s="1081"/>
      <c r="E2131" s="1090"/>
      <c r="F2131" s="1081"/>
      <c r="G2131" s="1081"/>
      <c r="H2131" s="309" t="s">
        <v>25</v>
      </c>
      <c r="I2131" s="310">
        <v>0.43</v>
      </c>
      <c r="J2131" s="310">
        <v>0</v>
      </c>
      <c r="K2131" s="310">
        <v>0.86</v>
      </c>
      <c r="L2131" s="310">
        <v>0.86</v>
      </c>
      <c r="M2131" s="311">
        <v>0.54</v>
      </c>
      <c r="N2131" s="1072"/>
    </row>
    <row r="2132" spans="2:14" ht="31.5" customHeight="1" thickTop="1">
      <c r="B2132" s="1073" t="s">
        <v>2023</v>
      </c>
      <c r="C2132" s="1076" t="s">
        <v>2024</v>
      </c>
      <c r="D2132" s="1079" t="s">
        <v>2025</v>
      </c>
      <c r="E2132" s="1082" t="s">
        <v>26</v>
      </c>
      <c r="F2132" s="1085" t="s">
        <v>2029</v>
      </c>
      <c r="G2132" s="1085" t="s">
        <v>2030</v>
      </c>
      <c r="H2132" s="305" t="s">
        <v>22</v>
      </c>
      <c r="I2132" s="305">
        <v>46</v>
      </c>
      <c r="J2132" s="305">
        <v>289</v>
      </c>
      <c r="K2132" s="305">
        <v>691</v>
      </c>
      <c r="L2132" s="305">
        <v>312</v>
      </c>
      <c r="M2132" s="306">
        <v>1338</v>
      </c>
      <c r="N2132" s="1070" t="s">
        <v>2028</v>
      </c>
    </row>
    <row r="2133" spans="2:14" ht="31.5" customHeight="1">
      <c r="B2133" s="1074"/>
      <c r="C2133" s="1077"/>
      <c r="D2133" s="1080"/>
      <c r="E2133" s="1083"/>
      <c r="F2133" s="1086"/>
      <c r="G2133" s="1086"/>
      <c r="H2133" s="312" t="s">
        <v>24</v>
      </c>
      <c r="I2133" s="312">
        <v>68</v>
      </c>
      <c r="J2133" s="312">
        <v>404</v>
      </c>
      <c r="K2133" s="312">
        <v>664</v>
      </c>
      <c r="L2133" s="312">
        <v>321</v>
      </c>
      <c r="M2133" s="313">
        <v>1457</v>
      </c>
      <c r="N2133" s="1071"/>
    </row>
    <row r="2134" spans="2:14" ht="31.5" customHeight="1" thickBot="1">
      <c r="B2134" s="1075"/>
      <c r="C2134" s="1078"/>
      <c r="D2134" s="1081"/>
      <c r="E2134" s="1084"/>
      <c r="F2134" s="1087"/>
      <c r="G2134" s="1087"/>
      <c r="H2134" s="309" t="s">
        <v>25</v>
      </c>
      <c r="I2134" s="314">
        <v>0.68</v>
      </c>
      <c r="J2134" s="314">
        <v>0.72</v>
      </c>
      <c r="K2134" s="314">
        <v>1.04</v>
      </c>
      <c r="L2134" s="314">
        <v>0.97</v>
      </c>
      <c r="M2134" s="315">
        <v>0.92</v>
      </c>
      <c r="N2134" s="1072"/>
    </row>
    <row r="2135" spans="2:14" ht="31.5" customHeight="1" thickTop="1">
      <c r="B2135" s="1073" t="s">
        <v>2023</v>
      </c>
      <c r="C2135" s="1076" t="s">
        <v>2024</v>
      </c>
      <c r="D2135" s="1079" t="s">
        <v>2025</v>
      </c>
      <c r="E2135" s="1082" t="s">
        <v>55</v>
      </c>
      <c r="F2135" s="1085" t="s">
        <v>2031</v>
      </c>
      <c r="G2135" s="1085" t="s">
        <v>2032</v>
      </c>
      <c r="H2135" s="305" t="s">
        <v>22</v>
      </c>
      <c r="I2135" s="305">
        <v>417</v>
      </c>
      <c r="J2135" s="305">
        <v>2</v>
      </c>
      <c r="K2135" s="305">
        <v>1180</v>
      </c>
      <c r="L2135" s="305">
        <v>4813</v>
      </c>
      <c r="M2135" s="306">
        <v>6142</v>
      </c>
      <c r="N2135" s="1070" t="s">
        <v>2028</v>
      </c>
    </row>
    <row r="2136" spans="2:14" ht="31.5" customHeight="1">
      <c r="B2136" s="1074"/>
      <c r="C2136" s="1077"/>
      <c r="D2136" s="1080"/>
      <c r="E2136" s="1083"/>
      <c r="F2136" s="1086"/>
      <c r="G2136" s="1086"/>
      <c r="H2136" s="312" t="s">
        <v>24</v>
      </c>
      <c r="I2136" s="312">
        <v>1002</v>
      </c>
      <c r="J2136" s="312">
        <v>45</v>
      </c>
      <c r="K2136" s="312">
        <v>1447</v>
      </c>
      <c r="L2136" s="312">
        <v>4272</v>
      </c>
      <c r="M2136" s="313">
        <v>6766</v>
      </c>
      <c r="N2136" s="1071"/>
    </row>
    <row r="2137" spans="2:14" ht="31.5" customHeight="1" thickBot="1">
      <c r="B2137" s="1075"/>
      <c r="C2137" s="1078"/>
      <c r="D2137" s="1081"/>
      <c r="E2137" s="1084"/>
      <c r="F2137" s="1087"/>
      <c r="G2137" s="1087"/>
      <c r="H2137" s="309" t="s">
        <v>25</v>
      </c>
      <c r="I2137" s="314">
        <v>0.42</v>
      </c>
      <c r="J2137" s="316">
        <v>0.04</v>
      </c>
      <c r="K2137" s="314">
        <v>0.82</v>
      </c>
      <c r="L2137" s="314">
        <v>1.1299999999999999</v>
      </c>
      <c r="M2137" s="315">
        <v>0.91</v>
      </c>
      <c r="N2137" s="1072"/>
    </row>
    <row r="2138" spans="2:14" ht="31.5" customHeight="1" thickTop="1">
      <c r="B2138" s="1073" t="s">
        <v>2023</v>
      </c>
      <c r="C2138" s="1076" t="s">
        <v>2024</v>
      </c>
      <c r="D2138" s="1079" t="s">
        <v>2025</v>
      </c>
      <c r="E2138" s="1082" t="s">
        <v>59</v>
      </c>
      <c r="F2138" s="1085" t="s">
        <v>2033</v>
      </c>
      <c r="G2138" s="1085" t="s">
        <v>2034</v>
      </c>
      <c r="H2138" s="305" t="s">
        <v>22</v>
      </c>
      <c r="I2138" s="305">
        <v>0</v>
      </c>
      <c r="J2138" s="305">
        <v>0</v>
      </c>
      <c r="K2138" s="305">
        <v>0</v>
      </c>
      <c r="L2138" s="305">
        <v>0</v>
      </c>
      <c r="M2138" s="317">
        <v>0</v>
      </c>
      <c r="N2138" s="1070" t="s">
        <v>2035</v>
      </c>
    </row>
    <row r="2139" spans="2:14" ht="31.5" customHeight="1">
      <c r="B2139" s="1074"/>
      <c r="C2139" s="1077"/>
      <c r="D2139" s="1080"/>
      <c r="E2139" s="1083"/>
      <c r="F2139" s="1086"/>
      <c r="G2139" s="1086"/>
      <c r="H2139" s="312" t="s">
        <v>24</v>
      </c>
      <c r="I2139" s="312">
        <v>0</v>
      </c>
      <c r="J2139" s="312">
        <v>0</v>
      </c>
      <c r="K2139" s="312">
        <v>0</v>
      </c>
      <c r="L2139" s="312">
        <v>0</v>
      </c>
      <c r="M2139" s="318">
        <v>0</v>
      </c>
      <c r="N2139" s="1071"/>
    </row>
    <row r="2140" spans="2:14" ht="31.5" customHeight="1" thickBot="1">
      <c r="B2140" s="1075"/>
      <c r="C2140" s="1078"/>
      <c r="D2140" s="1081"/>
      <c r="E2140" s="1084"/>
      <c r="F2140" s="1087"/>
      <c r="G2140" s="1087"/>
      <c r="H2140" s="309" t="s">
        <v>25</v>
      </c>
      <c r="I2140" s="314">
        <v>0</v>
      </c>
      <c r="J2140" s="314">
        <v>0</v>
      </c>
      <c r="K2140" s="314">
        <v>0</v>
      </c>
      <c r="L2140" s="314">
        <v>0</v>
      </c>
      <c r="M2140" s="315">
        <v>0</v>
      </c>
      <c r="N2140" s="1072"/>
    </row>
    <row r="2141" spans="2:14" ht="31.5" customHeight="1" thickTop="1">
      <c r="B2141" s="1073" t="s">
        <v>2023</v>
      </c>
      <c r="C2141" s="1076" t="s">
        <v>2024</v>
      </c>
      <c r="D2141" s="1079" t="s">
        <v>2025</v>
      </c>
      <c r="E2141" s="1082" t="s">
        <v>91</v>
      </c>
      <c r="F2141" s="1085" t="s">
        <v>2036</v>
      </c>
      <c r="G2141" s="1085" t="s">
        <v>2037</v>
      </c>
      <c r="H2141" s="305" t="s">
        <v>22</v>
      </c>
      <c r="I2141" s="305">
        <v>4</v>
      </c>
      <c r="J2141" s="305">
        <v>0</v>
      </c>
      <c r="K2141" s="305">
        <v>0</v>
      </c>
      <c r="L2141" s="305">
        <v>0</v>
      </c>
      <c r="M2141" s="306">
        <v>4</v>
      </c>
      <c r="N2141" s="1070" t="s">
        <v>2038</v>
      </c>
    </row>
    <row r="2142" spans="2:14" ht="31.5" customHeight="1">
      <c r="B2142" s="1074"/>
      <c r="C2142" s="1077"/>
      <c r="D2142" s="1080"/>
      <c r="E2142" s="1083"/>
      <c r="F2142" s="1086"/>
      <c r="G2142" s="1086"/>
      <c r="H2142" s="312" t="s">
        <v>24</v>
      </c>
      <c r="I2142" s="312">
        <v>0</v>
      </c>
      <c r="J2142" s="312">
        <v>3</v>
      </c>
      <c r="K2142" s="312">
        <v>1</v>
      </c>
      <c r="L2142" s="312">
        <v>1</v>
      </c>
      <c r="M2142" s="313">
        <v>5</v>
      </c>
      <c r="N2142" s="1071"/>
    </row>
    <row r="2143" spans="2:14" ht="31.5" customHeight="1" thickBot="1">
      <c r="B2143" s="1075"/>
      <c r="C2143" s="1078"/>
      <c r="D2143" s="1081"/>
      <c r="E2143" s="1084"/>
      <c r="F2143" s="1087"/>
      <c r="G2143" s="1087"/>
      <c r="H2143" s="309" t="s">
        <v>25</v>
      </c>
      <c r="I2143" s="314">
        <v>4</v>
      </c>
      <c r="J2143" s="314">
        <v>-1</v>
      </c>
      <c r="K2143" s="314">
        <v>-1</v>
      </c>
      <c r="L2143" s="314">
        <v>-1</v>
      </c>
      <c r="M2143" s="315">
        <v>0.08</v>
      </c>
      <c r="N2143" s="1072"/>
    </row>
    <row r="2144" spans="2:14" ht="31.5" customHeight="1" thickTop="1">
      <c r="B2144" s="1073" t="s">
        <v>2023</v>
      </c>
      <c r="C2144" s="1076" t="s">
        <v>2024</v>
      </c>
      <c r="D2144" s="1079" t="s">
        <v>2025</v>
      </c>
      <c r="E2144" s="1082" t="s">
        <v>70</v>
      </c>
      <c r="F2144" s="1079" t="s">
        <v>2039</v>
      </c>
      <c r="G2144" s="1079" t="s">
        <v>2040</v>
      </c>
      <c r="H2144" s="305" t="s">
        <v>22</v>
      </c>
      <c r="I2144" s="305">
        <v>46</v>
      </c>
      <c r="J2144" s="305">
        <v>289</v>
      </c>
      <c r="K2144" s="305">
        <v>691</v>
      </c>
      <c r="L2144" s="305">
        <v>312</v>
      </c>
      <c r="M2144" s="306">
        <v>1338</v>
      </c>
      <c r="N2144" s="1070"/>
    </row>
    <row r="2145" spans="2:14" ht="31.5" customHeight="1">
      <c r="B2145" s="1074"/>
      <c r="C2145" s="1077"/>
      <c r="D2145" s="1080"/>
      <c r="E2145" s="1083"/>
      <c r="F2145" s="1080"/>
      <c r="G2145" s="1080"/>
      <c r="H2145" s="312" t="s">
        <v>24</v>
      </c>
      <c r="I2145" s="312">
        <v>46</v>
      </c>
      <c r="J2145" s="312">
        <v>289</v>
      </c>
      <c r="K2145" s="312">
        <v>691</v>
      </c>
      <c r="L2145" s="312">
        <v>312</v>
      </c>
      <c r="M2145" s="313">
        <v>1338</v>
      </c>
      <c r="N2145" s="1071"/>
    </row>
    <row r="2146" spans="2:14" ht="31.5" customHeight="1" thickBot="1">
      <c r="B2146" s="1075"/>
      <c r="C2146" s="1078"/>
      <c r="D2146" s="1081"/>
      <c r="E2146" s="1084"/>
      <c r="F2146" s="1081"/>
      <c r="G2146" s="1081"/>
      <c r="H2146" s="309" t="s">
        <v>25</v>
      </c>
      <c r="I2146" s="314">
        <v>1</v>
      </c>
      <c r="J2146" s="314">
        <v>1</v>
      </c>
      <c r="K2146" s="314">
        <v>1</v>
      </c>
      <c r="L2146" s="314">
        <v>1</v>
      </c>
      <c r="M2146" s="315">
        <v>1</v>
      </c>
      <c r="N2146" s="1072"/>
    </row>
    <row r="2147" spans="2:14" ht="31.5" customHeight="1" thickTop="1">
      <c r="B2147" s="1073" t="s">
        <v>2023</v>
      </c>
      <c r="C2147" s="1076" t="s">
        <v>2024</v>
      </c>
      <c r="D2147" s="1079" t="s">
        <v>2025</v>
      </c>
      <c r="E2147" s="1082" t="s">
        <v>73</v>
      </c>
      <c r="F2147" s="1079" t="s">
        <v>2041</v>
      </c>
      <c r="G2147" s="1079" t="s">
        <v>2042</v>
      </c>
      <c r="H2147" s="305" t="s">
        <v>22</v>
      </c>
      <c r="I2147" s="305">
        <v>417</v>
      </c>
      <c r="J2147" s="305">
        <v>2</v>
      </c>
      <c r="K2147" s="305">
        <v>1180</v>
      </c>
      <c r="L2147" s="305">
        <v>4813</v>
      </c>
      <c r="M2147" s="306">
        <v>6412</v>
      </c>
      <c r="N2147" s="1070"/>
    </row>
    <row r="2148" spans="2:14" ht="31.5" customHeight="1">
      <c r="B2148" s="1074"/>
      <c r="C2148" s="1077"/>
      <c r="D2148" s="1080"/>
      <c r="E2148" s="1083"/>
      <c r="F2148" s="1080"/>
      <c r="G2148" s="1080"/>
      <c r="H2148" s="312" t="s">
        <v>24</v>
      </c>
      <c r="I2148" s="312">
        <v>417</v>
      </c>
      <c r="J2148" s="312">
        <v>2</v>
      </c>
      <c r="K2148" s="312">
        <v>1180</v>
      </c>
      <c r="L2148" s="312">
        <v>4813</v>
      </c>
      <c r="M2148" s="313">
        <v>6412</v>
      </c>
      <c r="N2148" s="1071"/>
    </row>
    <row r="2149" spans="2:14" ht="31.5" customHeight="1" thickBot="1">
      <c r="B2149" s="1075"/>
      <c r="C2149" s="1078"/>
      <c r="D2149" s="1081"/>
      <c r="E2149" s="1084"/>
      <c r="F2149" s="1081"/>
      <c r="G2149" s="1081"/>
      <c r="H2149" s="309" t="s">
        <v>25</v>
      </c>
      <c r="I2149" s="314">
        <v>1</v>
      </c>
      <c r="J2149" s="314">
        <v>1</v>
      </c>
      <c r="K2149" s="314">
        <v>1</v>
      </c>
      <c r="L2149" s="314">
        <v>1</v>
      </c>
      <c r="M2149" s="319">
        <v>100</v>
      </c>
      <c r="N2149" s="1072"/>
    </row>
    <row r="2150" spans="2:14" ht="31.5" customHeight="1" thickTop="1">
      <c r="B2150" s="1073" t="s">
        <v>2023</v>
      </c>
      <c r="C2150" s="1076" t="s">
        <v>2024</v>
      </c>
      <c r="D2150" s="1079" t="s">
        <v>2025</v>
      </c>
      <c r="E2150" s="1082" t="s">
        <v>76</v>
      </c>
      <c r="F2150" s="1079" t="s">
        <v>2043</v>
      </c>
      <c r="G2150" s="1079" t="s">
        <v>2044</v>
      </c>
      <c r="H2150" s="305" t="s">
        <v>22</v>
      </c>
      <c r="I2150" s="305">
        <v>0</v>
      </c>
      <c r="J2150" s="305">
        <v>0</v>
      </c>
      <c r="K2150" s="305">
        <v>0</v>
      </c>
      <c r="L2150" s="305">
        <v>0</v>
      </c>
      <c r="M2150" s="306">
        <v>0</v>
      </c>
      <c r="N2150" s="1070" t="s">
        <v>2045</v>
      </c>
    </row>
    <row r="2151" spans="2:14" ht="31.5" customHeight="1">
      <c r="B2151" s="1074"/>
      <c r="C2151" s="1077"/>
      <c r="D2151" s="1080"/>
      <c r="E2151" s="1083"/>
      <c r="F2151" s="1080"/>
      <c r="G2151" s="1080"/>
      <c r="H2151" s="312" t="s">
        <v>24</v>
      </c>
      <c r="I2151" s="312">
        <v>0</v>
      </c>
      <c r="J2151" s="312">
        <v>0</v>
      </c>
      <c r="K2151" s="312">
        <v>0</v>
      </c>
      <c r="L2151" s="312">
        <v>0</v>
      </c>
      <c r="M2151" s="313">
        <v>0</v>
      </c>
      <c r="N2151" s="1071"/>
    </row>
    <row r="2152" spans="2:14" ht="31.5" customHeight="1" thickBot="1">
      <c r="B2152" s="1075"/>
      <c r="C2152" s="1078"/>
      <c r="D2152" s="1081"/>
      <c r="E2152" s="1084"/>
      <c r="F2152" s="1081"/>
      <c r="G2152" s="1081"/>
      <c r="H2152" s="309" t="s">
        <v>25</v>
      </c>
      <c r="I2152" s="314">
        <v>0</v>
      </c>
      <c r="J2152" s="314">
        <v>0</v>
      </c>
      <c r="K2152" s="314">
        <v>0</v>
      </c>
      <c r="L2152" s="314">
        <v>0</v>
      </c>
      <c r="M2152" s="315">
        <v>0</v>
      </c>
      <c r="N2152" s="1072"/>
    </row>
    <row r="2153" spans="2:14" ht="31.5" customHeight="1" thickTop="1">
      <c r="B2153" s="1073" t="s">
        <v>2023</v>
      </c>
      <c r="C2153" s="1076" t="s">
        <v>2024</v>
      </c>
      <c r="D2153" s="1079" t="s">
        <v>2025</v>
      </c>
      <c r="E2153" s="1082" t="s">
        <v>113</v>
      </c>
      <c r="F2153" s="1079" t="s">
        <v>2046</v>
      </c>
      <c r="G2153" s="1079" t="s">
        <v>2047</v>
      </c>
      <c r="H2153" s="305" t="s">
        <v>22</v>
      </c>
      <c r="I2153" s="305">
        <v>4</v>
      </c>
      <c r="J2153" s="305">
        <v>0</v>
      </c>
      <c r="K2153" s="305">
        <v>0</v>
      </c>
      <c r="L2153" s="305">
        <v>0</v>
      </c>
      <c r="M2153" s="306">
        <v>4</v>
      </c>
      <c r="N2153" s="1070" t="s">
        <v>2048</v>
      </c>
    </row>
    <row r="2154" spans="2:14" ht="31.5" customHeight="1">
      <c r="B2154" s="1074"/>
      <c r="C2154" s="1077"/>
      <c r="D2154" s="1080"/>
      <c r="E2154" s="1083"/>
      <c r="F2154" s="1080"/>
      <c r="G2154" s="1080"/>
      <c r="H2154" s="312" t="s">
        <v>24</v>
      </c>
      <c r="I2154" s="312">
        <v>20</v>
      </c>
      <c r="J2154" s="312">
        <v>20</v>
      </c>
      <c r="K2154" s="312">
        <v>20</v>
      </c>
      <c r="L2154" s="312">
        <v>20</v>
      </c>
      <c r="M2154" s="313">
        <v>80</v>
      </c>
      <c r="N2154" s="1071"/>
    </row>
    <row r="2155" spans="2:14" ht="31.5" customHeight="1" thickBot="1">
      <c r="B2155" s="1075"/>
      <c r="C2155" s="1078"/>
      <c r="D2155" s="1081"/>
      <c r="E2155" s="1084"/>
      <c r="F2155" s="1081"/>
      <c r="G2155" s="1081"/>
      <c r="H2155" s="309" t="s">
        <v>25</v>
      </c>
      <c r="I2155" s="314">
        <v>0.2</v>
      </c>
      <c r="J2155" s="314">
        <v>0</v>
      </c>
      <c r="K2155" s="314">
        <v>0</v>
      </c>
      <c r="L2155" s="314">
        <v>0</v>
      </c>
      <c r="M2155" s="315">
        <v>0.05</v>
      </c>
      <c r="N2155" s="1072"/>
    </row>
    <row r="2156" spans="2:14" ht="31.5" customHeight="1" thickTop="1">
      <c r="B2156" s="1061" t="s">
        <v>2049</v>
      </c>
      <c r="C2156" s="938" t="s">
        <v>2050</v>
      </c>
      <c r="D2156" s="941" t="s">
        <v>2051</v>
      </c>
      <c r="E2156" s="1011" t="s">
        <v>19</v>
      </c>
      <c r="F2156" s="941" t="s">
        <v>2052</v>
      </c>
      <c r="G2156" s="941" t="s">
        <v>2053</v>
      </c>
      <c r="H2156" s="184" t="s">
        <v>22</v>
      </c>
      <c r="I2156" s="299">
        <v>0.1</v>
      </c>
      <c r="J2156" s="299">
        <v>0.2</v>
      </c>
      <c r="K2156" s="299">
        <v>0.4</v>
      </c>
      <c r="L2156" s="299">
        <v>1</v>
      </c>
      <c r="M2156" s="185">
        <v>100</v>
      </c>
      <c r="N2156" s="1055"/>
    </row>
    <row r="2157" spans="2:14" ht="31.5" customHeight="1">
      <c r="B2157" s="1062"/>
      <c r="C2157" s="925"/>
      <c r="D2157" s="934"/>
      <c r="E2157" s="1012"/>
      <c r="F2157" s="934"/>
      <c r="G2157" s="934"/>
      <c r="H2157" s="188" t="s">
        <v>24</v>
      </c>
      <c r="I2157" s="289">
        <v>0.1</v>
      </c>
      <c r="J2157" s="289">
        <v>0.2</v>
      </c>
      <c r="K2157" s="294">
        <v>0.4</v>
      </c>
      <c r="L2157" s="294">
        <v>1</v>
      </c>
      <c r="M2157" s="189">
        <v>100</v>
      </c>
      <c r="N2157" s="1056"/>
    </row>
    <row r="2158" spans="2:14" ht="31.5" customHeight="1" thickBot="1">
      <c r="B2158" s="1063"/>
      <c r="C2158" s="984"/>
      <c r="D2158" s="985"/>
      <c r="E2158" s="1064"/>
      <c r="F2158" s="985"/>
      <c r="G2158" s="985"/>
      <c r="H2158" s="191" t="s">
        <v>25</v>
      </c>
      <c r="I2158" s="192">
        <v>0.1</v>
      </c>
      <c r="J2158" s="192">
        <v>0.2</v>
      </c>
      <c r="K2158" s="300">
        <v>0.4</v>
      </c>
      <c r="L2158" s="300">
        <v>1</v>
      </c>
      <c r="M2158" s="192">
        <v>1</v>
      </c>
      <c r="N2158" s="1057"/>
    </row>
    <row r="2159" spans="2:14" ht="31.5" customHeight="1" thickTop="1">
      <c r="B2159" s="1061" t="s">
        <v>2049</v>
      </c>
      <c r="C2159" s="938" t="s">
        <v>2050</v>
      </c>
      <c r="D2159" s="941" t="s">
        <v>2051</v>
      </c>
      <c r="E2159" s="997" t="s">
        <v>26</v>
      </c>
      <c r="F2159" s="939" t="s">
        <v>2054</v>
      </c>
      <c r="G2159" s="939" t="s">
        <v>2055</v>
      </c>
      <c r="H2159" s="184" t="s">
        <v>22</v>
      </c>
      <c r="I2159" s="185">
        <v>1</v>
      </c>
      <c r="J2159" s="185">
        <v>1</v>
      </c>
      <c r="K2159" s="185">
        <v>1</v>
      </c>
      <c r="L2159" s="185">
        <v>1</v>
      </c>
      <c r="M2159" s="185">
        <v>1</v>
      </c>
      <c r="N2159" s="1055"/>
    </row>
    <row r="2160" spans="2:14" ht="31.5" customHeight="1">
      <c r="B2160" s="1062"/>
      <c r="C2160" s="925"/>
      <c r="D2160" s="934"/>
      <c r="E2160" s="998"/>
      <c r="F2160" s="928"/>
      <c r="G2160" s="928"/>
      <c r="H2160" s="188" t="s">
        <v>24</v>
      </c>
      <c r="I2160" s="189">
        <v>1</v>
      </c>
      <c r="J2160" s="189">
        <v>1</v>
      </c>
      <c r="K2160" s="189">
        <v>1</v>
      </c>
      <c r="L2160" s="189">
        <v>1</v>
      </c>
      <c r="M2160" s="189">
        <v>1</v>
      </c>
      <c r="N2160" s="1056"/>
    </row>
    <row r="2161" spans="2:14" ht="31.5" customHeight="1" thickBot="1">
      <c r="B2161" s="1063"/>
      <c r="C2161" s="984"/>
      <c r="D2161" s="985"/>
      <c r="E2161" s="1068"/>
      <c r="F2161" s="1069"/>
      <c r="G2161" s="1069"/>
      <c r="H2161" s="191" t="s">
        <v>25</v>
      </c>
      <c r="I2161" s="192">
        <v>0.8</v>
      </c>
      <c r="J2161" s="192">
        <v>1</v>
      </c>
      <c r="K2161" s="192">
        <v>0.95</v>
      </c>
      <c r="L2161" s="192">
        <v>1</v>
      </c>
      <c r="M2161" s="192">
        <v>1</v>
      </c>
      <c r="N2161" s="1057"/>
    </row>
    <row r="2162" spans="2:14" ht="31.5" customHeight="1" thickTop="1">
      <c r="B2162" s="1061" t="s">
        <v>2049</v>
      </c>
      <c r="C2162" s="938" t="s">
        <v>2050</v>
      </c>
      <c r="D2162" s="941" t="s">
        <v>2051</v>
      </c>
      <c r="E2162" s="997" t="s">
        <v>2056</v>
      </c>
      <c r="F2162" s="941" t="s">
        <v>2057</v>
      </c>
      <c r="G2162" s="941" t="s">
        <v>2058</v>
      </c>
      <c r="H2162" s="184" t="s">
        <v>22</v>
      </c>
      <c r="I2162" s="185">
        <v>1</v>
      </c>
      <c r="J2162" s="185">
        <v>1</v>
      </c>
      <c r="K2162" s="185">
        <v>1</v>
      </c>
      <c r="L2162" s="185">
        <v>1</v>
      </c>
      <c r="M2162" s="185">
        <v>2</v>
      </c>
      <c r="N2162" s="1055"/>
    </row>
    <row r="2163" spans="2:14" ht="31.5" customHeight="1">
      <c r="B2163" s="1062"/>
      <c r="C2163" s="925"/>
      <c r="D2163" s="934"/>
      <c r="E2163" s="998"/>
      <c r="F2163" s="934"/>
      <c r="G2163" s="934"/>
      <c r="H2163" s="188" t="s">
        <v>24</v>
      </c>
      <c r="I2163" s="189">
        <v>1</v>
      </c>
      <c r="J2163" s="189">
        <v>1</v>
      </c>
      <c r="K2163" s="189">
        <v>1</v>
      </c>
      <c r="L2163" s="189">
        <v>1</v>
      </c>
      <c r="M2163" s="189">
        <v>2</v>
      </c>
      <c r="N2163" s="1056"/>
    </row>
    <row r="2164" spans="2:14" ht="31.5" customHeight="1" thickBot="1">
      <c r="B2164" s="1063"/>
      <c r="C2164" s="984"/>
      <c r="D2164" s="985"/>
      <c r="E2164" s="1068"/>
      <c r="F2164" s="985"/>
      <c r="G2164" s="985"/>
      <c r="H2164" s="191" t="s">
        <v>25</v>
      </c>
      <c r="I2164" s="192">
        <v>0.2</v>
      </c>
      <c r="J2164" s="192">
        <v>1</v>
      </c>
      <c r="K2164" s="192">
        <v>0.9</v>
      </c>
      <c r="L2164" s="192">
        <v>1</v>
      </c>
      <c r="M2164" s="192">
        <v>1</v>
      </c>
      <c r="N2164" s="1057"/>
    </row>
    <row r="2165" spans="2:14" ht="31.5" customHeight="1" thickTop="1">
      <c r="B2165" s="1061" t="s">
        <v>2059</v>
      </c>
      <c r="C2165" s="938" t="s">
        <v>2060</v>
      </c>
      <c r="D2165" s="941" t="s">
        <v>2061</v>
      </c>
      <c r="E2165" s="1011" t="s">
        <v>19</v>
      </c>
      <c r="F2165" s="941" t="s">
        <v>2062</v>
      </c>
      <c r="G2165" s="941" t="s">
        <v>2063</v>
      </c>
      <c r="H2165" s="184" t="s">
        <v>22</v>
      </c>
      <c r="I2165" s="185">
        <v>38</v>
      </c>
      <c r="J2165" s="185">
        <v>55</v>
      </c>
      <c r="K2165" s="185">
        <v>1</v>
      </c>
      <c r="L2165" s="185">
        <v>3</v>
      </c>
      <c r="M2165" s="185">
        <v>97</v>
      </c>
      <c r="N2165" s="1055"/>
    </row>
    <row r="2166" spans="2:14" ht="31.5" customHeight="1">
      <c r="B2166" s="1062"/>
      <c r="C2166" s="925"/>
      <c r="D2166" s="934"/>
      <c r="E2166" s="1012"/>
      <c r="F2166" s="934"/>
      <c r="G2166" s="934"/>
      <c r="H2166" s="188" t="s">
        <v>24</v>
      </c>
      <c r="I2166" s="189">
        <v>1362</v>
      </c>
      <c r="J2166" s="189">
        <v>1362</v>
      </c>
      <c r="K2166" s="189">
        <v>131</v>
      </c>
      <c r="L2166" s="189">
        <v>131</v>
      </c>
      <c r="M2166" s="189">
        <v>131</v>
      </c>
      <c r="N2166" s="1056"/>
    </row>
    <row r="2167" spans="2:14" ht="31.5" customHeight="1" thickBot="1">
      <c r="B2167" s="1063"/>
      <c r="C2167" s="984"/>
      <c r="D2167" s="985"/>
      <c r="E2167" s="1064"/>
      <c r="F2167" s="985"/>
      <c r="G2167" s="985"/>
      <c r="H2167" s="191" t="s">
        <v>25</v>
      </c>
      <c r="I2167" s="273">
        <v>2.8000000000000001E-2</v>
      </c>
      <c r="J2167" s="192">
        <v>0.04</v>
      </c>
      <c r="K2167" s="273">
        <v>8.0000000000000002E-3</v>
      </c>
      <c r="L2167" s="273">
        <v>2.3E-2</v>
      </c>
      <c r="M2167" s="192">
        <v>0.74</v>
      </c>
      <c r="N2167" s="1057"/>
    </row>
    <row r="2168" spans="2:14" ht="31.5" customHeight="1" thickTop="1">
      <c r="B2168" s="1061" t="s">
        <v>2059</v>
      </c>
      <c r="C2168" s="938" t="s">
        <v>2060</v>
      </c>
      <c r="D2168" s="941" t="s">
        <v>2061</v>
      </c>
      <c r="E2168" s="997" t="s">
        <v>26</v>
      </c>
      <c r="F2168" s="939" t="s">
        <v>2064</v>
      </c>
      <c r="G2168" s="939" t="s">
        <v>2065</v>
      </c>
      <c r="H2168" s="184" t="s">
        <v>22</v>
      </c>
      <c r="I2168" s="185">
        <v>0</v>
      </c>
      <c r="J2168" s="185">
        <v>0</v>
      </c>
      <c r="K2168" s="185">
        <v>0</v>
      </c>
      <c r="L2168" s="185">
        <v>0</v>
      </c>
      <c r="M2168" s="185">
        <v>0</v>
      </c>
      <c r="N2168" s="1055" t="s">
        <v>2066</v>
      </c>
    </row>
    <row r="2169" spans="2:14" ht="31.5" customHeight="1">
      <c r="B2169" s="1062"/>
      <c r="C2169" s="925"/>
      <c r="D2169" s="934"/>
      <c r="E2169" s="998"/>
      <c r="F2169" s="928"/>
      <c r="G2169" s="928"/>
      <c r="H2169" s="188" t="s">
        <v>24</v>
      </c>
      <c r="I2169" s="189">
        <v>300</v>
      </c>
      <c r="J2169" s="189">
        <v>300</v>
      </c>
      <c r="K2169" s="189">
        <v>300</v>
      </c>
      <c r="L2169" s="189">
        <v>300</v>
      </c>
      <c r="M2169" s="189">
        <v>300</v>
      </c>
      <c r="N2169" s="1056"/>
    </row>
    <row r="2170" spans="2:14" ht="31.5" customHeight="1" thickBot="1">
      <c r="B2170" s="1063"/>
      <c r="C2170" s="984"/>
      <c r="D2170" s="985"/>
      <c r="E2170" s="1068"/>
      <c r="F2170" s="1069"/>
      <c r="G2170" s="1069"/>
      <c r="H2170" s="191" t="s">
        <v>25</v>
      </c>
      <c r="I2170" s="192">
        <v>0</v>
      </c>
      <c r="J2170" s="192">
        <v>0</v>
      </c>
      <c r="K2170" s="192">
        <v>0</v>
      </c>
      <c r="L2170" s="192">
        <v>0</v>
      </c>
      <c r="M2170" s="192">
        <v>0</v>
      </c>
      <c r="N2170" s="1057"/>
    </row>
    <row r="2171" spans="2:14" ht="31.5" customHeight="1" thickTop="1">
      <c r="B2171" s="1061" t="s">
        <v>2059</v>
      </c>
      <c r="C2171" s="938" t="s">
        <v>2060</v>
      </c>
      <c r="D2171" s="941" t="s">
        <v>2061</v>
      </c>
      <c r="E2171" s="997" t="s">
        <v>26</v>
      </c>
      <c r="F2171" s="939" t="s">
        <v>2064</v>
      </c>
      <c r="G2171" s="939" t="s">
        <v>2067</v>
      </c>
      <c r="H2171" s="184" t="s">
        <v>22</v>
      </c>
      <c r="I2171" s="185">
        <v>38</v>
      </c>
      <c r="J2171" s="185">
        <v>1</v>
      </c>
      <c r="K2171" s="185">
        <v>0</v>
      </c>
      <c r="L2171" s="185">
        <v>0</v>
      </c>
      <c r="M2171" s="185">
        <v>39</v>
      </c>
      <c r="N2171" s="1055"/>
    </row>
    <row r="2172" spans="2:14" ht="31.5" customHeight="1">
      <c r="B2172" s="1062"/>
      <c r="C2172" s="925"/>
      <c r="D2172" s="934"/>
      <c r="E2172" s="998"/>
      <c r="F2172" s="928"/>
      <c r="G2172" s="928"/>
      <c r="H2172" s="188" t="s">
        <v>24</v>
      </c>
      <c r="I2172" s="189">
        <v>370</v>
      </c>
      <c r="J2172" s="189">
        <v>370</v>
      </c>
      <c r="K2172" s="189">
        <v>370</v>
      </c>
      <c r="L2172" s="189">
        <v>39</v>
      </c>
      <c r="M2172" s="189">
        <v>39</v>
      </c>
      <c r="N2172" s="1056"/>
    </row>
    <row r="2173" spans="2:14" ht="31.5" customHeight="1" thickBot="1">
      <c r="B2173" s="1063"/>
      <c r="C2173" s="984"/>
      <c r="D2173" s="985"/>
      <c r="E2173" s="1068"/>
      <c r="F2173" s="1069"/>
      <c r="G2173" s="1069"/>
      <c r="H2173" s="191" t="s">
        <v>25</v>
      </c>
      <c r="I2173" s="273">
        <v>0.10299999999999999</v>
      </c>
      <c r="J2173" s="273">
        <v>3.0000000000000001E-3</v>
      </c>
      <c r="K2173" s="192">
        <v>0</v>
      </c>
      <c r="L2173" s="192">
        <v>0</v>
      </c>
      <c r="M2173" s="192">
        <v>1</v>
      </c>
      <c r="N2173" s="1057"/>
    </row>
    <row r="2174" spans="2:14" ht="31.5" customHeight="1" thickTop="1">
      <c r="B2174" s="1061" t="s">
        <v>2059</v>
      </c>
      <c r="C2174" s="938" t="s">
        <v>2060</v>
      </c>
      <c r="D2174" s="941" t="s">
        <v>2061</v>
      </c>
      <c r="E2174" s="997" t="s">
        <v>26</v>
      </c>
      <c r="F2174" s="939" t="s">
        <v>2064</v>
      </c>
      <c r="G2174" s="939" t="s">
        <v>2068</v>
      </c>
      <c r="H2174" s="184" t="s">
        <v>22</v>
      </c>
      <c r="I2174" s="185">
        <v>0</v>
      </c>
      <c r="J2174" s="185">
        <v>54</v>
      </c>
      <c r="K2174" s="185">
        <v>1</v>
      </c>
      <c r="L2174" s="185">
        <v>3</v>
      </c>
      <c r="M2174" s="185">
        <v>58</v>
      </c>
      <c r="N2174" s="1055" t="s">
        <v>2069</v>
      </c>
    </row>
    <row r="2175" spans="2:14" ht="31.5" customHeight="1">
      <c r="B2175" s="1062"/>
      <c r="C2175" s="925"/>
      <c r="D2175" s="934"/>
      <c r="E2175" s="998"/>
      <c r="F2175" s="928"/>
      <c r="G2175" s="928"/>
      <c r="H2175" s="188" t="s">
        <v>24</v>
      </c>
      <c r="I2175" s="189">
        <v>92</v>
      </c>
      <c r="J2175" s="189">
        <v>92</v>
      </c>
      <c r="K2175" s="189">
        <v>92</v>
      </c>
      <c r="L2175" s="189">
        <v>92</v>
      </c>
      <c r="M2175" s="189">
        <v>92</v>
      </c>
      <c r="N2175" s="1056"/>
    </row>
    <row r="2176" spans="2:14" ht="31.5" customHeight="1" thickBot="1">
      <c r="B2176" s="1063"/>
      <c r="C2176" s="984"/>
      <c r="D2176" s="985"/>
      <c r="E2176" s="1068"/>
      <c r="F2176" s="1069"/>
      <c r="G2176" s="1069"/>
      <c r="H2176" s="191" t="s">
        <v>25</v>
      </c>
      <c r="I2176" s="192">
        <v>0</v>
      </c>
      <c r="J2176" s="273">
        <v>0.58699999999999997</v>
      </c>
      <c r="K2176" s="273">
        <v>1.0999999999999999E-2</v>
      </c>
      <c r="L2176" s="273">
        <v>3.3000000000000002E-2</v>
      </c>
      <c r="M2176" s="273">
        <v>0.63100000000000001</v>
      </c>
      <c r="N2176" s="1057"/>
    </row>
    <row r="2177" spans="2:14" ht="31.5" customHeight="1" thickTop="1">
      <c r="B2177" s="1061" t="s">
        <v>2059</v>
      </c>
      <c r="C2177" s="938" t="s">
        <v>2060</v>
      </c>
      <c r="D2177" s="941" t="s">
        <v>2061</v>
      </c>
      <c r="E2177" s="997" t="s">
        <v>26</v>
      </c>
      <c r="F2177" s="939" t="s">
        <v>2064</v>
      </c>
      <c r="G2177" s="939" t="s">
        <v>2070</v>
      </c>
      <c r="H2177" s="184" t="s">
        <v>22</v>
      </c>
      <c r="I2177" s="185">
        <v>0</v>
      </c>
      <c r="J2177" s="185">
        <v>0</v>
      </c>
      <c r="K2177" s="185">
        <v>0</v>
      </c>
      <c r="L2177" s="185">
        <v>0</v>
      </c>
      <c r="M2177" s="185">
        <v>0</v>
      </c>
      <c r="N2177" s="1055" t="s">
        <v>2071</v>
      </c>
    </row>
    <row r="2178" spans="2:14" ht="31.5" customHeight="1">
      <c r="B2178" s="1062"/>
      <c r="C2178" s="925"/>
      <c r="D2178" s="934"/>
      <c r="E2178" s="998"/>
      <c r="F2178" s="928"/>
      <c r="G2178" s="928"/>
      <c r="H2178" s="188" t="s">
        <v>24</v>
      </c>
      <c r="I2178" s="189">
        <v>500</v>
      </c>
      <c r="J2178" s="189">
        <v>500</v>
      </c>
      <c r="K2178" s="189">
        <v>500</v>
      </c>
      <c r="L2178" s="189">
        <v>500</v>
      </c>
      <c r="M2178" s="189">
        <v>500</v>
      </c>
      <c r="N2178" s="1056"/>
    </row>
    <row r="2179" spans="2:14" ht="31.5" customHeight="1" thickBot="1">
      <c r="B2179" s="1063"/>
      <c r="C2179" s="984"/>
      <c r="D2179" s="985"/>
      <c r="E2179" s="1068"/>
      <c r="F2179" s="1069"/>
      <c r="G2179" s="1069"/>
      <c r="H2179" s="191" t="s">
        <v>25</v>
      </c>
      <c r="I2179" s="192">
        <v>0</v>
      </c>
      <c r="J2179" s="192">
        <v>0</v>
      </c>
      <c r="K2179" s="192">
        <v>0</v>
      </c>
      <c r="L2179" s="192">
        <v>0</v>
      </c>
      <c r="M2179" s="192">
        <v>0</v>
      </c>
      <c r="N2179" s="1057"/>
    </row>
    <row r="2180" spans="2:14" ht="31.5" customHeight="1" thickTop="1">
      <c r="B2180" s="1061" t="s">
        <v>2059</v>
      </c>
      <c r="C2180" s="938" t="s">
        <v>2060</v>
      </c>
      <c r="D2180" s="941" t="s">
        <v>2061</v>
      </c>
      <c r="E2180" s="997" t="s">
        <v>26</v>
      </c>
      <c r="F2180" s="939" t="s">
        <v>2064</v>
      </c>
      <c r="G2180" s="941" t="s">
        <v>2072</v>
      </c>
      <c r="H2180" s="184" t="s">
        <v>22</v>
      </c>
      <c r="I2180" s="185">
        <v>0</v>
      </c>
      <c r="J2180" s="185">
        <v>0</v>
      </c>
      <c r="K2180" s="185">
        <v>0</v>
      </c>
      <c r="L2180" s="185">
        <v>0</v>
      </c>
      <c r="M2180" s="185">
        <v>0</v>
      </c>
      <c r="N2180" s="1055" t="s">
        <v>2073</v>
      </c>
    </row>
    <row r="2181" spans="2:14" ht="31.5" customHeight="1">
      <c r="B2181" s="1062"/>
      <c r="C2181" s="925"/>
      <c r="D2181" s="934"/>
      <c r="E2181" s="998"/>
      <c r="F2181" s="928"/>
      <c r="G2181" s="934"/>
      <c r="H2181" s="188" t="s">
        <v>24</v>
      </c>
      <c r="I2181" s="189">
        <v>100</v>
      </c>
      <c r="J2181" s="189">
        <v>100</v>
      </c>
      <c r="K2181" s="189">
        <v>100</v>
      </c>
      <c r="L2181" s="189">
        <v>100</v>
      </c>
      <c r="M2181" s="189">
        <v>100</v>
      </c>
      <c r="N2181" s="1056"/>
    </row>
    <row r="2182" spans="2:14" ht="31.5" customHeight="1" thickBot="1">
      <c r="B2182" s="1063"/>
      <c r="C2182" s="984"/>
      <c r="D2182" s="985"/>
      <c r="E2182" s="1068"/>
      <c r="F2182" s="1069"/>
      <c r="G2182" s="985"/>
      <c r="H2182" s="191" t="s">
        <v>25</v>
      </c>
      <c r="I2182" s="192">
        <v>0</v>
      </c>
      <c r="J2182" s="192">
        <v>0</v>
      </c>
      <c r="K2182" s="192">
        <v>0</v>
      </c>
      <c r="L2182" s="192">
        <v>0</v>
      </c>
      <c r="M2182" s="192">
        <v>0</v>
      </c>
      <c r="N2182" s="1057"/>
    </row>
    <row r="2183" spans="2:14" ht="31.5" customHeight="1" thickTop="1">
      <c r="B2183" s="1061" t="s">
        <v>2059</v>
      </c>
      <c r="C2183" s="938" t="s">
        <v>2060</v>
      </c>
      <c r="D2183" s="941" t="s">
        <v>2061</v>
      </c>
      <c r="E2183" s="997" t="s">
        <v>70</v>
      </c>
      <c r="F2183" s="941" t="s">
        <v>2074</v>
      </c>
      <c r="G2183" s="941" t="s">
        <v>2075</v>
      </c>
      <c r="H2183" s="184" t="s">
        <v>22</v>
      </c>
      <c r="I2183" s="185">
        <v>38</v>
      </c>
      <c r="J2183" s="185">
        <v>55</v>
      </c>
      <c r="K2183" s="185">
        <v>1</v>
      </c>
      <c r="L2183" s="185">
        <v>3</v>
      </c>
      <c r="M2183" s="185">
        <v>97</v>
      </c>
      <c r="N2183" s="1055" t="s">
        <v>2076</v>
      </c>
    </row>
    <row r="2184" spans="2:14" ht="31.5" customHeight="1">
      <c r="B2184" s="1062"/>
      <c r="C2184" s="925"/>
      <c r="D2184" s="934"/>
      <c r="E2184" s="998"/>
      <c r="F2184" s="934"/>
      <c r="G2184" s="934"/>
      <c r="H2184" s="188" t="s">
        <v>24</v>
      </c>
      <c r="I2184" s="189">
        <v>1362</v>
      </c>
      <c r="J2184" s="189">
        <v>1362</v>
      </c>
      <c r="K2184" s="189">
        <v>131</v>
      </c>
      <c r="L2184" s="189">
        <v>131</v>
      </c>
      <c r="M2184" s="189">
        <v>131</v>
      </c>
      <c r="N2184" s="1056"/>
    </row>
    <row r="2185" spans="2:14" ht="31.5" customHeight="1" thickBot="1">
      <c r="B2185" s="1063"/>
      <c r="C2185" s="984"/>
      <c r="D2185" s="985"/>
      <c r="E2185" s="1068"/>
      <c r="F2185" s="985"/>
      <c r="G2185" s="985"/>
      <c r="H2185" s="191" t="s">
        <v>25</v>
      </c>
      <c r="I2185" s="273">
        <v>2.8000000000000001E-2</v>
      </c>
      <c r="J2185" s="192">
        <v>0.04</v>
      </c>
      <c r="K2185" s="273">
        <v>8.0000000000000002E-3</v>
      </c>
      <c r="L2185" s="273">
        <v>2.3E-2</v>
      </c>
      <c r="M2185" s="192">
        <v>0.74</v>
      </c>
      <c r="N2185" s="1057"/>
    </row>
    <row r="2186" spans="2:14" ht="31.5" customHeight="1" thickTop="1">
      <c r="B2186" s="1061" t="s">
        <v>2059</v>
      </c>
      <c r="C2186" s="938" t="s">
        <v>2060</v>
      </c>
      <c r="D2186" s="941" t="s">
        <v>2061</v>
      </c>
      <c r="E2186" s="997" t="s">
        <v>103</v>
      </c>
      <c r="F2186" s="941" t="s">
        <v>2077</v>
      </c>
      <c r="G2186" s="941" t="s">
        <v>2078</v>
      </c>
      <c r="H2186" s="184" t="s">
        <v>22</v>
      </c>
      <c r="I2186" s="185">
        <v>38</v>
      </c>
      <c r="J2186" s="185">
        <v>55</v>
      </c>
      <c r="K2186" s="185">
        <v>1</v>
      </c>
      <c r="L2186" s="185">
        <v>3</v>
      </c>
      <c r="M2186" s="185">
        <v>97</v>
      </c>
      <c r="N2186" s="1055" t="s">
        <v>2079</v>
      </c>
    </row>
    <row r="2187" spans="2:14" ht="31.5" customHeight="1">
      <c r="B2187" s="1062"/>
      <c r="C2187" s="925"/>
      <c r="D2187" s="934"/>
      <c r="E2187" s="998"/>
      <c r="F2187" s="934"/>
      <c r="G2187" s="934"/>
      <c r="H2187" s="188" t="s">
        <v>24</v>
      </c>
      <c r="I2187" s="189">
        <v>1362</v>
      </c>
      <c r="J2187" s="189">
        <v>1362</v>
      </c>
      <c r="K2187" s="189">
        <v>131</v>
      </c>
      <c r="L2187" s="189">
        <v>131</v>
      </c>
      <c r="M2187" s="189">
        <v>131</v>
      </c>
      <c r="N2187" s="1056"/>
    </row>
    <row r="2188" spans="2:14" ht="31.5" customHeight="1" thickBot="1">
      <c r="B2188" s="1063"/>
      <c r="C2188" s="984"/>
      <c r="D2188" s="985"/>
      <c r="E2188" s="1068"/>
      <c r="F2188" s="985"/>
      <c r="G2188" s="985"/>
      <c r="H2188" s="191" t="s">
        <v>25</v>
      </c>
      <c r="I2188" s="273">
        <v>2.8000000000000001E-2</v>
      </c>
      <c r="J2188" s="192">
        <v>0.04</v>
      </c>
      <c r="K2188" s="273">
        <v>8.0000000000000002E-3</v>
      </c>
      <c r="L2188" s="273">
        <v>2.3E-2</v>
      </c>
      <c r="M2188" s="192">
        <v>0.74</v>
      </c>
      <c r="N2188" s="1057"/>
    </row>
    <row r="2189" spans="2:14" ht="31.5" customHeight="1" thickTop="1">
      <c r="B2189" s="1061" t="s">
        <v>2059</v>
      </c>
      <c r="C2189" s="938" t="s">
        <v>2080</v>
      </c>
      <c r="D2189" s="941" t="s">
        <v>2081</v>
      </c>
      <c r="E2189" s="1011" t="s">
        <v>1245</v>
      </c>
      <c r="F2189" s="941" t="s">
        <v>2082</v>
      </c>
      <c r="G2189" s="941" t="s">
        <v>2083</v>
      </c>
      <c r="H2189" s="184" t="s">
        <v>22</v>
      </c>
      <c r="I2189" s="185">
        <v>0</v>
      </c>
      <c r="J2189" s="185">
        <v>0</v>
      </c>
      <c r="K2189" s="185">
        <v>0</v>
      </c>
      <c r="L2189" s="185">
        <v>0</v>
      </c>
      <c r="M2189" s="185">
        <v>0</v>
      </c>
      <c r="N2189" s="1055" t="s">
        <v>2071</v>
      </c>
    </row>
    <row r="2190" spans="2:14" ht="31.5" customHeight="1">
      <c r="B2190" s="1062"/>
      <c r="C2190" s="925"/>
      <c r="D2190" s="934"/>
      <c r="E2190" s="1012"/>
      <c r="F2190" s="934"/>
      <c r="G2190" s="934"/>
      <c r="H2190" s="188" t="s">
        <v>24</v>
      </c>
      <c r="I2190" s="189">
        <v>2290</v>
      </c>
      <c r="J2190" s="189">
        <v>2290</v>
      </c>
      <c r="K2190" s="189">
        <v>2290</v>
      </c>
      <c r="L2190" s="189">
        <v>0</v>
      </c>
      <c r="M2190" s="189">
        <v>0</v>
      </c>
      <c r="N2190" s="1056"/>
    </row>
    <row r="2191" spans="2:14" ht="31.5" customHeight="1" thickBot="1">
      <c r="B2191" s="1063"/>
      <c r="C2191" s="984"/>
      <c r="D2191" s="985"/>
      <c r="E2191" s="1064"/>
      <c r="F2191" s="985"/>
      <c r="G2191" s="985"/>
      <c r="H2191" s="191" t="s">
        <v>25</v>
      </c>
      <c r="I2191" s="192">
        <v>0</v>
      </c>
      <c r="J2191" s="192">
        <v>0</v>
      </c>
      <c r="K2191" s="192">
        <v>0</v>
      </c>
      <c r="L2191" s="192">
        <v>0</v>
      </c>
      <c r="M2191" s="192">
        <v>0</v>
      </c>
      <c r="N2191" s="1057"/>
    </row>
    <row r="2192" spans="2:14" ht="31.5" customHeight="1" thickTop="1">
      <c r="B2192" s="1065" t="s">
        <v>2059</v>
      </c>
      <c r="C2192" s="925" t="s">
        <v>2080</v>
      </c>
      <c r="D2192" s="933" t="s">
        <v>2081</v>
      </c>
      <c r="E2192" s="1067" t="s">
        <v>1245</v>
      </c>
      <c r="F2192" s="933" t="s">
        <v>2082</v>
      </c>
      <c r="G2192" s="933" t="s">
        <v>2084</v>
      </c>
      <c r="H2192" s="284" t="s">
        <v>22</v>
      </c>
      <c r="I2192" s="281">
        <v>0</v>
      </c>
      <c r="J2192" s="281">
        <v>0</v>
      </c>
      <c r="K2192" s="281">
        <v>0</v>
      </c>
      <c r="L2192" s="281">
        <v>0</v>
      </c>
      <c r="M2192" s="281">
        <v>0</v>
      </c>
      <c r="N2192" s="1055" t="s">
        <v>2071</v>
      </c>
    </row>
    <row r="2193" spans="2:14" ht="31.5" customHeight="1">
      <c r="B2193" s="1066"/>
      <c r="C2193" s="925"/>
      <c r="D2193" s="934"/>
      <c r="E2193" s="1012"/>
      <c r="F2193" s="934"/>
      <c r="G2193" s="934"/>
      <c r="H2193" s="188" t="s">
        <v>24</v>
      </c>
      <c r="I2193" s="189">
        <v>2805</v>
      </c>
      <c r="J2193" s="189">
        <v>2805</v>
      </c>
      <c r="K2193" s="189">
        <v>285</v>
      </c>
      <c r="L2193" s="189">
        <v>0</v>
      </c>
      <c r="M2193" s="189">
        <v>0</v>
      </c>
      <c r="N2193" s="1056"/>
    </row>
    <row r="2194" spans="2:14" ht="31.5" customHeight="1" thickBot="1">
      <c r="B2194" s="1066"/>
      <c r="C2194" s="925"/>
      <c r="D2194" s="934"/>
      <c r="E2194" s="1012"/>
      <c r="F2194" s="934"/>
      <c r="G2194" s="934"/>
      <c r="H2194" s="188" t="s">
        <v>25</v>
      </c>
      <c r="I2194" s="289">
        <v>0</v>
      </c>
      <c r="J2194" s="289">
        <v>0</v>
      </c>
      <c r="K2194" s="289">
        <v>0</v>
      </c>
      <c r="L2194" s="289">
        <v>0</v>
      </c>
      <c r="M2194" s="289">
        <v>0</v>
      </c>
      <c r="N2194" s="1056"/>
    </row>
    <row r="2195" spans="2:14" ht="31.5" customHeight="1" thickTop="1">
      <c r="B2195" s="1061" t="s">
        <v>2059</v>
      </c>
      <c r="C2195" s="938" t="s">
        <v>2085</v>
      </c>
      <c r="D2195" s="941" t="s">
        <v>2086</v>
      </c>
      <c r="E2195" s="1011" t="s">
        <v>2087</v>
      </c>
      <c r="F2195" s="941" t="s">
        <v>2088</v>
      </c>
      <c r="G2195" s="941" t="s">
        <v>2089</v>
      </c>
      <c r="H2195" s="184" t="s">
        <v>22</v>
      </c>
      <c r="I2195" s="185">
        <v>183</v>
      </c>
      <c r="J2195" s="185">
        <v>31</v>
      </c>
      <c r="K2195" s="185">
        <v>39</v>
      </c>
      <c r="L2195" s="185">
        <v>0</v>
      </c>
      <c r="M2195" s="185">
        <v>0</v>
      </c>
      <c r="N2195" s="1055" t="s">
        <v>2090</v>
      </c>
    </row>
    <row r="2196" spans="2:14" ht="31.5" customHeight="1">
      <c r="B2196" s="1062"/>
      <c r="C2196" s="925"/>
      <c r="D2196" s="934"/>
      <c r="E2196" s="1012"/>
      <c r="F2196" s="934"/>
      <c r="G2196" s="934"/>
      <c r="H2196" s="188" t="s">
        <v>24</v>
      </c>
      <c r="I2196" s="189">
        <v>373</v>
      </c>
      <c r="J2196" s="189">
        <v>373</v>
      </c>
      <c r="K2196" s="189">
        <v>373</v>
      </c>
      <c r="L2196" s="189">
        <v>0</v>
      </c>
      <c r="M2196" s="189">
        <v>0</v>
      </c>
      <c r="N2196" s="1056"/>
    </row>
    <row r="2197" spans="2:14" ht="31.5" customHeight="1" thickBot="1">
      <c r="B2197" s="1063"/>
      <c r="C2197" s="984"/>
      <c r="D2197" s="985"/>
      <c r="E2197" s="1064"/>
      <c r="F2197" s="985"/>
      <c r="G2197" s="985"/>
      <c r="H2197" s="191" t="s">
        <v>25</v>
      </c>
      <c r="I2197" s="273">
        <v>0.49099999999999999</v>
      </c>
      <c r="J2197" s="273">
        <v>8.3000000000000004E-2</v>
      </c>
      <c r="K2197" s="273">
        <v>0.105</v>
      </c>
      <c r="L2197" s="192">
        <v>0</v>
      </c>
      <c r="M2197" s="192">
        <v>0</v>
      </c>
      <c r="N2197" s="1057"/>
    </row>
    <row r="2198" spans="2:14" ht="31.5" customHeight="1" thickTop="1">
      <c r="B2198" s="1061" t="s">
        <v>2059</v>
      </c>
      <c r="C2198" s="938" t="s">
        <v>2085</v>
      </c>
      <c r="D2198" s="941" t="s">
        <v>2086</v>
      </c>
      <c r="E2198" s="1011" t="s">
        <v>26</v>
      </c>
      <c r="F2198" s="941" t="s">
        <v>2091</v>
      </c>
      <c r="G2198" s="941" t="s">
        <v>2092</v>
      </c>
      <c r="H2198" s="184" t="s">
        <v>22</v>
      </c>
      <c r="I2198" s="185">
        <v>182</v>
      </c>
      <c r="J2198" s="185">
        <v>28</v>
      </c>
      <c r="K2198" s="185">
        <v>32</v>
      </c>
      <c r="L2198" s="299">
        <v>0</v>
      </c>
      <c r="M2198" s="299">
        <v>0</v>
      </c>
      <c r="N2198" s="1055" t="s">
        <v>2090</v>
      </c>
    </row>
    <row r="2199" spans="2:14" ht="31.5" customHeight="1">
      <c r="B2199" s="1062"/>
      <c r="C2199" s="925"/>
      <c r="D2199" s="934"/>
      <c r="E2199" s="1012"/>
      <c r="F2199" s="934"/>
      <c r="G2199" s="934"/>
      <c r="H2199" s="188" t="s">
        <v>24</v>
      </c>
      <c r="I2199" s="189">
        <v>350</v>
      </c>
      <c r="J2199" s="189">
        <v>350</v>
      </c>
      <c r="K2199" s="189">
        <v>350</v>
      </c>
      <c r="L2199" s="289">
        <v>0.45</v>
      </c>
      <c r="M2199" s="289">
        <v>0.85</v>
      </c>
      <c r="N2199" s="1056"/>
    </row>
    <row r="2200" spans="2:14" ht="31.5" customHeight="1" thickBot="1">
      <c r="B2200" s="1063"/>
      <c r="C2200" s="984"/>
      <c r="D2200" s="985"/>
      <c r="E2200" s="1064"/>
      <c r="F2200" s="985"/>
      <c r="G2200" s="985"/>
      <c r="H2200" s="191" t="s">
        <v>25</v>
      </c>
      <c r="I2200" s="192">
        <v>0.52</v>
      </c>
      <c r="J2200" s="192">
        <v>0.08</v>
      </c>
      <c r="K2200" s="273">
        <v>9.0999999999999998E-2</v>
      </c>
      <c r="L2200" s="192">
        <v>0</v>
      </c>
      <c r="M2200" s="192">
        <v>0</v>
      </c>
      <c r="N2200" s="1057"/>
    </row>
    <row r="2201" spans="2:14" ht="31.5" customHeight="1" thickTop="1">
      <c r="B2201" s="1061" t="s">
        <v>2059</v>
      </c>
      <c r="C2201" s="938" t="s">
        <v>2085</v>
      </c>
      <c r="D2201" s="941" t="s">
        <v>2086</v>
      </c>
      <c r="E2201" s="1011" t="s">
        <v>26</v>
      </c>
      <c r="F2201" s="941" t="s">
        <v>2091</v>
      </c>
      <c r="G2201" s="941" t="s">
        <v>2093</v>
      </c>
      <c r="H2201" s="184" t="s">
        <v>22</v>
      </c>
      <c r="I2201" s="185">
        <v>1</v>
      </c>
      <c r="J2201" s="185">
        <v>3</v>
      </c>
      <c r="K2201" s="185">
        <v>7</v>
      </c>
      <c r="L2201" s="299">
        <v>0</v>
      </c>
      <c r="M2201" s="299">
        <v>0</v>
      </c>
      <c r="N2201" s="1055" t="s">
        <v>2090</v>
      </c>
    </row>
    <row r="2202" spans="2:14" ht="31.5" customHeight="1">
      <c r="B2202" s="1062"/>
      <c r="C2202" s="925"/>
      <c r="D2202" s="934"/>
      <c r="E2202" s="1012"/>
      <c r="F2202" s="934"/>
      <c r="G2202" s="934"/>
      <c r="H2202" s="188" t="s">
        <v>24</v>
      </c>
      <c r="I2202" s="189">
        <v>23</v>
      </c>
      <c r="J2202" s="189">
        <v>23</v>
      </c>
      <c r="K2202" s="189">
        <v>23</v>
      </c>
      <c r="L2202" s="289">
        <v>0.45</v>
      </c>
      <c r="M2202" s="289">
        <v>0.85</v>
      </c>
      <c r="N2202" s="1056"/>
    </row>
    <row r="2203" spans="2:14" ht="31.5" customHeight="1" thickBot="1">
      <c r="B2203" s="1063"/>
      <c r="C2203" s="984"/>
      <c r="D2203" s="985"/>
      <c r="E2203" s="1064"/>
      <c r="F2203" s="985"/>
      <c r="G2203" s="985"/>
      <c r="H2203" s="191" t="s">
        <v>25</v>
      </c>
      <c r="I2203" s="273">
        <v>4.2999999999999997E-2</v>
      </c>
      <c r="J2203" s="192">
        <v>0.13</v>
      </c>
      <c r="K2203" s="273">
        <v>0.30399999999999999</v>
      </c>
      <c r="L2203" s="192">
        <v>0</v>
      </c>
      <c r="M2203" s="192">
        <v>0</v>
      </c>
      <c r="N2203" s="1057"/>
    </row>
    <row r="2204" spans="2:14" ht="31.5" customHeight="1" thickTop="1">
      <c r="B2204" s="1061" t="s">
        <v>2059</v>
      </c>
      <c r="C2204" s="938" t="s">
        <v>2085</v>
      </c>
      <c r="D2204" s="941" t="s">
        <v>2086</v>
      </c>
      <c r="E2204" s="1011" t="s">
        <v>70</v>
      </c>
      <c r="F2204" s="941" t="s">
        <v>2094</v>
      </c>
      <c r="G2204" s="941" t="s">
        <v>2095</v>
      </c>
      <c r="H2204" s="184" t="s">
        <v>22</v>
      </c>
      <c r="I2204" s="185">
        <v>182</v>
      </c>
      <c r="J2204" s="185">
        <v>28</v>
      </c>
      <c r="K2204" s="185">
        <v>32</v>
      </c>
      <c r="L2204" s="299">
        <v>0</v>
      </c>
      <c r="M2204" s="299">
        <v>0</v>
      </c>
      <c r="N2204" s="1055" t="s">
        <v>2090</v>
      </c>
    </row>
    <row r="2205" spans="2:14" ht="31.5" customHeight="1">
      <c r="B2205" s="1062"/>
      <c r="C2205" s="925"/>
      <c r="D2205" s="934"/>
      <c r="E2205" s="1012"/>
      <c r="F2205" s="934"/>
      <c r="G2205" s="934"/>
      <c r="H2205" s="188" t="s">
        <v>24</v>
      </c>
      <c r="I2205" s="189">
        <v>350</v>
      </c>
      <c r="J2205" s="189">
        <v>350</v>
      </c>
      <c r="K2205" s="189">
        <v>350</v>
      </c>
      <c r="L2205" s="289">
        <v>0.45</v>
      </c>
      <c r="M2205" s="289">
        <v>0.85</v>
      </c>
      <c r="N2205" s="1056"/>
    </row>
    <row r="2206" spans="2:14" ht="31.5" customHeight="1" thickBot="1">
      <c r="B2206" s="1063"/>
      <c r="C2206" s="984"/>
      <c r="D2206" s="985"/>
      <c r="E2206" s="1064"/>
      <c r="F2206" s="985"/>
      <c r="G2206" s="985"/>
      <c r="H2206" s="191" t="s">
        <v>25</v>
      </c>
      <c r="I2206" s="192">
        <v>0.52</v>
      </c>
      <c r="J2206" s="192">
        <v>0.08</v>
      </c>
      <c r="K2206" s="273">
        <v>9.0999999999999998E-2</v>
      </c>
      <c r="L2206" s="192">
        <v>0</v>
      </c>
      <c r="M2206" s="192">
        <v>0</v>
      </c>
      <c r="N2206" s="1057"/>
    </row>
    <row r="2207" spans="2:14" ht="31.5" customHeight="1" thickTop="1">
      <c r="B2207" s="1061" t="s">
        <v>2059</v>
      </c>
      <c r="C2207" s="938" t="s">
        <v>2085</v>
      </c>
      <c r="D2207" s="941" t="s">
        <v>2086</v>
      </c>
      <c r="E2207" s="1011" t="s">
        <v>103</v>
      </c>
      <c r="F2207" s="941" t="s">
        <v>2096</v>
      </c>
      <c r="G2207" s="941" t="s">
        <v>2097</v>
      </c>
      <c r="H2207" s="184" t="s">
        <v>22</v>
      </c>
      <c r="I2207" s="185">
        <v>1</v>
      </c>
      <c r="J2207" s="185">
        <v>3</v>
      </c>
      <c r="K2207" s="185">
        <v>7</v>
      </c>
      <c r="L2207" s="299">
        <v>0</v>
      </c>
      <c r="M2207" s="299">
        <v>0</v>
      </c>
      <c r="N2207" s="1055" t="s">
        <v>2090</v>
      </c>
    </row>
    <row r="2208" spans="2:14" ht="31.5" customHeight="1">
      <c r="B2208" s="1062"/>
      <c r="C2208" s="925"/>
      <c r="D2208" s="934"/>
      <c r="E2208" s="1012"/>
      <c r="F2208" s="934"/>
      <c r="G2208" s="934"/>
      <c r="H2208" s="188" t="s">
        <v>24</v>
      </c>
      <c r="I2208" s="189">
        <v>23</v>
      </c>
      <c r="J2208" s="189">
        <v>23</v>
      </c>
      <c r="K2208" s="189">
        <v>23</v>
      </c>
      <c r="L2208" s="289">
        <v>0.45</v>
      </c>
      <c r="M2208" s="289">
        <v>0.85</v>
      </c>
      <c r="N2208" s="1056"/>
    </row>
    <row r="2209" spans="2:14" ht="31.5" customHeight="1" thickBot="1">
      <c r="B2209" s="1063"/>
      <c r="C2209" s="984"/>
      <c r="D2209" s="985"/>
      <c r="E2209" s="1064"/>
      <c r="F2209" s="985"/>
      <c r="G2209" s="985"/>
      <c r="H2209" s="191" t="s">
        <v>25</v>
      </c>
      <c r="I2209" s="273">
        <v>4.2999999999999997E-2</v>
      </c>
      <c r="J2209" s="192">
        <v>0.13</v>
      </c>
      <c r="K2209" s="273">
        <v>0.30399999999999999</v>
      </c>
      <c r="L2209" s="192">
        <v>0</v>
      </c>
      <c r="M2209" s="192">
        <v>0</v>
      </c>
      <c r="N2209" s="1057"/>
    </row>
    <row r="2210" spans="2:14" ht="31.5" customHeight="1" thickTop="1">
      <c r="B2210" s="1061" t="s">
        <v>2059</v>
      </c>
      <c r="C2210" s="938" t="s">
        <v>2098</v>
      </c>
      <c r="D2210" s="941" t="s">
        <v>2099</v>
      </c>
      <c r="E2210" s="1011" t="s">
        <v>2087</v>
      </c>
      <c r="F2210" s="941" t="s">
        <v>2100</v>
      </c>
      <c r="G2210" s="941" t="s">
        <v>2101</v>
      </c>
      <c r="H2210" s="184" t="s">
        <v>22</v>
      </c>
      <c r="I2210" s="185">
        <v>0</v>
      </c>
      <c r="J2210" s="185">
        <v>0</v>
      </c>
      <c r="K2210" s="185">
        <v>0</v>
      </c>
      <c r="L2210" s="185">
        <v>0</v>
      </c>
      <c r="M2210" s="185">
        <v>0</v>
      </c>
      <c r="N2210" s="1055" t="s">
        <v>2071</v>
      </c>
    </row>
    <row r="2211" spans="2:14" ht="31.5" customHeight="1">
      <c r="B2211" s="1062"/>
      <c r="C2211" s="925"/>
      <c r="D2211" s="934"/>
      <c r="E2211" s="1012"/>
      <c r="F2211" s="934"/>
      <c r="G2211" s="934"/>
      <c r="H2211" s="188" t="s">
        <v>24</v>
      </c>
      <c r="I2211" s="189">
        <v>45500</v>
      </c>
      <c r="J2211" s="189">
        <v>45500</v>
      </c>
      <c r="K2211" s="189">
        <v>45500</v>
      </c>
      <c r="L2211" s="189">
        <v>45500</v>
      </c>
      <c r="M2211" s="189">
        <v>45500</v>
      </c>
      <c r="N2211" s="1056"/>
    </row>
    <row r="2212" spans="2:14" ht="31.5" customHeight="1" thickBot="1">
      <c r="B2212" s="1063"/>
      <c r="C2212" s="984"/>
      <c r="D2212" s="985"/>
      <c r="E2212" s="1064"/>
      <c r="F2212" s="985"/>
      <c r="G2212" s="985"/>
      <c r="H2212" s="191" t="s">
        <v>25</v>
      </c>
      <c r="I2212" s="192">
        <v>0</v>
      </c>
      <c r="J2212" s="192">
        <v>0</v>
      </c>
      <c r="K2212" s="192">
        <v>0</v>
      </c>
      <c r="L2212" s="192">
        <v>0</v>
      </c>
      <c r="M2212" s="192">
        <v>0</v>
      </c>
      <c r="N2212" s="1057"/>
    </row>
    <row r="2213" spans="2:14" ht="31.5" customHeight="1" thickTop="1">
      <c r="B2213" s="1061" t="s">
        <v>2059</v>
      </c>
      <c r="C2213" s="938" t="s">
        <v>2098</v>
      </c>
      <c r="D2213" s="941" t="s">
        <v>2099</v>
      </c>
      <c r="E2213" s="1011" t="s">
        <v>26</v>
      </c>
      <c r="F2213" s="941" t="s">
        <v>2102</v>
      </c>
      <c r="G2213" s="941" t="s">
        <v>2103</v>
      </c>
      <c r="H2213" s="184" t="s">
        <v>22</v>
      </c>
      <c r="I2213" s="185">
        <v>0</v>
      </c>
      <c r="J2213" s="185">
        <v>0</v>
      </c>
      <c r="K2213" s="185">
        <v>0</v>
      </c>
      <c r="L2213" s="185">
        <v>0</v>
      </c>
      <c r="M2213" s="185">
        <v>0</v>
      </c>
      <c r="N2213" s="1055" t="s">
        <v>2071</v>
      </c>
    </row>
    <row r="2214" spans="2:14" ht="31.5" customHeight="1">
      <c r="B2214" s="1062"/>
      <c r="C2214" s="925"/>
      <c r="D2214" s="934"/>
      <c r="E2214" s="1012"/>
      <c r="F2214" s="934"/>
      <c r="G2214" s="934"/>
      <c r="H2214" s="188" t="s">
        <v>24</v>
      </c>
      <c r="I2214" s="189">
        <v>40000</v>
      </c>
      <c r="J2214" s="189">
        <v>40000</v>
      </c>
      <c r="K2214" s="189">
        <v>40000</v>
      </c>
      <c r="L2214" s="189">
        <v>40000</v>
      </c>
      <c r="M2214" s="189">
        <v>40000</v>
      </c>
      <c r="N2214" s="1056"/>
    </row>
    <row r="2215" spans="2:14" ht="31.5" customHeight="1" thickBot="1">
      <c r="B2215" s="1063"/>
      <c r="C2215" s="984"/>
      <c r="D2215" s="985"/>
      <c r="E2215" s="1064"/>
      <c r="F2215" s="985"/>
      <c r="G2215" s="985"/>
      <c r="H2215" s="191" t="s">
        <v>25</v>
      </c>
      <c r="I2215" s="192">
        <v>0</v>
      </c>
      <c r="J2215" s="192">
        <v>0</v>
      </c>
      <c r="K2215" s="192">
        <v>0</v>
      </c>
      <c r="L2215" s="192">
        <v>0</v>
      </c>
      <c r="M2215" s="192">
        <v>0</v>
      </c>
      <c r="N2215" s="1057"/>
    </row>
    <row r="2216" spans="2:14" ht="31.5" customHeight="1" thickTop="1">
      <c r="B2216" s="1061" t="s">
        <v>2059</v>
      </c>
      <c r="C2216" s="938" t="s">
        <v>2098</v>
      </c>
      <c r="D2216" s="941" t="s">
        <v>2099</v>
      </c>
      <c r="E2216" s="1011" t="s">
        <v>26</v>
      </c>
      <c r="F2216" s="941" t="s">
        <v>2102</v>
      </c>
      <c r="G2216" s="941" t="s">
        <v>2104</v>
      </c>
      <c r="H2216" s="184" t="s">
        <v>22</v>
      </c>
      <c r="I2216" s="185">
        <v>0</v>
      </c>
      <c r="J2216" s="185">
        <v>0</v>
      </c>
      <c r="K2216" s="185">
        <v>0</v>
      </c>
      <c r="L2216" s="185">
        <v>0</v>
      </c>
      <c r="M2216" s="185">
        <v>0</v>
      </c>
      <c r="N2216" s="1055" t="s">
        <v>2071</v>
      </c>
    </row>
    <row r="2217" spans="2:14" ht="31.5" customHeight="1">
      <c r="B2217" s="1062"/>
      <c r="C2217" s="925"/>
      <c r="D2217" s="934"/>
      <c r="E2217" s="1012"/>
      <c r="F2217" s="934"/>
      <c r="G2217" s="934"/>
      <c r="H2217" s="188" t="s">
        <v>24</v>
      </c>
      <c r="I2217" s="189">
        <v>5000</v>
      </c>
      <c r="J2217" s="189">
        <v>5000</v>
      </c>
      <c r="K2217" s="189">
        <v>5000</v>
      </c>
      <c r="L2217" s="189">
        <v>5000</v>
      </c>
      <c r="M2217" s="189">
        <v>5000</v>
      </c>
      <c r="N2217" s="1056"/>
    </row>
    <row r="2218" spans="2:14" ht="31.5" customHeight="1" thickBot="1">
      <c r="B2218" s="1063"/>
      <c r="C2218" s="984"/>
      <c r="D2218" s="985"/>
      <c r="E2218" s="1064"/>
      <c r="F2218" s="985"/>
      <c r="G2218" s="985"/>
      <c r="H2218" s="191" t="s">
        <v>25</v>
      </c>
      <c r="I2218" s="192">
        <v>0</v>
      </c>
      <c r="J2218" s="192">
        <v>0</v>
      </c>
      <c r="K2218" s="192">
        <v>0</v>
      </c>
      <c r="L2218" s="192">
        <v>0</v>
      </c>
      <c r="M2218" s="192">
        <v>0</v>
      </c>
      <c r="N2218" s="1057"/>
    </row>
    <row r="2219" spans="2:14" ht="31.5" customHeight="1" thickTop="1">
      <c r="B2219" s="1061" t="s">
        <v>2059</v>
      </c>
      <c r="C2219" s="938" t="s">
        <v>2098</v>
      </c>
      <c r="D2219" s="941" t="s">
        <v>2099</v>
      </c>
      <c r="E2219" s="1011" t="s">
        <v>26</v>
      </c>
      <c r="F2219" s="941" t="s">
        <v>2102</v>
      </c>
      <c r="G2219" s="941" t="s">
        <v>2105</v>
      </c>
      <c r="H2219" s="184" t="s">
        <v>22</v>
      </c>
      <c r="I2219" s="185">
        <v>0</v>
      </c>
      <c r="J2219" s="185">
        <v>0</v>
      </c>
      <c r="K2219" s="185">
        <v>0</v>
      </c>
      <c r="L2219" s="185">
        <v>0</v>
      </c>
      <c r="M2219" s="185">
        <v>0</v>
      </c>
      <c r="N2219" s="1055" t="s">
        <v>2071</v>
      </c>
    </row>
    <row r="2220" spans="2:14" ht="31.5" customHeight="1">
      <c r="B2220" s="1062"/>
      <c r="C2220" s="925"/>
      <c r="D2220" s="934"/>
      <c r="E2220" s="1012"/>
      <c r="F2220" s="934"/>
      <c r="G2220" s="934"/>
      <c r="H2220" s="188" t="s">
        <v>24</v>
      </c>
      <c r="I2220" s="189">
        <v>200</v>
      </c>
      <c r="J2220" s="189">
        <v>200</v>
      </c>
      <c r="K2220" s="189">
        <v>200</v>
      </c>
      <c r="L2220" s="189">
        <v>200</v>
      </c>
      <c r="M2220" s="189">
        <v>200</v>
      </c>
      <c r="N2220" s="1056"/>
    </row>
    <row r="2221" spans="2:14" ht="31.5" customHeight="1" thickBot="1">
      <c r="B2221" s="1063"/>
      <c r="C2221" s="984"/>
      <c r="D2221" s="985"/>
      <c r="E2221" s="1064"/>
      <c r="F2221" s="985"/>
      <c r="G2221" s="985"/>
      <c r="H2221" s="191" t="s">
        <v>25</v>
      </c>
      <c r="I2221" s="192">
        <v>0</v>
      </c>
      <c r="J2221" s="192">
        <v>0</v>
      </c>
      <c r="K2221" s="192">
        <v>0</v>
      </c>
      <c r="L2221" s="192">
        <v>0</v>
      </c>
      <c r="M2221" s="192">
        <v>0</v>
      </c>
      <c r="N2221" s="1057"/>
    </row>
    <row r="2222" spans="2:14" ht="31.5" customHeight="1" thickTop="1">
      <c r="B2222" s="1061" t="s">
        <v>2059</v>
      </c>
      <c r="C2222" s="938" t="s">
        <v>2098</v>
      </c>
      <c r="D2222" s="941" t="s">
        <v>2099</v>
      </c>
      <c r="E2222" s="1011" t="s">
        <v>26</v>
      </c>
      <c r="F2222" s="941" t="s">
        <v>2102</v>
      </c>
      <c r="G2222" s="941" t="s">
        <v>2106</v>
      </c>
      <c r="H2222" s="184" t="s">
        <v>22</v>
      </c>
      <c r="I2222" s="185">
        <v>0</v>
      </c>
      <c r="J2222" s="185">
        <v>0</v>
      </c>
      <c r="K2222" s="185">
        <v>0</v>
      </c>
      <c r="L2222" s="185">
        <v>0</v>
      </c>
      <c r="M2222" s="185">
        <v>0</v>
      </c>
      <c r="N2222" s="1055" t="s">
        <v>2071</v>
      </c>
    </row>
    <row r="2223" spans="2:14" ht="31.5" customHeight="1">
      <c r="B2223" s="1062"/>
      <c r="C2223" s="925"/>
      <c r="D2223" s="934"/>
      <c r="E2223" s="1012"/>
      <c r="F2223" s="934"/>
      <c r="G2223" s="934"/>
      <c r="H2223" s="188" t="s">
        <v>24</v>
      </c>
      <c r="I2223" s="189">
        <v>200</v>
      </c>
      <c r="J2223" s="189">
        <v>200</v>
      </c>
      <c r="K2223" s="189">
        <v>200</v>
      </c>
      <c r="L2223" s="189">
        <v>200</v>
      </c>
      <c r="M2223" s="189">
        <v>200</v>
      </c>
      <c r="N2223" s="1056"/>
    </row>
    <row r="2224" spans="2:14" ht="31.5" customHeight="1" thickBot="1">
      <c r="B2224" s="1063"/>
      <c r="C2224" s="984"/>
      <c r="D2224" s="985"/>
      <c r="E2224" s="1064"/>
      <c r="F2224" s="985"/>
      <c r="G2224" s="985"/>
      <c r="H2224" s="191" t="s">
        <v>25</v>
      </c>
      <c r="I2224" s="192">
        <v>0</v>
      </c>
      <c r="J2224" s="192">
        <v>0</v>
      </c>
      <c r="K2224" s="192">
        <v>0</v>
      </c>
      <c r="L2224" s="192">
        <v>0</v>
      </c>
      <c r="M2224" s="192">
        <v>0</v>
      </c>
      <c r="N2224" s="1057"/>
    </row>
    <row r="2225" spans="1:14" ht="31.5" customHeight="1" thickTop="1">
      <c r="B2225" s="1061" t="s">
        <v>2059</v>
      </c>
      <c r="C2225" s="938" t="s">
        <v>2098</v>
      </c>
      <c r="D2225" s="941" t="s">
        <v>2099</v>
      </c>
      <c r="E2225" s="1011" t="s">
        <v>26</v>
      </c>
      <c r="F2225" s="941" t="s">
        <v>2102</v>
      </c>
      <c r="G2225" s="941" t="s">
        <v>2107</v>
      </c>
      <c r="H2225" s="184" t="s">
        <v>22</v>
      </c>
      <c r="I2225" s="185">
        <v>0</v>
      </c>
      <c r="J2225" s="185">
        <v>0</v>
      </c>
      <c r="K2225" s="185">
        <v>0</v>
      </c>
      <c r="L2225" s="185">
        <v>0</v>
      </c>
      <c r="M2225" s="185">
        <v>0</v>
      </c>
      <c r="N2225" s="1055" t="s">
        <v>2071</v>
      </c>
    </row>
    <row r="2226" spans="1:14" ht="31.5" customHeight="1">
      <c r="B2226" s="1062"/>
      <c r="C2226" s="925"/>
      <c r="D2226" s="934"/>
      <c r="E2226" s="1012"/>
      <c r="F2226" s="934"/>
      <c r="G2226" s="934"/>
      <c r="H2226" s="188" t="s">
        <v>24</v>
      </c>
      <c r="I2226" s="189">
        <v>100</v>
      </c>
      <c r="J2226" s="189">
        <v>100</v>
      </c>
      <c r="K2226" s="189">
        <v>100</v>
      </c>
      <c r="L2226" s="189">
        <v>100</v>
      </c>
      <c r="M2226" s="189">
        <v>100</v>
      </c>
      <c r="N2226" s="1056"/>
    </row>
    <row r="2227" spans="1:14" ht="31.5" customHeight="1" thickBot="1">
      <c r="B2227" s="1063"/>
      <c r="C2227" s="984"/>
      <c r="D2227" s="985"/>
      <c r="E2227" s="1064"/>
      <c r="F2227" s="985"/>
      <c r="G2227" s="985"/>
      <c r="H2227" s="191" t="s">
        <v>25</v>
      </c>
      <c r="I2227" s="192">
        <v>0</v>
      </c>
      <c r="J2227" s="192">
        <v>0</v>
      </c>
      <c r="K2227" s="192">
        <v>0</v>
      </c>
      <c r="L2227" s="192">
        <v>0</v>
      </c>
      <c r="M2227" s="192">
        <v>0</v>
      </c>
      <c r="N2227" s="1057"/>
    </row>
    <row r="2228" spans="1:14" ht="31.5" customHeight="1" thickTop="1">
      <c r="B2228" s="1061" t="s">
        <v>2059</v>
      </c>
      <c r="C2228" s="938" t="s">
        <v>2098</v>
      </c>
      <c r="D2228" s="941" t="s">
        <v>2099</v>
      </c>
      <c r="E2228" s="1011" t="s">
        <v>70</v>
      </c>
      <c r="F2228" s="941" t="s">
        <v>2108</v>
      </c>
      <c r="G2228" s="941" t="s">
        <v>2075</v>
      </c>
      <c r="H2228" s="184" t="s">
        <v>22</v>
      </c>
      <c r="I2228" s="185">
        <v>0</v>
      </c>
      <c r="J2228" s="185">
        <v>0</v>
      </c>
      <c r="K2228" s="185">
        <v>0</v>
      </c>
      <c r="L2228" s="185">
        <v>0</v>
      </c>
      <c r="M2228" s="185">
        <v>0</v>
      </c>
      <c r="N2228" s="1055" t="s">
        <v>2071</v>
      </c>
    </row>
    <row r="2229" spans="1:14" ht="31.5" customHeight="1">
      <c r="B2229" s="1062"/>
      <c r="C2229" s="925"/>
      <c r="D2229" s="934"/>
      <c r="E2229" s="1012"/>
      <c r="F2229" s="934"/>
      <c r="G2229" s="934"/>
      <c r="H2229" s="188" t="s">
        <v>24</v>
      </c>
      <c r="I2229" s="189">
        <v>45500</v>
      </c>
      <c r="J2229" s="189">
        <v>45500</v>
      </c>
      <c r="K2229" s="189">
        <v>45500</v>
      </c>
      <c r="L2229" s="189">
        <v>45500</v>
      </c>
      <c r="M2229" s="189">
        <v>45500</v>
      </c>
      <c r="N2229" s="1056"/>
    </row>
    <row r="2230" spans="1:14" ht="31.5" customHeight="1" thickBot="1">
      <c r="B2230" s="1063"/>
      <c r="C2230" s="984"/>
      <c r="D2230" s="985"/>
      <c r="E2230" s="1064"/>
      <c r="F2230" s="985"/>
      <c r="G2230" s="985"/>
      <c r="H2230" s="191" t="s">
        <v>25</v>
      </c>
      <c r="I2230" s="192">
        <v>0</v>
      </c>
      <c r="J2230" s="192">
        <v>0</v>
      </c>
      <c r="K2230" s="192">
        <v>0</v>
      </c>
      <c r="L2230" s="192">
        <v>0</v>
      </c>
      <c r="M2230" s="192">
        <v>0</v>
      </c>
      <c r="N2230" s="1057"/>
    </row>
    <row r="2231" spans="1:14" ht="31.5" customHeight="1" thickTop="1">
      <c r="B2231" s="1061" t="s">
        <v>2059</v>
      </c>
      <c r="C2231" s="938" t="s">
        <v>2098</v>
      </c>
      <c r="D2231" s="941" t="s">
        <v>2099</v>
      </c>
      <c r="E2231" s="1011" t="s">
        <v>103</v>
      </c>
      <c r="F2231" s="941" t="s">
        <v>2109</v>
      </c>
      <c r="G2231" s="941" t="s">
        <v>2078</v>
      </c>
      <c r="H2231" s="184" t="s">
        <v>22</v>
      </c>
      <c r="I2231" s="185">
        <v>0</v>
      </c>
      <c r="J2231" s="185">
        <v>0</v>
      </c>
      <c r="K2231" s="185">
        <v>0</v>
      </c>
      <c r="L2231" s="185">
        <v>0</v>
      </c>
      <c r="M2231" s="185">
        <v>0</v>
      </c>
      <c r="N2231" s="1055" t="s">
        <v>2071</v>
      </c>
    </row>
    <row r="2232" spans="1:14" ht="31.5" customHeight="1">
      <c r="B2232" s="1062"/>
      <c r="C2232" s="925"/>
      <c r="D2232" s="934"/>
      <c r="E2232" s="1012"/>
      <c r="F2232" s="934"/>
      <c r="G2232" s="934"/>
      <c r="H2232" s="188" t="s">
        <v>24</v>
      </c>
      <c r="I2232" s="189">
        <v>45500</v>
      </c>
      <c r="J2232" s="189">
        <v>45500</v>
      </c>
      <c r="K2232" s="189">
        <v>45500</v>
      </c>
      <c r="L2232" s="189">
        <v>45500</v>
      </c>
      <c r="M2232" s="189">
        <v>45500</v>
      </c>
      <c r="N2232" s="1056"/>
    </row>
    <row r="2233" spans="1:14" ht="31.5" customHeight="1" thickBot="1">
      <c r="B2233" s="1063"/>
      <c r="C2233" s="984"/>
      <c r="D2233" s="985"/>
      <c r="E2233" s="1064"/>
      <c r="F2233" s="985"/>
      <c r="G2233" s="985"/>
      <c r="H2233" s="191" t="s">
        <v>25</v>
      </c>
      <c r="I2233" s="192">
        <v>0</v>
      </c>
      <c r="J2233" s="192">
        <v>0</v>
      </c>
      <c r="K2233" s="192">
        <v>0</v>
      </c>
      <c r="L2233" s="192">
        <v>0</v>
      </c>
      <c r="M2233" s="192">
        <v>0</v>
      </c>
      <c r="N2233" s="1057"/>
    </row>
    <row r="2234" spans="1:14" ht="31.5" customHeight="1" thickTop="1">
      <c r="A2234" s="320"/>
      <c r="B2234" s="970" t="s">
        <v>2110</v>
      </c>
      <c r="C2234" s="1058" t="s">
        <v>2111</v>
      </c>
      <c r="D2234" s="933" t="s">
        <v>2112</v>
      </c>
      <c r="E2234" s="1059" t="s">
        <v>19</v>
      </c>
      <c r="F2234" s="941" t="s">
        <v>2113</v>
      </c>
      <c r="G2234" s="941" t="s">
        <v>2114</v>
      </c>
      <c r="H2234" s="184" t="s">
        <v>22</v>
      </c>
      <c r="I2234" s="185">
        <v>15145</v>
      </c>
      <c r="J2234" s="185">
        <v>14401</v>
      </c>
      <c r="K2234" s="185">
        <v>16880</v>
      </c>
      <c r="L2234" s="185">
        <v>17311</v>
      </c>
      <c r="M2234" s="185">
        <v>95537</v>
      </c>
      <c r="N2234" s="321"/>
    </row>
    <row r="2235" spans="1:14" ht="31.5" customHeight="1">
      <c r="A2235" s="320"/>
      <c r="B2235" s="967"/>
      <c r="C2235" s="925"/>
      <c r="D2235" s="934"/>
      <c r="E2235" s="1060"/>
      <c r="F2235" s="934"/>
      <c r="G2235" s="934"/>
      <c r="H2235" s="188" t="s">
        <v>24</v>
      </c>
      <c r="I2235" s="189">
        <v>14749</v>
      </c>
      <c r="J2235" s="189">
        <v>15284</v>
      </c>
      <c r="K2235" s="189">
        <v>14766</v>
      </c>
      <c r="L2235" s="189">
        <v>14749</v>
      </c>
      <c r="M2235" s="189">
        <v>88777</v>
      </c>
      <c r="N2235" s="322"/>
    </row>
    <row r="2236" spans="1:14" ht="31.5" customHeight="1" thickBot="1">
      <c r="A2236" s="320"/>
      <c r="B2236" s="967"/>
      <c r="C2236" s="925"/>
      <c r="D2236" s="934"/>
      <c r="E2236" s="1060"/>
      <c r="F2236" s="934"/>
      <c r="G2236" s="934"/>
      <c r="H2236" s="188" t="s">
        <v>25</v>
      </c>
      <c r="I2236" s="323">
        <v>2.6800000000000001E-2</v>
      </c>
      <c r="J2236" s="324">
        <v>-5.7700000000000001E-2</v>
      </c>
      <c r="K2236" s="323">
        <v>0.1431</v>
      </c>
      <c r="L2236" s="325">
        <v>0.17369999999999999</v>
      </c>
      <c r="M2236" s="296">
        <v>7.6100000000000001E-2</v>
      </c>
      <c r="N2236" s="322"/>
    </row>
    <row r="2237" spans="1:14" ht="31.5" customHeight="1" thickTop="1">
      <c r="A2237" s="320"/>
      <c r="B2237" s="970" t="s">
        <v>2110</v>
      </c>
      <c r="C2237" s="1048" t="s">
        <v>2111</v>
      </c>
      <c r="D2237" s="933" t="s">
        <v>2112</v>
      </c>
      <c r="E2237" s="1046" t="s">
        <v>26</v>
      </c>
      <c r="F2237" s="939" t="s">
        <v>2115</v>
      </c>
      <c r="G2237" s="939" t="s">
        <v>2116</v>
      </c>
      <c r="H2237" s="184" t="s">
        <v>22</v>
      </c>
      <c r="I2237" s="185">
        <v>20148</v>
      </c>
      <c r="J2237" s="185">
        <v>5094</v>
      </c>
      <c r="K2237" s="185">
        <v>14571</v>
      </c>
      <c r="L2237" s="185">
        <v>22294</v>
      </c>
      <c r="M2237" s="185">
        <f>SUM(I2237:L2237)</f>
        <v>62107</v>
      </c>
      <c r="N2237" s="326" t="s">
        <v>2117</v>
      </c>
    </row>
    <row r="2238" spans="1:14" ht="31.5" customHeight="1">
      <c r="A2238" s="320"/>
      <c r="B2238" s="967"/>
      <c r="C2238" s="925"/>
      <c r="D2238" s="934"/>
      <c r="E2238" s="1047"/>
      <c r="F2238" s="928"/>
      <c r="G2238" s="928"/>
      <c r="H2238" s="188" t="s">
        <v>24</v>
      </c>
      <c r="I2238" s="189">
        <v>14878</v>
      </c>
      <c r="J2238" s="189">
        <v>24296</v>
      </c>
      <c r="K2238" s="189">
        <v>24417</v>
      </c>
      <c r="L2238" s="189">
        <v>28903</v>
      </c>
      <c r="M2238" s="189">
        <f>SUM(I2238:L2238)</f>
        <v>92494</v>
      </c>
      <c r="N2238" s="322"/>
    </row>
    <row r="2239" spans="1:14" ht="31.5" customHeight="1" thickBot="1">
      <c r="A2239" s="320"/>
      <c r="B2239" s="967"/>
      <c r="C2239" s="925"/>
      <c r="D2239" s="934"/>
      <c r="E2239" s="1047"/>
      <c r="F2239" s="928"/>
      <c r="G2239" s="928"/>
      <c r="H2239" s="188" t="s">
        <v>25</v>
      </c>
      <c r="I2239" s="327">
        <v>35.421427611238101</v>
      </c>
      <c r="J2239" s="328">
        <v>-79.033585775436293</v>
      </c>
      <c r="K2239" s="329">
        <f>((K2237-K2238)/K2238)*100</f>
        <v>-40.324364172502762</v>
      </c>
      <c r="L2239" s="327">
        <v>-22.87</v>
      </c>
      <c r="M2239" s="296">
        <v>-0.32850000000000001</v>
      </c>
      <c r="N2239" s="322"/>
    </row>
    <row r="2240" spans="1:14" ht="31.5" customHeight="1" thickTop="1">
      <c r="A2240" s="320"/>
      <c r="B2240" s="1050" t="s">
        <v>2110</v>
      </c>
      <c r="C2240" s="1052" t="s">
        <v>2111</v>
      </c>
      <c r="D2240" s="933" t="s">
        <v>2112</v>
      </c>
      <c r="E2240" s="1046" t="s">
        <v>55</v>
      </c>
      <c r="F2240" s="941" t="s">
        <v>2118</v>
      </c>
      <c r="G2240" s="941" t="s">
        <v>2119</v>
      </c>
      <c r="H2240" s="184" t="s">
        <v>22</v>
      </c>
      <c r="I2240" s="185">
        <v>0</v>
      </c>
      <c r="J2240" s="185">
        <v>0</v>
      </c>
      <c r="K2240" s="189">
        <v>450</v>
      </c>
      <c r="L2240" s="189">
        <v>466</v>
      </c>
      <c r="M2240" s="189">
        <v>916</v>
      </c>
      <c r="N2240" s="326" t="s">
        <v>2117</v>
      </c>
    </row>
    <row r="2241" spans="1:14" ht="31.5" customHeight="1">
      <c r="A2241" s="320"/>
      <c r="B2241" s="1051"/>
      <c r="C2241" s="1053"/>
      <c r="D2241" s="934"/>
      <c r="E2241" s="1047"/>
      <c r="F2241" s="934"/>
      <c r="G2241" s="934"/>
      <c r="H2241" s="188" t="s">
        <v>24</v>
      </c>
      <c r="I2241" s="189">
        <v>0</v>
      </c>
      <c r="J2241" s="189">
        <v>0</v>
      </c>
      <c r="K2241" s="189">
        <v>489</v>
      </c>
      <c r="L2241" s="189">
        <v>525</v>
      </c>
      <c r="M2241" s="189">
        <v>1014</v>
      </c>
      <c r="N2241" s="322"/>
    </row>
    <row r="2242" spans="1:14" ht="31.5" customHeight="1" thickBot="1">
      <c r="A2242" s="320"/>
      <c r="B2242" s="1051"/>
      <c r="C2242" s="1054"/>
      <c r="D2242" s="934"/>
      <c r="E2242" s="1047"/>
      <c r="F2242" s="934"/>
      <c r="G2242" s="934"/>
      <c r="H2242" s="188" t="s">
        <v>25</v>
      </c>
      <c r="I2242" s="189">
        <v>0</v>
      </c>
      <c r="J2242" s="189">
        <v>0</v>
      </c>
      <c r="K2242" s="330">
        <v>-7.9799999999999996E-2</v>
      </c>
      <c r="L2242" s="189">
        <v>-11.24</v>
      </c>
      <c r="M2242" s="330">
        <v>-9.6600000000000005E-2</v>
      </c>
      <c r="N2242" s="322"/>
    </row>
    <row r="2243" spans="1:14" ht="31.5" customHeight="1" thickTop="1">
      <c r="A2243" s="320"/>
      <c r="B2243" s="970" t="s">
        <v>2110</v>
      </c>
      <c r="C2243" s="1048" t="s">
        <v>2111</v>
      </c>
      <c r="D2243" s="933" t="s">
        <v>2112</v>
      </c>
      <c r="E2243" s="1046" t="s">
        <v>59</v>
      </c>
      <c r="F2243" s="941" t="s">
        <v>2120</v>
      </c>
      <c r="G2243" s="941" t="s">
        <v>2121</v>
      </c>
      <c r="H2243" s="184" t="s">
        <v>22</v>
      </c>
      <c r="I2243" s="185">
        <v>396</v>
      </c>
      <c r="J2243" s="185">
        <v>34</v>
      </c>
      <c r="K2243" s="185">
        <v>798</v>
      </c>
      <c r="L2243" s="185">
        <v>1268</v>
      </c>
      <c r="M2243" s="185">
        <f>SUM(I2243:L2243)</f>
        <v>2496</v>
      </c>
      <c r="N2243" s="326" t="s">
        <v>2117</v>
      </c>
    </row>
    <row r="2244" spans="1:14" ht="31.5" customHeight="1">
      <c r="A2244" s="320"/>
      <c r="B2244" s="967"/>
      <c r="C2244" s="925"/>
      <c r="D2244" s="934"/>
      <c r="E2244" s="1047"/>
      <c r="F2244" s="934"/>
      <c r="G2244" s="934"/>
      <c r="H2244" s="188" t="s">
        <v>24</v>
      </c>
      <c r="I2244" s="189">
        <v>1850</v>
      </c>
      <c r="J2244" s="189">
        <v>0</v>
      </c>
      <c r="K2244" s="189">
        <v>1310</v>
      </c>
      <c r="L2244" s="189">
        <v>4171</v>
      </c>
      <c r="M2244" s="189">
        <f>SUM(I2244:L2244)</f>
        <v>7331</v>
      </c>
      <c r="N2244" s="322"/>
    </row>
    <row r="2245" spans="1:14" ht="31.5" customHeight="1" thickBot="1">
      <c r="A2245" s="320"/>
      <c r="B2245" s="967"/>
      <c r="C2245" s="925"/>
      <c r="D2245" s="934"/>
      <c r="E2245" s="1047"/>
      <c r="F2245" s="934"/>
      <c r="G2245" s="934"/>
      <c r="H2245" s="188" t="s">
        <v>25</v>
      </c>
      <c r="I2245" s="323">
        <v>0.214</v>
      </c>
      <c r="J2245" s="331">
        <v>0</v>
      </c>
      <c r="K2245" s="332">
        <v>0.60919999999999996</v>
      </c>
      <c r="L2245" s="328">
        <v>30.4</v>
      </c>
      <c r="M2245" s="296">
        <v>0.34050000000000002</v>
      </c>
      <c r="N2245" s="322"/>
    </row>
    <row r="2246" spans="1:14" ht="31.5" customHeight="1" thickTop="1">
      <c r="A2246" s="320"/>
      <c r="B2246" s="970" t="s">
        <v>2110</v>
      </c>
      <c r="C2246" s="1048" t="s">
        <v>2111</v>
      </c>
      <c r="D2246" s="933" t="s">
        <v>2112</v>
      </c>
      <c r="E2246" s="1046" t="s">
        <v>70</v>
      </c>
      <c r="F2246" s="941" t="s">
        <v>2122</v>
      </c>
      <c r="G2246" s="941" t="s">
        <v>2123</v>
      </c>
      <c r="H2246" s="184" t="s">
        <v>22</v>
      </c>
      <c r="I2246" s="185">
        <v>812</v>
      </c>
      <c r="J2246" s="185">
        <v>475</v>
      </c>
      <c r="K2246" s="185">
        <v>712</v>
      </c>
      <c r="L2246" s="185">
        <v>1006</v>
      </c>
      <c r="M2246" s="185">
        <f>SUM(I2246:L2246)</f>
        <v>3005</v>
      </c>
      <c r="N2246" s="321"/>
    </row>
    <row r="2247" spans="1:14" ht="31.5" customHeight="1">
      <c r="A2247" s="320"/>
      <c r="B2247" s="967"/>
      <c r="C2247" s="925"/>
      <c r="D2247" s="934"/>
      <c r="E2247" s="1047"/>
      <c r="F2247" s="934"/>
      <c r="G2247" s="934"/>
      <c r="H2247" s="188" t="s">
        <v>24</v>
      </c>
      <c r="I2247" s="189">
        <v>957</v>
      </c>
      <c r="J2247" s="189">
        <v>536</v>
      </c>
      <c r="K2247" s="189">
        <v>2044</v>
      </c>
      <c r="L2247" s="333">
        <v>1521</v>
      </c>
      <c r="M2247" s="189">
        <f>SUM(I2247:L2247)</f>
        <v>5058</v>
      </c>
      <c r="N2247" s="322"/>
    </row>
    <row r="2248" spans="1:14" ht="31.5" customHeight="1" thickBot="1">
      <c r="A2248" s="320"/>
      <c r="B2248" s="967"/>
      <c r="C2248" s="925"/>
      <c r="D2248" s="934"/>
      <c r="E2248" s="1047"/>
      <c r="F2248" s="934"/>
      <c r="G2248" s="934"/>
      <c r="H2248" s="188" t="s">
        <v>25</v>
      </c>
      <c r="I2248" s="329">
        <f>((I2246/I2247)*100)</f>
        <v>84.848484848484844</v>
      </c>
      <c r="J2248" s="329">
        <f>((J2246/J2247)*100)</f>
        <v>88.619402985074629</v>
      </c>
      <c r="K2248" s="329">
        <f>((K2246/K2247)*1*100)</f>
        <v>34.833659491193735</v>
      </c>
      <c r="L2248" s="334">
        <v>66.14</v>
      </c>
      <c r="M2248" s="296">
        <v>0.59409999999999996</v>
      </c>
      <c r="N2248" s="322"/>
    </row>
    <row r="2249" spans="1:14" ht="31.5" customHeight="1" thickTop="1">
      <c r="A2249" s="320"/>
      <c r="B2249" s="970" t="s">
        <v>2110</v>
      </c>
      <c r="C2249" s="1048" t="s">
        <v>2111</v>
      </c>
      <c r="D2249" s="933" t="s">
        <v>2112</v>
      </c>
      <c r="E2249" s="1046" t="s">
        <v>103</v>
      </c>
      <c r="F2249" s="941" t="s">
        <v>2124</v>
      </c>
      <c r="G2249" s="941" t="s">
        <v>2125</v>
      </c>
      <c r="H2249" s="184" t="s">
        <v>22</v>
      </c>
      <c r="I2249" s="185">
        <v>2529</v>
      </c>
      <c r="J2249" s="185">
        <v>134</v>
      </c>
      <c r="K2249" s="185">
        <v>771</v>
      </c>
      <c r="L2249" s="185">
        <v>2315</v>
      </c>
      <c r="M2249" s="185">
        <f>SUM(I2249:L2249)</f>
        <v>5749</v>
      </c>
      <c r="N2249" s="321"/>
    </row>
    <row r="2250" spans="1:14" ht="31.5" customHeight="1">
      <c r="A2250" s="320"/>
      <c r="B2250" s="967"/>
      <c r="C2250" s="925"/>
      <c r="D2250" s="934"/>
      <c r="E2250" s="1047"/>
      <c r="F2250" s="934"/>
      <c r="G2250" s="934"/>
      <c r="H2250" s="188" t="s">
        <v>24</v>
      </c>
      <c r="I2250" s="189">
        <v>4363</v>
      </c>
      <c r="J2250" s="189">
        <v>1344</v>
      </c>
      <c r="K2250" s="189">
        <v>1672</v>
      </c>
      <c r="L2250" s="189">
        <v>3986</v>
      </c>
      <c r="M2250" s="189">
        <f>SUM(I2250:L2250)</f>
        <v>11365</v>
      </c>
      <c r="N2250" s="322"/>
    </row>
    <row r="2251" spans="1:14" ht="31.5" customHeight="1" thickBot="1">
      <c r="A2251" s="320"/>
      <c r="B2251" s="967"/>
      <c r="C2251" s="925"/>
      <c r="D2251" s="934"/>
      <c r="E2251" s="1047"/>
      <c r="F2251" s="934"/>
      <c r="G2251" s="934"/>
      <c r="H2251" s="188" t="s">
        <v>25</v>
      </c>
      <c r="I2251" s="329">
        <f>((I2249/I2250)*100)</f>
        <v>57.96470318588127</v>
      </c>
      <c r="J2251" s="329">
        <f>((J2249/J2250)*100)</f>
        <v>9.9702380952380967</v>
      </c>
      <c r="K2251" s="329">
        <f>((K2249/K2250)*100)</f>
        <v>46.112440191387563</v>
      </c>
      <c r="L2251" s="327">
        <v>58.08</v>
      </c>
      <c r="M2251" s="296">
        <v>0.50590000000000002</v>
      </c>
      <c r="N2251" s="322"/>
    </row>
    <row r="2252" spans="1:14" ht="31.5" customHeight="1" thickTop="1">
      <c r="A2252" s="320"/>
      <c r="B2252" s="970" t="s">
        <v>2110</v>
      </c>
      <c r="C2252" s="1048" t="s">
        <v>2111</v>
      </c>
      <c r="D2252" s="933" t="s">
        <v>2112</v>
      </c>
      <c r="E2252" s="1046" t="s">
        <v>238</v>
      </c>
      <c r="F2252" s="941" t="s">
        <v>2126</v>
      </c>
      <c r="G2252" s="941" t="s">
        <v>2127</v>
      </c>
      <c r="H2252" s="184" t="s">
        <v>22</v>
      </c>
      <c r="I2252" s="185">
        <v>0</v>
      </c>
      <c r="J2252" s="185">
        <v>0</v>
      </c>
      <c r="K2252" s="185">
        <v>10</v>
      </c>
      <c r="L2252" s="185">
        <v>36</v>
      </c>
      <c r="M2252" s="185">
        <v>46</v>
      </c>
      <c r="N2252" s="326" t="s">
        <v>2128</v>
      </c>
    </row>
    <row r="2253" spans="1:14" ht="31.5" customHeight="1">
      <c r="A2253" s="320"/>
      <c r="B2253" s="967"/>
      <c r="C2253" s="925"/>
      <c r="D2253" s="934"/>
      <c r="E2253" s="1047"/>
      <c r="F2253" s="934"/>
      <c r="G2253" s="934"/>
      <c r="H2253" s="188" t="s">
        <v>24</v>
      </c>
      <c r="I2253" s="189">
        <v>0</v>
      </c>
      <c r="J2253" s="189">
        <v>0</v>
      </c>
      <c r="K2253" s="189">
        <v>286</v>
      </c>
      <c r="L2253" s="189">
        <v>250</v>
      </c>
      <c r="M2253" s="189">
        <v>536</v>
      </c>
      <c r="N2253" s="322"/>
    </row>
    <row r="2254" spans="1:14" ht="31.5" customHeight="1" thickBot="1">
      <c r="A2254" s="320"/>
      <c r="B2254" s="967"/>
      <c r="C2254" s="925"/>
      <c r="D2254" s="934"/>
      <c r="E2254" s="1047"/>
      <c r="F2254" s="934"/>
      <c r="G2254" s="934"/>
      <c r="H2254" s="188" t="s">
        <v>25</v>
      </c>
      <c r="I2254" s="329">
        <v>0</v>
      </c>
      <c r="J2254" s="329">
        <v>0</v>
      </c>
      <c r="K2254" s="329">
        <f>((K2252/K2253)*100)</f>
        <v>3.4965034965034967</v>
      </c>
      <c r="L2254" s="328">
        <v>14.4</v>
      </c>
      <c r="M2254" s="296">
        <v>8.5800000000000001E-2</v>
      </c>
      <c r="N2254" s="322"/>
    </row>
    <row r="2255" spans="1:14" ht="31.5" customHeight="1" thickTop="1">
      <c r="A2255" s="320"/>
      <c r="B2255" s="970" t="s">
        <v>2110</v>
      </c>
      <c r="C2255" s="1048" t="s">
        <v>2111</v>
      </c>
      <c r="D2255" s="933" t="s">
        <v>2112</v>
      </c>
      <c r="E2255" s="1046" t="s">
        <v>530</v>
      </c>
      <c r="F2255" s="941" t="s">
        <v>2129</v>
      </c>
      <c r="G2255" s="941" t="s">
        <v>2130</v>
      </c>
      <c r="H2255" s="184" t="s">
        <v>22</v>
      </c>
      <c r="I2255" s="185">
        <v>112</v>
      </c>
      <c r="J2255" s="185">
        <v>40</v>
      </c>
      <c r="K2255" s="185">
        <v>104</v>
      </c>
      <c r="L2255" s="185">
        <v>101</v>
      </c>
      <c r="M2255" s="185">
        <f>SUM(I2255:L2255)</f>
        <v>357</v>
      </c>
      <c r="N2255" s="321"/>
    </row>
    <row r="2256" spans="1:14" ht="31.5" customHeight="1">
      <c r="A2256" s="320"/>
      <c r="B2256" s="967"/>
      <c r="C2256" s="925"/>
      <c r="D2256" s="934"/>
      <c r="E2256" s="1047"/>
      <c r="F2256" s="934"/>
      <c r="G2256" s="934"/>
      <c r="H2256" s="188" t="s">
        <v>24</v>
      </c>
      <c r="I2256" s="189">
        <v>244</v>
      </c>
      <c r="J2256" s="189">
        <v>356</v>
      </c>
      <c r="K2256" s="189">
        <v>286</v>
      </c>
      <c r="L2256" s="189">
        <v>250</v>
      </c>
      <c r="M2256" s="189">
        <f>SUM(I2256:L2256)</f>
        <v>1136</v>
      </c>
      <c r="N2256" s="322"/>
    </row>
    <row r="2257" spans="1:14" ht="31.5" customHeight="1" thickBot="1">
      <c r="A2257" s="320"/>
      <c r="B2257" s="967"/>
      <c r="C2257" s="925"/>
      <c r="D2257" s="934"/>
      <c r="E2257" s="1047"/>
      <c r="F2257" s="934"/>
      <c r="G2257" s="934"/>
      <c r="H2257" s="188" t="s">
        <v>25</v>
      </c>
      <c r="I2257" s="329">
        <f>((I2255/I2256)*100)</f>
        <v>45.901639344262293</v>
      </c>
      <c r="J2257" s="329">
        <f>((J2255/J2256)*100)</f>
        <v>11.235955056179774</v>
      </c>
      <c r="K2257" s="329">
        <f>((K2255/K2256)*100)</f>
        <v>36.363636363636367</v>
      </c>
      <c r="L2257" s="327">
        <v>40.4</v>
      </c>
      <c r="M2257" s="296">
        <v>0.31430000000000002</v>
      </c>
      <c r="N2257" s="322"/>
    </row>
    <row r="2258" spans="1:14" ht="31.5" customHeight="1" thickTop="1">
      <c r="A2258" s="320"/>
      <c r="B2258" s="970" t="s">
        <v>2110</v>
      </c>
      <c r="C2258" s="1048" t="s">
        <v>2111</v>
      </c>
      <c r="D2258" s="933" t="s">
        <v>2112</v>
      </c>
      <c r="E2258" s="1046" t="s">
        <v>1137</v>
      </c>
      <c r="F2258" s="941" t="s">
        <v>2131</v>
      </c>
      <c r="G2258" s="941" t="s">
        <v>2132</v>
      </c>
      <c r="H2258" s="184" t="s">
        <v>22</v>
      </c>
      <c r="I2258" s="185">
        <v>5816</v>
      </c>
      <c r="J2258" s="185">
        <v>4334</v>
      </c>
      <c r="K2258" s="185">
        <v>5636</v>
      </c>
      <c r="L2258" s="185">
        <v>5466</v>
      </c>
      <c r="M2258" s="185">
        <f>SUM(I2258:L2258)</f>
        <v>21252</v>
      </c>
      <c r="N2258" s="321"/>
    </row>
    <row r="2259" spans="1:14" ht="31.5" customHeight="1">
      <c r="A2259" s="320"/>
      <c r="B2259" s="967"/>
      <c r="C2259" s="925"/>
      <c r="D2259" s="934"/>
      <c r="E2259" s="1047"/>
      <c r="F2259" s="934"/>
      <c r="G2259" s="934"/>
      <c r="H2259" s="188" t="s">
        <v>24</v>
      </c>
      <c r="I2259" s="189">
        <v>5816</v>
      </c>
      <c r="J2259" s="189">
        <v>4334</v>
      </c>
      <c r="K2259" s="189">
        <v>5636</v>
      </c>
      <c r="L2259" s="189">
        <v>5466</v>
      </c>
      <c r="M2259" s="189">
        <f>SUM(I2259:L2259)</f>
        <v>21252</v>
      </c>
      <c r="N2259" s="322"/>
    </row>
    <row r="2260" spans="1:14" ht="31.5" customHeight="1" thickBot="1">
      <c r="A2260" s="320"/>
      <c r="B2260" s="967"/>
      <c r="C2260" s="925"/>
      <c r="D2260" s="934"/>
      <c r="E2260" s="1047"/>
      <c r="F2260" s="934"/>
      <c r="G2260" s="934"/>
      <c r="H2260" s="188" t="s">
        <v>25</v>
      </c>
      <c r="I2260" s="329">
        <f>((I2258/I2259)*100)</f>
        <v>100</v>
      </c>
      <c r="J2260" s="329">
        <f>((J2258/J2259)*100)</f>
        <v>100</v>
      </c>
      <c r="K2260" s="329">
        <f>((K2258/K2259)*100)</f>
        <v>100</v>
      </c>
      <c r="L2260" s="327">
        <v>100</v>
      </c>
      <c r="M2260" s="289">
        <v>1</v>
      </c>
      <c r="N2260" s="322"/>
    </row>
    <row r="2261" spans="1:14" ht="31.5" customHeight="1" thickTop="1">
      <c r="A2261" s="320"/>
      <c r="B2261" s="970" t="s">
        <v>2110</v>
      </c>
      <c r="C2261" s="1048" t="s">
        <v>2111</v>
      </c>
      <c r="D2261" s="933" t="s">
        <v>2112</v>
      </c>
      <c r="E2261" s="1046" t="s">
        <v>73</v>
      </c>
      <c r="F2261" s="941" t="s">
        <v>2133</v>
      </c>
      <c r="G2261" s="941" t="s">
        <v>2134</v>
      </c>
      <c r="H2261" s="184" t="s">
        <v>22</v>
      </c>
      <c r="I2261" s="185">
        <v>103</v>
      </c>
      <c r="J2261" s="185">
        <v>0</v>
      </c>
      <c r="K2261" s="185">
        <v>27</v>
      </c>
      <c r="L2261" s="185">
        <v>13</v>
      </c>
      <c r="M2261" s="185">
        <v>143</v>
      </c>
      <c r="N2261" s="321" t="s">
        <v>2135</v>
      </c>
    </row>
    <row r="2262" spans="1:14" ht="31.5" customHeight="1">
      <c r="A2262" s="320"/>
      <c r="B2262" s="967"/>
      <c r="C2262" s="925"/>
      <c r="D2262" s="934"/>
      <c r="E2262" s="1047"/>
      <c r="F2262" s="934"/>
      <c r="G2262" s="934"/>
      <c r="H2262" s="188" t="s">
        <v>24</v>
      </c>
      <c r="I2262" s="189">
        <v>31</v>
      </c>
      <c r="J2262" s="189">
        <v>0</v>
      </c>
      <c r="K2262" s="189">
        <v>19</v>
      </c>
      <c r="L2262" s="189">
        <v>96</v>
      </c>
      <c r="M2262" s="189">
        <v>146</v>
      </c>
      <c r="N2262" s="322"/>
    </row>
    <row r="2263" spans="1:14" ht="31.5" customHeight="1" thickBot="1">
      <c r="A2263" s="320"/>
      <c r="B2263" s="967"/>
      <c r="C2263" s="925"/>
      <c r="D2263" s="934"/>
      <c r="E2263" s="1047"/>
      <c r="F2263" s="934"/>
      <c r="G2263" s="934"/>
      <c r="H2263" s="188" t="s">
        <v>25</v>
      </c>
      <c r="I2263" s="329">
        <v>332.25</v>
      </c>
      <c r="J2263" s="329">
        <v>0</v>
      </c>
      <c r="K2263" s="329">
        <f>((K2261/K2262)*100)</f>
        <v>142.10526315789474</v>
      </c>
      <c r="L2263" s="327">
        <v>13.54</v>
      </c>
      <c r="M2263" s="296">
        <v>0.97940000000000005</v>
      </c>
      <c r="N2263" s="322"/>
    </row>
    <row r="2264" spans="1:14" ht="31.5" customHeight="1" thickTop="1">
      <c r="A2264" s="320"/>
      <c r="B2264" s="970" t="s">
        <v>2110</v>
      </c>
      <c r="C2264" s="1048" t="s">
        <v>2111</v>
      </c>
      <c r="D2264" s="933" t="s">
        <v>2112</v>
      </c>
      <c r="E2264" s="1046" t="s">
        <v>108</v>
      </c>
      <c r="F2264" s="941" t="s">
        <v>2136</v>
      </c>
      <c r="G2264" s="941" t="s">
        <v>2137</v>
      </c>
      <c r="H2264" s="184" t="s">
        <v>22</v>
      </c>
      <c r="I2264" s="185">
        <v>48</v>
      </c>
      <c r="J2264" s="185">
        <v>4</v>
      </c>
      <c r="K2264" s="185">
        <v>401</v>
      </c>
      <c r="L2264" s="185">
        <v>115</v>
      </c>
      <c r="M2264" s="185">
        <v>568</v>
      </c>
      <c r="N2264" s="321"/>
    </row>
    <row r="2265" spans="1:14" ht="31.5" customHeight="1">
      <c r="A2265" s="320"/>
      <c r="B2265" s="967"/>
      <c r="C2265" s="925"/>
      <c r="D2265" s="934"/>
      <c r="E2265" s="1047"/>
      <c r="F2265" s="934"/>
      <c r="G2265" s="934"/>
      <c r="H2265" s="188" t="s">
        <v>24</v>
      </c>
      <c r="I2265" s="189">
        <v>48</v>
      </c>
      <c r="J2265" s="189">
        <v>4</v>
      </c>
      <c r="K2265" s="189">
        <v>401</v>
      </c>
      <c r="L2265" s="189">
        <v>115</v>
      </c>
      <c r="M2265" s="189">
        <v>568</v>
      </c>
      <c r="N2265" s="322"/>
    </row>
    <row r="2266" spans="1:14" ht="31.5" customHeight="1" thickBot="1">
      <c r="A2266" s="320"/>
      <c r="B2266" s="967"/>
      <c r="C2266" s="925"/>
      <c r="D2266" s="934"/>
      <c r="E2266" s="1047"/>
      <c r="F2266" s="934"/>
      <c r="G2266" s="934"/>
      <c r="H2266" s="188" t="s">
        <v>25</v>
      </c>
      <c r="I2266" s="335">
        <v>1</v>
      </c>
      <c r="J2266" s="332">
        <v>1</v>
      </c>
      <c r="K2266" s="332">
        <v>1</v>
      </c>
      <c r="L2266" s="332">
        <v>1</v>
      </c>
      <c r="M2266" s="332">
        <v>1</v>
      </c>
      <c r="N2266" s="322"/>
    </row>
    <row r="2267" spans="1:14" ht="31.5" customHeight="1" thickTop="1">
      <c r="A2267" s="320"/>
      <c r="B2267" s="970" t="s">
        <v>2110</v>
      </c>
      <c r="C2267" s="1048" t="s">
        <v>2111</v>
      </c>
      <c r="D2267" s="933" t="s">
        <v>2112</v>
      </c>
      <c r="E2267" s="1046" t="s">
        <v>466</v>
      </c>
      <c r="F2267" s="941" t="s">
        <v>2138</v>
      </c>
      <c r="G2267" s="941" t="s">
        <v>2139</v>
      </c>
      <c r="H2267" s="184" t="s">
        <v>22</v>
      </c>
      <c r="I2267" s="185">
        <v>0</v>
      </c>
      <c r="J2267" s="185">
        <v>0</v>
      </c>
      <c r="K2267" s="185">
        <v>0</v>
      </c>
      <c r="L2267" s="185">
        <v>163</v>
      </c>
      <c r="M2267" s="185">
        <v>163</v>
      </c>
      <c r="N2267" s="321" t="s">
        <v>2140</v>
      </c>
    </row>
    <row r="2268" spans="1:14" ht="31.5" customHeight="1">
      <c r="A2268" s="320"/>
      <c r="B2268" s="967"/>
      <c r="C2268" s="925"/>
      <c r="D2268" s="934"/>
      <c r="E2268" s="1047"/>
      <c r="F2268" s="934"/>
      <c r="G2268" s="934"/>
      <c r="H2268" s="188" t="s">
        <v>24</v>
      </c>
      <c r="I2268" s="189">
        <v>0</v>
      </c>
      <c r="J2268" s="189">
        <v>0</v>
      </c>
      <c r="K2268" s="189">
        <v>0</v>
      </c>
      <c r="L2268" s="189">
        <v>163</v>
      </c>
      <c r="M2268" s="189">
        <v>163</v>
      </c>
      <c r="N2268" s="322"/>
    </row>
    <row r="2269" spans="1:14" ht="31.5" customHeight="1" thickBot="1">
      <c r="A2269" s="320"/>
      <c r="B2269" s="967"/>
      <c r="C2269" s="925"/>
      <c r="D2269" s="934"/>
      <c r="E2269" s="1047"/>
      <c r="F2269" s="934"/>
      <c r="G2269" s="934"/>
      <c r="H2269" s="188" t="s">
        <v>25</v>
      </c>
      <c r="I2269" s="189">
        <v>0</v>
      </c>
      <c r="J2269" s="336">
        <v>0</v>
      </c>
      <c r="K2269" s="336">
        <v>0</v>
      </c>
      <c r="L2269" s="189">
        <v>100</v>
      </c>
      <c r="M2269" s="189">
        <v>100</v>
      </c>
      <c r="N2269" s="322"/>
    </row>
    <row r="2270" spans="1:14" ht="31.5" customHeight="1" thickTop="1">
      <c r="A2270" s="320"/>
      <c r="B2270" s="970" t="s">
        <v>2110</v>
      </c>
      <c r="C2270" s="1048" t="s">
        <v>2111</v>
      </c>
      <c r="D2270" s="933" t="s">
        <v>2112</v>
      </c>
      <c r="E2270" s="1046" t="s">
        <v>76</v>
      </c>
      <c r="F2270" s="941" t="s">
        <v>2141</v>
      </c>
      <c r="G2270" s="941" t="s">
        <v>2142</v>
      </c>
      <c r="H2270" s="184" t="s">
        <v>22</v>
      </c>
      <c r="I2270" s="185">
        <v>396</v>
      </c>
      <c r="J2270" s="185">
        <v>14</v>
      </c>
      <c r="K2270" s="185">
        <v>240</v>
      </c>
      <c r="L2270" s="185">
        <v>372</v>
      </c>
      <c r="M2270" s="185">
        <v>1022</v>
      </c>
      <c r="N2270" s="321"/>
    </row>
    <row r="2271" spans="1:14" ht="31.5" customHeight="1">
      <c r="A2271" s="320"/>
      <c r="B2271" s="967"/>
      <c r="C2271" s="925"/>
      <c r="D2271" s="934"/>
      <c r="E2271" s="1047"/>
      <c r="F2271" s="934"/>
      <c r="G2271" s="934"/>
      <c r="H2271" s="188" t="s">
        <v>24</v>
      </c>
      <c r="I2271" s="189">
        <v>1850</v>
      </c>
      <c r="J2271" s="189">
        <v>1235</v>
      </c>
      <c r="K2271" s="189">
        <v>1807</v>
      </c>
      <c r="L2271" s="189">
        <v>1596</v>
      </c>
      <c r="M2271" s="189">
        <v>6488</v>
      </c>
      <c r="N2271" s="322"/>
    </row>
    <row r="2272" spans="1:14" ht="31.5" customHeight="1" thickBot="1">
      <c r="A2272" s="320"/>
      <c r="B2272" s="967"/>
      <c r="C2272" s="925"/>
      <c r="D2272" s="934"/>
      <c r="E2272" s="1047"/>
      <c r="F2272" s="934"/>
      <c r="G2272" s="934"/>
      <c r="H2272" s="188" t="s">
        <v>25</v>
      </c>
      <c r="I2272" s="296">
        <v>0.214</v>
      </c>
      <c r="J2272" s="330">
        <v>1.1299999999999999E-2</v>
      </c>
      <c r="K2272" s="330">
        <v>0.1328</v>
      </c>
      <c r="L2272" s="296">
        <v>0.23300000000000001</v>
      </c>
      <c r="M2272" s="296">
        <v>0.1575</v>
      </c>
      <c r="N2272" s="322"/>
    </row>
    <row r="2273" spans="1:14" ht="31.5" customHeight="1" thickTop="1">
      <c r="A2273" s="320"/>
      <c r="B2273" s="970" t="s">
        <v>2110</v>
      </c>
      <c r="C2273" s="1048" t="s">
        <v>2111</v>
      </c>
      <c r="D2273" s="933" t="s">
        <v>2112</v>
      </c>
      <c r="E2273" s="1046" t="s">
        <v>159</v>
      </c>
      <c r="F2273" s="941" t="s">
        <v>2143</v>
      </c>
      <c r="G2273" s="941" t="s">
        <v>2144</v>
      </c>
      <c r="H2273" s="184" t="s">
        <v>22</v>
      </c>
      <c r="I2273" s="185">
        <v>731</v>
      </c>
      <c r="J2273" s="185">
        <v>20</v>
      </c>
      <c r="K2273" s="185">
        <v>628</v>
      </c>
      <c r="L2273" s="185">
        <v>896</v>
      </c>
      <c r="M2273" s="185">
        <v>2275</v>
      </c>
      <c r="N2273" s="321"/>
    </row>
    <row r="2274" spans="1:14" ht="31.5" customHeight="1">
      <c r="A2274" s="320"/>
      <c r="B2274" s="967"/>
      <c r="C2274" s="925"/>
      <c r="D2274" s="934"/>
      <c r="E2274" s="1047"/>
      <c r="F2274" s="934"/>
      <c r="G2274" s="934"/>
      <c r="H2274" s="188" t="s">
        <v>24</v>
      </c>
      <c r="I2274" s="189">
        <v>2914</v>
      </c>
      <c r="J2274" s="189">
        <v>425</v>
      </c>
      <c r="K2274" s="189">
        <v>2407</v>
      </c>
      <c r="L2274" s="189">
        <v>2575</v>
      </c>
      <c r="M2274" s="189">
        <v>8321</v>
      </c>
      <c r="N2274" s="322"/>
    </row>
    <row r="2275" spans="1:14" ht="31.5" customHeight="1" thickBot="1">
      <c r="A2275" s="320"/>
      <c r="B2275" s="967"/>
      <c r="C2275" s="925"/>
      <c r="D2275" s="934"/>
      <c r="E2275" s="1047"/>
      <c r="F2275" s="934"/>
      <c r="G2275" s="934"/>
      <c r="H2275" s="188" t="s">
        <v>25</v>
      </c>
      <c r="I2275" s="329">
        <f>((I2273/I2274)*100)</f>
        <v>25.08579272477694</v>
      </c>
      <c r="J2275" s="329">
        <f>((J2273/J2274)*100)</f>
        <v>4.7058823529411766</v>
      </c>
      <c r="K2275" s="329">
        <f>((K2273/K2274)*100)</f>
        <v>26.090569173244702</v>
      </c>
      <c r="L2275" s="296">
        <v>0.34789999999999999</v>
      </c>
      <c r="M2275" s="296">
        <v>0.27339999999999998</v>
      </c>
      <c r="N2275" s="322"/>
    </row>
    <row r="2276" spans="1:14" ht="31.5" customHeight="1" thickTop="1">
      <c r="A2276" s="320"/>
      <c r="B2276" s="970" t="s">
        <v>2110</v>
      </c>
      <c r="C2276" s="1048" t="s">
        <v>2111</v>
      </c>
      <c r="D2276" s="933" t="s">
        <v>2112</v>
      </c>
      <c r="E2276" s="1046" t="s">
        <v>479</v>
      </c>
      <c r="F2276" s="941" t="s">
        <v>2145</v>
      </c>
      <c r="G2276" s="941" t="s">
        <v>2146</v>
      </c>
      <c r="H2276" s="184" t="s">
        <v>22</v>
      </c>
      <c r="I2276" s="185">
        <v>30</v>
      </c>
      <c r="J2276" s="185">
        <v>0</v>
      </c>
      <c r="K2276" s="185">
        <v>21</v>
      </c>
      <c r="L2276" s="185">
        <v>22</v>
      </c>
      <c r="M2276" s="185">
        <v>73</v>
      </c>
      <c r="N2276" s="321" t="s">
        <v>2140</v>
      </c>
    </row>
    <row r="2277" spans="1:14" ht="31.5" customHeight="1">
      <c r="A2277" s="320"/>
      <c r="B2277" s="967"/>
      <c r="C2277" s="925"/>
      <c r="D2277" s="934"/>
      <c r="E2277" s="1047"/>
      <c r="F2277" s="934"/>
      <c r="G2277" s="934"/>
      <c r="H2277" s="188" t="s">
        <v>24</v>
      </c>
      <c r="I2277" s="189">
        <v>98</v>
      </c>
      <c r="J2277" s="189">
        <v>0</v>
      </c>
      <c r="K2277" s="189">
        <v>200</v>
      </c>
      <c r="L2277" s="189">
        <v>197</v>
      </c>
      <c r="M2277" s="189">
        <v>495</v>
      </c>
      <c r="N2277" s="322"/>
    </row>
    <row r="2278" spans="1:14" ht="31.5" customHeight="1" thickBot="1">
      <c r="A2278" s="320"/>
      <c r="B2278" s="967"/>
      <c r="C2278" s="925"/>
      <c r="D2278" s="934"/>
      <c r="E2278" s="1047"/>
      <c r="F2278" s="934"/>
      <c r="G2278" s="934"/>
      <c r="H2278" s="188" t="s">
        <v>25</v>
      </c>
      <c r="I2278" s="329">
        <f>((I2276/I2277)*100)</f>
        <v>30.612244897959183</v>
      </c>
      <c r="J2278" s="189">
        <v>0</v>
      </c>
      <c r="K2278" s="329">
        <f>((K2276/K2277)*100)</f>
        <v>10.5</v>
      </c>
      <c r="L2278" s="189">
        <v>11.17</v>
      </c>
      <c r="M2278" s="189">
        <v>14.75</v>
      </c>
      <c r="N2278" s="322"/>
    </row>
    <row r="2279" spans="1:14" ht="31.5" customHeight="1" thickTop="1">
      <c r="A2279" s="320"/>
      <c r="B2279" s="970" t="s">
        <v>2110</v>
      </c>
      <c r="C2279" s="1048" t="s">
        <v>2147</v>
      </c>
      <c r="D2279" s="933" t="s">
        <v>2148</v>
      </c>
      <c r="E2279" s="1046" t="s">
        <v>19</v>
      </c>
      <c r="F2279" s="941" t="s">
        <v>2149</v>
      </c>
      <c r="G2279" s="941" t="s">
        <v>2150</v>
      </c>
      <c r="H2279" s="184" t="s">
        <v>22</v>
      </c>
      <c r="I2279" s="281">
        <v>5517</v>
      </c>
      <c r="J2279" s="281">
        <v>5975</v>
      </c>
      <c r="K2279" s="281">
        <v>4102</v>
      </c>
      <c r="L2279" s="281">
        <v>4027</v>
      </c>
      <c r="M2279" s="281">
        <f>SUM(I2279:L2279)</f>
        <v>19621</v>
      </c>
      <c r="N2279" s="321" t="s">
        <v>2151</v>
      </c>
    </row>
    <row r="2280" spans="1:14" ht="31.5" customHeight="1">
      <c r="A2280" s="320"/>
      <c r="B2280" s="967"/>
      <c r="C2280" s="925"/>
      <c r="D2280" s="934"/>
      <c r="E2280" s="1047"/>
      <c r="F2280" s="934"/>
      <c r="G2280" s="934"/>
      <c r="H2280" s="188" t="s">
        <v>24</v>
      </c>
      <c r="I2280" s="337">
        <v>6428</v>
      </c>
      <c r="J2280" s="337">
        <v>5909</v>
      </c>
      <c r="K2280" s="337">
        <v>5671</v>
      </c>
      <c r="L2280" s="333">
        <v>5549</v>
      </c>
      <c r="M2280" s="333">
        <v>23557</v>
      </c>
      <c r="N2280" s="322" t="s">
        <v>2152</v>
      </c>
    </row>
    <row r="2281" spans="1:14" ht="31.5" customHeight="1" thickBot="1">
      <c r="A2281" s="320"/>
      <c r="B2281" s="967"/>
      <c r="C2281" s="925"/>
      <c r="D2281" s="934"/>
      <c r="E2281" s="1047"/>
      <c r="F2281" s="934"/>
      <c r="G2281" s="934"/>
      <c r="H2281" s="338" t="s">
        <v>25</v>
      </c>
      <c r="I2281" s="339">
        <v>-0.14180000000000001</v>
      </c>
      <c r="J2281" s="339">
        <v>1.11E-2</v>
      </c>
      <c r="K2281" s="340">
        <v>-0.2767</v>
      </c>
      <c r="L2281" s="341">
        <v>-0.2742</v>
      </c>
      <c r="M2281" s="342">
        <v>-0.16700000000000001</v>
      </c>
      <c r="N2281" s="343"/>
    </row>
    <row r="2282" spans="1:14" ht="31.5" customHeight="1" thickTop="1" thickBot="1">
      <c r="A2282" s="320"/>
      <c r="B2282" s="970" t="s">
        <v>2110</v>
      </c>
      <c r="C2282" s="1048" t="s">
        <v>2147</v>
      </c>
      <c r="D2282" s="933" t="s">
        <v>2148</v>
      </c>
      <c r="E2282" s="1046" t="s">
        <v>26</v>
      </c>
      <c r="F2282" s="941" t="s">
        <v>2153</v>
      </c>
      <c r="G2282" s="941" t="s">
        <v>2154</v>
      </c>
      <c r="H2282" s="184" t="s">
        <v>22</v>
      </c>
      <c r="I2282" s="185">
        <v>11</v>
      </c>
      <c r="J2282" s="185" t="s">
        <v>1318</v>
      </c>
      <c r="K2282" s="185" t="s">
        <v>1318</v>
      </c>
      <c r="L2282" s="185" t="s">
        <v>1318</v>
      </c>
      <c r="M2282" s="185">
        <v>11</v>
      </c>
      <c r="N2282" s="321"/>
    </row>
    <row r="2283" spans="1:14" ht="31.5" customHeight="1" thickTop="1" thickBot="1">
      <c r="A2283" s="320"/>
      <c r="B2283" s="967"/>
      <c r="C2283" s="925"/>
      <c r="D2283" s="934"/>
      <c r="E2283" s="1047"/>
      <c r="F2283" s="934"/>
      <c r="G2283" s="934"/>
      <c r="H2283" s="188" t="s">
        <v>24</v>
      </c>
      <c r="I2283" s="189">
        <v>11</v>
      </c>
      <c r="J2283" s="185" t="s">
        <v>1318</v>
      </c>
      <c r="K2283" s="185" t="s">
        <v>1318</v>
      </c>
      <c r="L2283" s="185" t="s">
        <v>1318</v>
      </c>
      <c r="M2283" s="189">
        <v>11</v>
      </c>
      <c r="N2283" s="322"/>
    </row>
    <row r="2284" spans="1:14" ht="31.5" customHeight="1" thickTop="1" thickBot="1">
      <c r="A2284" s="320"/>
      <c r="B2284" s="967"/>
      <c r="C2284" s="925"/>
      <c r="D2284" s="934"/>
      <c r="E2284" s="1047"/>
      <c r="F2284" s="934"/>
      <c r="G2284" s="934"/>
      <c r="H2284" s="188" t="s">
        <v>25</v>
      </c>
      <c r="I2284" s="289">
        <v>1</v>
      </c>
      <c r="J2284" s="185" t="s">
        <v>1318</v>
      </c>
      <c r="K2284" s="185" t="s">
        <v>1318</v>
      </c>
      <c r="L2284" s="185" t="s">
        <v>1318</v>
      </c>
      <c r="M2284" s="289">
        <v>1</v>
      </c>
      <c r="N2284" s="322"/>
    </row>
    <row r="2285" spans="1:14" ht="31.5" customHeight="1" thickTop="1">
      <c r="A2285" s="320"/>
      <c r="B2285" s="970" t="s">
        <v>2110</v>
      </c>
      <c r="C2285" s="1048" t="s">
        <v>2147</v>
      </c>
      <c r="D2285" s="933" t="s">
        <v>2148</v>
      </c>
      <c r="E2285" s="1046" t="s">
        <v>55</v>
      </c>
      <c r="F2285" s="941" t="s">
        <v>2155</v>
      </c>
      <c r="G2285" s="941" t="s">
        <v>2156</v>
      </c>
      <c r="H2285" s="184" t="s">
        <v>22</v>
      </c>
      <c r="I2285" s="185">
        <v>18</v>
      </c>
      <c r="J2285" s="185">
        <v>16</v>
      </c>
      <c r="K2285" s="185">
        <v>7</v>
      </c>
      <c r="L2285" s="185">
        <v>8</v>
      </c>
      <c r="M2285" s="185">
        <v>49</v>
      </c>
      <c r="N2285" s="321"/>
    </row>
    <row r="2286" spans="1:14" ht="31.5" customHeight="1">
      <c r="A2286" s="320"/>
      <c r="B2286" s="967"/>
      <c r="C2286" s="925"/>
      <c r="D2286" s="934"/>
      <c r="E2286" s="1047"/>
      <c r="F2286" s="934"/>
      <c r="G2286" s="934"/>
      <c r="H2286" s="188" t="s">
        <v>24</v>
      </c>
      <c r="I2286" s="333">
        <v>18</v>
      </c>
      <c r="J2286" s="344">
        <v>12</v>
      </c>
      <c r="K2286" s="333">
        <v>16</v>
      </c>
      <c r="L2286" s="333">
        <v>15</v>
      </c>
      <c r="M2286" s="333">
        <v>61</v>
      </c>
      <c r="N2286" s="322"/>
    </row>
    <row r="2287" spans="1:14" ht="31.5" customHeight="1" thickBot="1">
      <c r="A2287" s="320"/>
      <c r="B2287" s="967"/>
      <c r="C2287" s="925"/>
      <c r="D2287" s="934"/>
      <c r="E2287" s="1047"/>
      <c r="F2287" s="934"/>
      <c r="G2287" s="934"/>
      <c r="H2287" s="338" t="s">
        <v>25</v>
      </c>
      <c r="I2287" s="345">
        <v>0</v>
      </c>
      <c r="J2287" s="345">
        <v>33.333333333333329</v>
      </c>
      <c r="K2287" s="345">
        <v>-43.75</v>
      </c>
      <c r="L2287" s="346">
        <v>-0.46660000000000001</v>
      </c>
      <c r="M2287" s="347">
        <v>-0.19670000000000001</v>
      </c>
      <c r="N2287" s="343"/>
    </row>
    <row r="2288" spans="1:14" ht="31.5" customHeight="1" thickTop="1">
      <c r="A2288" s="320"/>
      <c r="B2288" s="970" t="s">
        <v>2110</v>
      </c>
      <c r="C2288" s="1048" t="s">
        <v>2147</v>
      </c>
      <c r="D2288" s="933" t="s">
        <v>2148</v>
      </c>
      <c r="E2288" s="1046" t="s">
        <v>59</v>
      </c>
      <c r="F2288" s="941" t="s">
        <v>2157</v>
      </c>
      <c r="G2288" s="941" t="s">
        <v>2158</v>
      </c>
      <c r="H2288" s="184" t="s">
        <v>22</v>
      </c>
      <c r="I2288" s="185">
        <v>4</v>
      </c>
      <c r="J2288" s="185">
        <v>2</v>
      </c>
      <c r="K2288" s="185">
        <v>2</v>
      </c>
      <c r="L2288" s="185">
        <v>16</v>
      </c>
      <c r="M2288" s="185">
        <v>24</v>
      </c>
      <c r="N2288" s="321"/>
    </row>
    <row r="2289" spans="1:14" ht="31.5" customHeight="1">
      <c r="A2289" s="320"/>
      <c r="B2289" s="967"/>
      <c r="C2289" s="925"/>
      <c r="D2289" s="934"/>
      <c r="E2289" s="1047"/>
      <c r="F2289" s="934"/>
      <c r="G2289" s="934"/>
      <c r="H2289" s="188" t="s">
        <v>24</v>
      </c>
      <c r="I2289" s="189">
        <v>23</v>
      </c>
      <c r="J2289" s="189">
        <v>15</v>
      </c>
      <c r="K2289" s="189">
        <v>4</v>
      </c>
      <c r="L2289" s="189">
        <v>1</v>
      </c>
      <c r="M2289" s="189">
        <v>43</v>
      </c>
      <c r="N2289" s="322"/>
    </row>
    <row r="2290" spans="1:14" ht="31.5" customHeight="1" thickBot="1">
      <c r="A2290" s="320"/>
      <c r="B2290" s="967"/>
      <c r="C2290" s="925"/>
      <c r="D2290" s="934"/>
      <c r="E2290" s="1047"/>
      <c r="F2290" s="934"/>
      <c r="G2290" s="934"/>
      <c r="H2290" s="188" t="s">
        <v>25</v>
      </c>
      <c r="I2290" s="327">
        <v>-82.608695652173907</v>
      </c>
      <c r="J2290" s="327">
        <v>-86.666666666666671</v>
      </c>
      <c r="K2290" s="327">
        <v>-50</v>
      </c>
      <c r="L2290" s="327">
        <v>0</v>
      </c>
      <c r="M2290" s="189">
        <v>-44.18</v>
      </c>
      <c r="N2290" s="322"/>
    </row>
    <row r="2291" spans="1:14" ht="31.5" customHeight="1" thickTop="1">
      <c r="A2291" s="320"/>
      <c r="B2291" s="970" t="s">
        <v>2110</v>
      </c>
      <c r="C2291" s="1048" t="s">
        <v>2147</v>
      </c>
      <c r="D2291" s="933" t="s">
        <v>2148</v>
      </c>
      <c r="E2291" s="1046" t="s">
        <v>91</v>
      </c>
      <c r="F2291" s="941" t="s">
        <v>2159</v>
      </c>
      <c r="G2291" s="941" t="s">
        <v>2160</v>
      </c>
      <c r="H2291" s="184" t="s">
        <v>22</v>
      </c>
      <c r="I2291" s="185">
        <v>1</v>
      </c>
      <c r="J2291" s="185">
        <v>0</v>
      </c>
      <c r="K2291" s="185">
        <v>1</v>
      </c>
      <c r="L2291" s="185">
        <v>0</v>
      </c>
      <c r="M2291" s="185">
        <v>2</v>
      </c>
      <c r="N2291" s="321"/>
    </row>
    <row r="2292" spans="1:14" ht="31.5" customHeight="1">
      <c r="A2292" s="320"/>
      <c r="B2292" s="967"/>
      <c r="C2292" s="925"/>
      <c r="D2292" s="934"/>
      <c r="E2292" s="1047"/>
      <c r="F2292" s="934"/>
      <c r="G2292" s="934"/>
      <c r="H2292" s="188" t="s">
        <v>24</v>
      </c>
      <c r="I2292" s="189">
        <v>4</v>
      </c>
      <c r="J2292" s="189">
        <v>2</v>
      </c>
      <c r="K2292" s="189">
        <v>2</v>
      </c>
      <c r="L2292" s="189">
        <v>0</v>
      </c>
      <c r="M2292" s="189">
        <v>8</v>
      </c>
      <c r="N2292" s="322"/>
    </row>
    <row r="2293" spans="1:14" ht="31.5" customHeight="1" thickBot="1">
      <c r="A2293" s="320"/>
      <c r="B2293" s="967"/>
      <c r="C2293" s="925"/>
      <c r="D2293" s="934"/>
      <c r="E2293" s="1047"/>
      <c r="F2293" s="934"/>
      <c r="G2293" s="934"/>
      <c r="H2293" s="188" t="s">
        <v>25</v>
      </c>
      <c r="I2293" s="189">
        <v>-75</v>
      </c>
      <c r="J2293" s="189">
        <v>-100</v>
      </c>
      <c r="K2293" s="189">
        <v>-50</v>
      </c>
      <c r="L2293" s="289">
        <v>-1</v>
      </c>
      <c r="M2293" s="289">
        <v>-0.75</v>
      </c>
      <c r="N2293" s="322"/>
    </row>
    <row r="2294" spans="1:14" ht="31.5" customHeight="1" thickTop="1">
      <c r="A2294" s="320"/>
      <c r="B2294" s="970" t="s">
        <v>2110</v>
      </c>
      <c r="C2294" s="1048" t="s">
        <v>2147</v>
      </c>
      <c r="D2294" s="933" t="s">
        <v>2148</v>
      </c>
      <c r="E2294" s="1046" t="s">
        <v>94</v>
      </c>
      <c r="F2294" s="941" t="s">
        <v>2161</v>
      </c>
      <c r="G2294" s="941" t="s">
        <v>2162</v>
      </c>
      <c r="H2294" s="184" t="s">
        <v>22</v>
      </c>
      <c r="I2294" s="185">
        <v>1</v>
      </c>
      <c r="J2294" s="185">
        <v>0</v>
      </c>
      <c r="K2294" s="185">
        <v>0</v>
      </c>
      <c r="L2294" s="185">
        <v>0</v>
      </c>
      <c r="M2294" s="185">
        <v>1</v>
      </c>
      <c r="N2294" s="321" t="s">
        <v>2163</v>
      </c>
    </row>
    <row r="2295" spans="1:14" ht="31.5" customHeight="1">
      <c r="A2295" s="320"/>
      <c r="B2295" s="967"/>
      <c r="C2295" s="925"/>
      <c r="D2295" s="934"/>
      <c r="E2295" s="1047"/>
      <c r="F2295" s="934"/>
      <c r="G2295" s="934"/>
      <c r="H2295" s="188" t="s">
        <v>24</v>
      </c>
      <c r="I2295" s="189">
        <v>1</v>
      </c>
      <c r="J2295" s="189">
        <v>2</v>
      </c>
      <c r="K2295" s="189">
        <v>0</v>
      </c>
      <c r="L2295" s="189">
        <v>1</v>
      </c>
      <c r="M2295" s="189">
        <v>4</v>
      </c>
      <c r="N2295" s="322"/>
    </row>
    <row r="2296" spans="1:14" ht="31.5" customHeight="1" thickBot="1">
      <c r="A2296" s="320"/>
      <c r="B2296" s="967"/>
      <c r="C2296" s="925"/>
      <c r="D2296" s="934"/>
      <c r="E2296" s="1047"/>
      <c r="F2296" s="934"/>
      <c r="G2296" s="934"/>
      <c r="H2296" s="188" t="s">
        <v>25</v>
      </c>
      <c r="I2296" s="289">
        <v>0.25</v>
      </c>
      <c r="J2296" s="189" t="s">
        <v>2164</v>
      </c>
      <c r="K2296" s="189" t="s">
        <v>2164</v>
      </c>
      <c r="L2296" s="189" t="s">
        <v>2164</v>
      </c>
      <c r="M2296" s="289">
        <v>0.25</v>
      </c>
      <c r="N2296" s="322"/>
    </row>
    <row r="2297" spans="1:14" ht="31.5" customHeight="1" thickTop="1">
      <c r="A2297" s="320"/>
      <c r="B2297" s="970" t="s">
        <v>2110</v>
      </c>
      <c r="C2297" s="1048" t="s">
        <v>2147</v>
      </c>
      <c r="D2297" s="933" t="s">
        <v>2148</v>
      </c>
      <c r="E2297" s="1046" t="s">
        <v>97</v>
      </c>
      <c r="F2297" s="941" t="s">
        <v>2165</v>
      </c>
      <c r="G2297" s="941" t="s">
        <v>2166</v>
      </c>
      <c r="H2297" s="184" t="s">
        <v>22</v>
      </c>
      <c r="I2297" s="185">
        <v>27</v>
      </c>
      <c r="J2297" s="185">
        <v>19</v>
      </c>
      <c r="K2297" s="185">
        <v>23</v>
      </c>
      <c r="L2297" s="185">
        <v>16</v>
      </c>
      <c r="M2297" s="185">
        <v>85</v>
      </c>
      <c r="N2297" s="321" t="s">
        <v>2167</v>
      </c>
    </row>
    <row r="2298" spans="1:14" ht="31.5" customHeight="1">
      <c r="A2298" s="320"/>
      <c r="B2298" s="967"/>
      <c r="C2298" s="925"/>
      <c r="D2298" s="934"/>
      <c r="E2298" s="1047"/>
      <c r="F2298" s="934"/>
      <c r="G2298" s="934"/>
      <c r="H2298" s="188" t="s">
        <v>24</v>
      </c>
      <c r="I2298" s="189">
        <v>18</v>
      </c>
      <c r="J2298" s="189">
        <v>12</v>
      </c>
      <c r="K2298" s="189">
        <v>26</v>
      </c>
      <c r="L2298" s="189">
        <v>23</v>
      </c>
      <c r="M2298" s="189">
        <v>79</v>
      </c>
      <c r="N2298" s="322"/>
    </row>
    <row r="2299" spans="1:14" ht="31.5" customHeight="1" thickBot="1">
      <c r="A2299" s="320"/>
      <c r="B2299" s="967"/>
      <c r="C2299" s="925"/>
      <c r="D2299" s="934"/>
      <c r="E2299" s="1047"/>
      <c r="F2299" s="934"/>
      <c r="G2299" s="934"/>
      <c r="H2299" s="188" t="s">
        <v>25</v>
      </c>
      <c r="I2299" s="348">
        <v>0.5</v>
      </c>
      <c r="J2299" s="349">
        <v>0.58330000000000004</v>
      </c>
      <c r="K2299" s="323">
        <v>-0.1153</v>
      </c>
      <c r="L2299" s="350">
        <v>-0.30430000000000001</v>
      </c>
      <c r="M2299" s="296">
        <v>7.5899999999999995E-2</v>
      </c>
      <c r="N2299" s="322"/>
    </row>
    <row r="2300" spans="1:14" ht="31.5" customHeight="1" thickTop="1">
      <c r="A2300" s="320"/>
      <c r="B2300" s="970" t="s">
        <v>2110</v>
      </c>
      <c r="C2300" s="1048" t="s">
        <v>2147</v>
      </c>
      <c r="D2300" s="934" t="s">
        <v>2148</v>
      </c>
      <c r="E2300" s="1046" t="s">
        <v>261</v>
      </c>
      <c r="F2300" s="941" t="s">
        <v>2168</v>
      </c>
      <c r="G2300" s="941" t="s">
        <v>2169</v>
      </c>
      <c r="H2300" s="184" t="s">
        <v>22</v>
      </c>
      <c r="I2300" s="185">
        <v>15145</v>
      </c>
      <c r="J2300" s="185">
        <v>15284</v>
      </c>
      <c r="K2300" s="185">
        <v>15285</v>
      </c>
      <c r="L2300" s="185">
        <v>17311</v>
      </c>
      <c r="M2300" s="185">
        <v>17311</v>
      </c>
      <c r="N2300" s="321"/>
    </row>
    <row r="2301" spans="1:14" ht="31.5" customHeight="1">
      <c r="A2301" s="320"/>
      <c r="B2301" s="967"/>
      <c r="C2301" s="925"/>
      <c r="D2301" s="934"/>
      <c r="E2301" s="1047"/>
      <c r="F2301" s="934"/>
      <c r="G2301" s="934"/>
      <c r="H2301" s="188" t="s">
        <v>24</v>
      </c>
      <c r="I2301" s="189">
        <v>14047</v>
      </c>
      <c r="J2301" s="189">
        <v>14403</v>
      </c>
      <c r="K2301" s="189">
        <v>14766</v>
      </c>
      <c r="L2301" s="189">
        <v>14749</v>
      </c>
      <c r="M2301" s="189">
        <v>14749</v>
      </c>
      <c r="N2301" s="322"/>
    </row>
    <row r="2302" spans="1:14" ht="31.5" customHeight="1" thickBot="1">
      <c r="A2302" s="320"/>
      <c r="B2302" s="967"/>
      <c r="C2302" s="925"/>
      <c r="D2302" s="934"/>
      <c r="E2302" s="1047"/>
      <c r="F2302" s="934"/>
      <c r="G2302" s="934"/>
      <c r="H2302" s="188" t="s">
        <v>25</v>
      </c>
      <c r="I2302" s="327">
        <v>7.8166156474692103</v>
      </c>
      <c r="J2302" s="351">
        <v>6.11</v>
      </c>
      <c r="K2302" s="352">
        <v>3.51</v>
      </c>
      <c r="L2302" s="350">
        <v>0.17369999999999999</v>
      </c>
      <c r="M2302" s="296">
        <v>0.17369999999999999</v>
      </c>
      <c r="N2302" s="322"/>
    </row>
    <row r="2303" spans="1:14" ht="31.5" customHeight="1" thickTop="1">
      <c r="A2303" s="320"/>
      <c r="B2303" s="970" t="s">
        <v>2110</v>
      </c>
      <c r="C2303" s="1048" t="s">
        <v>2147</v>
      </c>
      <c r="D2303" s="933" t="s">
        <v>2148</v>
      </c>
      <c r="E2303" s="1047" t="s">
        <v>264</v>
      </c>
      <c r="F2303" s="941" t="s">
        <v>2170</v>
      </c>
      <c r="G2303" s="941" t="s">
        <v>2171</v>
      </c>
      <c r="H2303" s="184" t="s">
        <v>22</v>
      </c>
      <c r="I2303" s="185">
        <v>1</v>
      </c>
      <c r="J2303" s="185">
        <v>0</v>
      </c>
      <c r="K2303" s="185">
        <v>0</v>
      </c>
      <c r="L2303" s="185">
        <v>0</v>
      </c>
      <c r="M2303" s="185">
        <v>1</v>
      </c>
      <c r="N2303" s="321"/>
    </row>
    <row r="2304" spans="1:14" ht="31.5" customHeight="1">
      <c r="A2304" s="320"/>
      <c r="B2304" s="967"/>
      <c r="C2304" s="925"/>
      <c r="D2304" s="934"/>
      <c r="E2304" s="1047"/>
      <c r="F2304" s="934"/>
      <c r="G2304" s="934"/>
      <c r="H2304" s="188" t="s">
        <v>24</v>
      </c>
      <c r="I2304" s="189">
        <v>1</v>
      </c>
      <c r="J2304" s="189">
        <v>6</v>
      </c>
      <c r="K2304" s="189">
        <v>4</v>
      </c>
      <c r="L2304" s="189">
        <v>5</v>
      </c>
      <c r="M2304" s="189">
        <v>16</v>
      </c>
      <c r="N2304" s="322" t="s">
        <v>2172</v>
      </c>
    </row>
    <row r="2305" spans="1:14" ht="31.5" customHeight="1" thickBot="1">
      <c r="A2305" s="320"/>
      <c r="B2305" s="967"/>
      <c r="C2305" s="925"/>
      <c r="D2305" s="934"/>
      <c r="E2305" s="1047"/>
      <c r="F2305" s="934"/>
      <c r="G2305" s="934"/>
      <c r="H2305" s="188" t="s">
        <v>25</v>
      </c>
      <c r="I2305" s="289">
        <v>1</v>
      </c>
      <c r="J2305" s="289">
        <v>0</v>
      </c>
      <c r="K2305" s="289">
        <v>0</v>
      </c>
      <c r="L2305" s="289">
        <v>0</v>
      </c>
      <c r="M2305" s="330">
        <v>6.25E-2</v>
      </c>
      <c r="N2305" s="322"/>
    </row>
    <row r="2306" spans="1:14" ht="31.5" customHeight="1" thickTop="1">
      <c r="A2306" s="320"/>
      <c r="B2306" s="970" t="s">
        <v>2110</v>
      </c>
      <c r="C2306" s="1048" t="s">
        <v>2147</v>
      </c>
      <c r="D2306" s="933" t="s">
        <v>2148</v>
      </c>
      <c r="E2306" s="1046" t="s">
        <v>2173</v>
      </c>
      <c r="F2306" s="941" t="s">
        <v>2174</v>
      </c>
      <c r="G2306" s="941" t="s">
        <v>2175</v>
      </c>
      <c r="H2306" s="184" t="s">
        <v>22</v>
      </c>
      <c r="I2306" s="185">
        <v>952</v>
      </c>
      <c r="J2306" s="185">
        <v>799</v>
      </c>
      <c r="K2306" s="185">
        <v>0</v>
      </c>
      <c r="L2306" s="185">
        <v>538</v>
      </c>
      <c r="M2306" s="185">
        <v>2289</v>
      </c>
      <c r="N2306" s="321" t="s">
        <v>2176</v>
      </c>
    </row>
    <row r="2307" spans="1:14" ht="31.5" customHeight="1">
      <c r="A2307" s="320"/>
      <c r="B2307" s="967"/>
      <c r="C2307" s="925"/>
      <c r="D2307" s="934"/>
      <c r="E2307" s="1047"/>
      <c r="F2307" s="934"/>
      <c r="G2307" s="934"/>
      <c r="H2307" s="188" t="s">
        <v>24</v>
      </c>
      <c r="I2307" s="189">
        <v>927</v>
      </c>
      <c r="J2307" s="189">
        <v>927</v>
      </c>
      <c r="K2307" s="189">
        <v>927</v>
      </c>
      <c r="L2307" s="189">
        <v>927</v>
      </c>
      <c r="M2307" s="189">
        <v>3708</v>
      </c>
      <c r="N2307" s="322" t="s">
        <v>2177</v>
      </c>
    </row>
    <row r="2308" spans="1:14" ht="31.5" customHeight="1" thickBot="1">
      <c r="A2308" s="320"/>
      <c r="B2308" s="967"/>
      <c r="C2308" s="925"/>
      <c r="D2308" s="934"/>
      <c r="E2308" s="1047"/>
      <c r="F2308" s="934"/>
      <c r="G2308" s="934"/>
      <c r="H2308" s="188" t="s">
        <v>25</v>
      </c>
      <c r="I2308" s="332">
        <v>1.0268999999999999</v>
      </c>
      <c r="J2308" s="296">
        <v>0.8619</v>
      </c>
      <c r="K2308" s="289">
        <v>0</v>
      </c>
      <c r="L2308" s="296">
        <v>0.58030000000000004</v>
      </c>
      <c r="M2308" s="330">
        <v>0.61729999999999996</v>
      </c>
      <c r="N2308" s="322"/>
    </row>
    <row r="2309" spans="1:14" ht="31.5" customHeight="1" thickTop="1">
      <c r="A2309" s="320"/>
      <c r="B2309" s="970" t="s">
        <v>2110</v>
      </c>
      <c r="C2309" s="1048" t="s">
        <v>2147</v>
      </c>
      <c r="D2309" s="933" t="s">
        <v>2148</v>
      </c>
      <c r="E2309" s="1046" t="s">
        <v>30</v>
      </c>
      <c r="F2309" s="941" t="s">
        <v>2178</v>
      </c>
      <c r="G2309" s="941" t="s">
        <v>2179</v>
      </c>
      <c r="H2309" s="184" t="s">
        <v>22</v>
      </c>
      <c r="I2309" s="185">
        <v>3.5</v>
      </c>
      <c r="J2309" s="185">
        <v>5</v>
      </c>
      <c r="K2309" s="185">
        <v>5</v>
      </c>
      <c r="L2309" s="185">
        <v>5</v>
      </c>
      <c r="M2309" s="185">
        <v>4.62</v>
      </c>
      <c r="N2309" s="321"/>
    </row>
    <row r="2310" spans="1:14" ht="31.5" customHeight="1">
      <c r="A2310" s="320"/>
      <c r="B2310" s="967"/>
      <c r="C2310" s="925"/>
      <c r="D2310" s="934"/>
      <c r="E2310" s="1047"/>
      <c r="F2310" s="934"/>
      <c r="G2310" s="934"/>
      <c r="H2310" s="188" t="s">
        <v>24</v>
      </c>
      <c r="I2310" s="189">
        <v>5</v>
      </c>
      <c r="J2310" s="189">
        <v>5</v>
      </c>
      <c r="K2310" s="189">
        <v>5</v>
      </c>
      <c r="L2310" s="189">
        <v>5</v>
      </c>
      <c r="M2310" s="189">
        <v>5</v>
      </c>
      <c r="N2310" s="322"/>
    </row>
    <row r="2311" spans="1:14" ht="31.5" customHeight="1" thickBot="1">
      <c r="A2311" s="320"/>
      <c r="B2311" s="967"/>
      <c r="C2311" s="925"/>
      <c r="D2311" s="934"/>
      <c r="E2311" s="1047"/>
      <c r="F2311" s="934"/>
      <c r="G2311" s="934"/>
      <c r="H2311" s="188" t="s">
        <v>25</v>
      </c>
      <c r="I2311" s="289">
        <v>0.7</v>
      </c>
      <c r="J2311" s="289">
        <v>1</v>
      </c>
      <c r="K2311" s="289">
        <v>1</v>
      </c>
      <c r="L2311" s="289">
        <v>1</v>
      </c>
      <c r="M2311" s="353">
        <v>0.92400000000000004</v>
      </c>
      <c r="N2311" s="322"/>
    </row>
    <row r="2312" spans="1:14" ht="31.5" customHeight="1" thickTop="1">
      <c r="A2312" s="320"/>
      <c r="B2312" s="970" t="s">
        <v>2110</v>
      </c>
      <c r="C2312" s="1048" t="s">
        <v>2147</v>
      </c>
      <c r="D2312" s="933" t="s">
        <v>2148</v>
      </c>
      <c r="E2312" s="1046" t="s">
        <v>33</v>
      </c>
      <c r="F2312" s="941" t="s">
        <v>2180</v>
      </c>
      <c r="G2312" s="941" t="s">
        <v>2181</v>
      </c>
      <c r="H2312" s="184" t="s">
        <v>22</v>
      </c>
      <c r="I2312" s="185">
        <v>12</v>
      </c>
      <c r="J2312" s="185">
        <v>16</v>
      </c>
      <c r="K2312" s="185">
        <v>7</v>
      </c>
      <c r="L2312" s="185">
        <v>8</v>
      </c>
      <c r="M2312" s="185">
        <v>28</v>
      </c>
      <c r="N2312" s="321"/>
    </row>
    <row r="2313" spans="1:14" ht="31.5" customHeight="1">
      <c r="A2313" s="320"/>
      <c r="B2313" s="967"/>
      <c r="C2313" s="925"/>
      <c r="D2313" s="934"/>
      <c r="E2313" s="1047"/>
      <c r="F2313" s="934"/>
      <c r="G2313" s="934"/>
      <c r="H2313" s="188" t="s">
        <v>24</v>
      </c>
      <c r="I2313" s="189">
        <v>18</v>
      </c>
      <c r="J2313" s="189">
        <v>19</v>
      </c>
      <c r="K2313" s="189">
        <v>7</v>
      </c>
      <c r="L2313" s="189">
        <v>8</v>
      </c>
      <c r="M2313" s="189">
        <v>37</v>
      </c>
      <c r="N2313" s="322"/>
    </row>
    <row r="2314" spans="1:14" ht="31.5" customHeight="1" thickBot="1">
      <c r="A2314" s="320"/>
      <c r="B2314" s="967"/>
      <c r="C2314" s="925"/>
      <c r="D2314" s="934"/>
      <c r="E2314" s="1047"/>
      <c r="F2314" s="934"/>
      <c r="G2314" s="934"/>
      <c r="H2314" s="188" t="s">
        <v>25</v>
      </c>
      <c r="I2314" s="289">
        <v>0.67</v>
      </c>
      <c r="J2314" s="289">
        <v>0.84</v>
      </c>
      <c r="K2314" s="289">
        <v>1</v>
      </c>
      <c r="L2314" s="289">
        <v>1</v>
      </c>
      <c r="M2314" s="330">
        <v>0.87749999999999995</v>
      </c>
      <c r="N2314" s="322"/>
    </row>
    <row r="2315" spans="1:14" ht="31.5" customHeight="1" thickTop="1">
      <c r="A2315" s="320"/>
      <c r="B2315" s="970" t="s">
        <v>2110</v>
      </c>
      <c r="C2315" s="1048" t="s">
        <v>2147</v>
      </c>
      <c r="D2315" s="933" t="s">
        <v>2148</v>
      </c>
      <c r="E2315" s="1046" t="s">
        <v>36</v>
      </c>
      <c r="F2315" s="941" t="s">
        <v>2182</v>
      </c>
      <c r="G2315" s="941" t="s">
        <v>2183</v>
      </c>
      <c r="H2315" s="184" t="s">
        <v>22</v>
      </c>
      <c r="I2315" s="185">
        <v>4</v>
      </c>
      <c r="J2315" s="185">
        <v>2</v>
      </c>
      <c r="K2315" s="185">
        <v>2</v>
      </c>
      <c r="L2315" s="185">
        <v>1</v>
      </c>
      <c r="M2315" s="185">
        <v>6</v>
      </c>
      <c r="N2315" s="321" t="s">
        <v>2184</v>
      </c>
    </row>
    <row r="2316" spans="1:14" ht="31.5" customHeight="1">
      <c r="A2316" s="320"/>
      <c r="B2316" s="967"/>
      <c r="C2316" s="925"/>
      <c r="D2316" s="934"/>
      <c r="E2316" s="1047"/>
      <c r="F2316" s="934"/>
      <c r="G2316" s="934"/>
      <c r="H2316" s="188" t="s">
        <v>24</v>
      </c>
      <c r="I2316" s="189">
        <v>4</v>
      </c>
      <c r="J2316" s="189">
        <v>2</v>
      </c>
      <c r="K2316" s="189">
        <v>2</v>
      </c>
      <c r="L2316" s="189">
        <v>1</v>
      </c>
      <c r="M2316" s="189">
        <v>6</v>
      </c>
      <c r="N2316" s="322"/>
    </row>
    <row r="2317" spans="1:14" ht="31.5" customHeight="1" thickBot="1">
      <c r="A2317" s="320"/>
      <c r="B2317" s="967"/>
      <c r="C2317" s="925"/>
      <c r="D2317" s="934"/>
      <c r="E2317" s="1047"/>
      <c r="F2317" s="934"/>
      <c r="G2317" s="934"/>
      <c r="H2317" s="188" t="s">
        <v>25</v>
      </c>
      <c r="I2317" s="289">
        <v>1</v>
      </c>
      <c r="J2317" s="289">
        <v>1</v>
      </c>
      <c r="K2317" s="289">
        <v>1</v>
      </c>
      <c r="L2317" s="289">
        <v>1</v>
      </c>
      <c r="M2317" s="289">
        <v>1</v>
      </c>
      <c r="N2317" s="322"/>
    </row>
    <row r="2318" spans="1:14" ht="31.5" customHeight="1" thickTop="1">
      <c r="A2318" s="320"/>
      <c r="B2318" s="970" t="s">
        <v>2110</v>
      </c>
      <c r="C2318" s="1048" t="s">
        <v>2147</v>
      </c>
      <c r="D2318" s="933" t="s">
        <v>2148</v>
      </c>
      <c r="E2318" s="1046" t="s">
        <v>39</v>
      </c>
      <c r="F2318" s="941" t="s">
        <v>2185</v>
      </c>
      <c r="G2318" s="941" t="s">
        <v>2186</v>
      </c>
      <c r="H2318" s="184" t="s">
        <v>22</v>
      </c>
      <c r="I2318" s="195">
        <v>1</v>
      </c>
      <c r="J2318" s="195">
        <v>1</v>
      </c>
      <c r="K2318" s="195">
        <v>1</v>
      </c>
      <c r="L2318" s="195">
        <v>1</v>
      </c>
      <c r="M2318" s="195">
        <v>1</v>
      </c>
      <c r="N2318" s="354"/>
    </row>
    <row r="2319" spans="1:14" ht="31.5" customHeight="1">
      <c r="A2319" s="320"/>
      <c r="B2319" s="967"/>
      <c r="C2319" s="925"/>
      <c r="D2319" s="934"/>
      <c r="E2319" s="1047"/>
      <c r="F2319" s="934"/>
      <c r="G2319" s="934"/>
      <c r="H2319" s="188" t="s">
        <v>24</v>
      </c>
      <c r="I2319" s="199">
        <v>4</v>
      </c>
      <c r="J2319" s="199">
        <v>4</v>
      </c>
      <c r="K2319" s="199">
        <v>4</v>
      </c>
      <c r="L2319" s="199">
        <v>4</v>
      </c>
      <c r="M2319" s="199">
        <v>4</v>
      </c>
      <c r="N2319" s="355"/>
    </row>
    <row r="2320" spans="1:14" ht="31.5" customHeight="1" thickBot="1">
      <c r="A2320" s="320"/>
      <c r="B2320" s="967"/>
      <c r="C2320" s="925"/>
      <c r="D2320" s="934"/>
      <c r="E2320" s="1047"/>
      <c r="F2320" s="934"/>
      <c r="G2320" s="934"/>
      <c r="H2320" s="188" t="s">
        <v>25</v>
      </c>
      <c r="I2320" s="356">
        <v>0.25</v>
      </c>
      <c r="J2320" s="356">
        <v>0.25</v>
      </c>
      <c r="K2320" s="356">
        <v>0.25</v>
      </c>
      <c r="L2320" s="356">
        <v>0.25</v>
      </c>
      <c r="M2320" s="356">
        <v>0.25</v>
      </c>
      <c r="N2320" s="355"/>
    </row>
    <row r="2321" spans="1:14" ht="31.5" customHeight="1" thickTop="1">
      <c r="A2321" s="320"/>
      <c r="B2321" s="970" t="s">
        <v>2110</v>
      </c>
      <c r="C2321" s="925" t="s">
        <v>2147</v>
      </c>
      <c r="D2321" s="933" t="s">
        <v>2148</v>
      </c>
      <c r="E2321" s="1046" t="s">
        <v>42</v>
      </c>
      <c r="F2321" s="941" t="s">
        <v>2187</v>
      </c>
      <c r="G2321" s="941" t="s">
        <v>2188</v>
      </c>
      <c r="H2321" s="184" t="s">
        <v>22</v>
      </c>
      <c r="I2321" s="195">
        <v>0</v>
      </c>
      <c r="J2321" s="195">
        <v>5</v>
      </c>
      <c r="K2321" s="195">
        <v>0</v>
      </c>
      <c r="L2321" s="195">
        <v>0</v>
      </c>
      <c r="M2321" s="195">
        <v>5</v>
      </c>
      <c r="N2321" s="354"/>
    </row>
    <row r="2322" spans="1:14" ht="31.5" customHeight="1">
      <c r="A2322" s="320"/>
      <c r="B2322" s="967"/>
      <c r="C2322" s="925"/>
      <c r="D2322" s="934"/>
      <c r="E2322" s="1047"/>
      <c r="F2322" s="934"/>
      <c r="G2322" s="934"/>
      <c r="H2322" s="188" t="s">
        <v>24</v>
      </c>
      <c r="I2322" s="199">
        <v>0</v>
      </c>
      <c r="J2322" s="199">
        <v>3</v>
      </c>
      <c r="K2322" s="199">
        <v>0</v>
      </c>
      <c r="L2322" s="199">
        <v>0</v>
      </c>
      <c r="M2322" s="199">
        <v>3</v>
      </c>
      <c r="N2322" s="355"/>
    </row>
    <row r="2323" spans="1:14" ht="31.5" customHeight="1" thickBot="1">
      <c r="A2323" s="320"/>
      <c r="B2323" s="967"/>
      <c r="C2323" s="925"/>
      <c r="D2323" s="934"/>
      <c r="E2323" s="1047"/>
      <c r="F2323" s="934"/>
      <c r="G2323" s="934"/>
      <c r="H2323" s="188" t="s">
        <v>25</v>
      </c>
      <c r="I2323" s="357">
        <v>0</v>
      </c>
      <c r="J2323" s="358">
        <v>0.66</v>
      </c>
      <c r="K2323" s="199">
        <v>0</v>
      </c>
      <c r="L2323" s="199">
        <v>0</v>
      </c>
      <c r="M2323" s="356">
        <v>0.66</v>
      </c>
      <c r="N2323" s="355"/>
    </row>
    <row r="2324" spans="1:14" ht="31.5" customHeight="1" thickTop="1">
      <c r="A2324" s="320"/>
      <c r="B2324" s="970" t="s">
        <v>2110</v>
      </c>
      <c r="C2324" s="938" t="s">
        <v>2147</v>
      </c>
      <c r="D2324" s="933" t="s">
        <v>2148</v>
      </c>
      <c r="E2324" s="1046" t="s">
        <v>402</v>
      </c>
      <c r="F2324" s="941" t="s">
        <v>2189</v>
      </c>
      <c r="G2324" s="941" t="s">
        <v>2190</v>
      </c>
      <c r="H2324" s="184" t="s">
        <v>22</v>
      </c>
      <c r="I2324" s="185">
        <v>27</v>
      </c>
      <c r="J2324" s="185">
        <v>19</v>
      </c>
      <c r="K2324" s="185">
        <v>29</v>
      </c>
      <c r="L2324" s="185">
        <v>16</v>
      </c>
      <c r="M2324" s="185">
        <v>91</v>
      </c>
      <c r="N2324" s="321"/>
    </row>
    <row r="2325" spans="1:14" ht="31.5" customHeight="1">
      <c r="A2325" s="320"/>
      <c r="B2325" s="967"/>
      <c r="C2325" s="925"/>
      <c r="D2325" s="934"/>
      <c r="E2325" s="1047"/>
      <c r="F2325" s="934"/>
      <c r="G2325" s="934"/>
      <c r="H2325" s="188" t="s">
        <v>24</v>
      </c>
      <c r="I2325" s="189">
        <v>4</v>
      </c>
      <c r="J2325" s="189">
        <v>4</v>
      </c>
      <c r="K2325" s="189">
        <v>4</v>
      </c>
      <c r="L2325" s="189">
        <v>4</v>
      </c>
      <c r="M2325" s="189">
        <v>4</v>
      </c>
      <c r="N2325" s="322"/>
    </row>
    <row r="2326" spans="1:14" ht="31.5" customHeight="1" thickBot="1">
      <c r="A2326" s="320"/>
      <c r="B2326" s="967"/>
      <c r="C2326" s="925"/>
      <c r="D2326" s="934"/>
      <c r="E2326" s="1047"/>
      <c r="F2326" s="934"/>
      <c r="G2326" s="934"/>
      <c r="H2326" s="188" t="s">
        <v>25</v>
      </c>
      <c r="I2326" s="329">
        <v>6.75</v>
      </c>
      <c r="J2326" s="329">
        <v>4.75</v>
      </c>
      <c r="K2326" s="189">
        <v>7.25</v>
      </c>
      <c r="L2326" s="189">
        <v>4</v>
      </c>
      <c r="M2326" s="329">
        <v>22.75</v>
      </c>
      <c r="N2326" s="322"/>
    </row>
    <row r="2327" spans="1:14" ht="31.5" customHeight="1" thickTop="1">
      <c r="A2327" s="320"/>
      <c r="B2327" s="970" t="s">
        <v>2110</v>
      </c>
      <c r="C2327" s="1048" t="s">
        <v>2147</v>
      </c>
      <c r="D2327" s="933" t="s">
        <v>2148</v>
      </c>
      <c r="E2327" s="1046" t="s">
        <v>406</v>
      </c>
      <c r="F2327" s="941" t="s">
        <v>2191</v>
      </c>
      <c r="G2327" s="941" t="s">
        <v>2192</v>
      </c>
      <c r="H2327" s="184" t="s">
        <v>22</v>
      </c>
      <c r="I2327" s="185">
        <v>139</v>
      </c>
      <c r="J2327" s="185">
        <v>536</v>
      </c>
      <c r="K2327" s="185">
        <v>151</v>
      </c>
      <c r="L2327" s="185">
        <v>315</v>
      </c>
      <c r="M2327" s="185">
        <v>1141</v>
      </c>
      <c r="N2327" s="321"/>
    </row>
    <row r="2328" spans="1:14" ht="31.5" customHeight="1">
      <c r="A2328" s="320"/>
      <c r="B2328" s="967"/>
      <c r="C2328" s="925"/>
      <c r="D2328" s="934"/>
      <c r="E2328" s="1047"/>
      <c r="F2328" s="934"/>
      <c r="G2328" s="934"/>
      <c r="H2328" s="188" t="s">
        <v>24</v>
      </c>
      <c r="I2328" s="189">
        <v>1742</v>
      </c>
      <c r="J2328" s="189">
        <v>44</v>
      </c>
      <c r="K2328" s="189">
        <v>2044</v>
      </c>
      <c r="L2328" s="189">
        <v>1393</v>
      </c>
      <c r="M2328" s="189">
        <v>5223</v>
      </c>
      <c r="N2328" s="322"/>
    </row>
    <row r="2329" spans="1:14" ht="31.5" customHeight="1" thickBot="1">
      <c r="A2329" s="320"/>
      <c r="B2329" s="967"/>
      <c r="C2329" s="925"/>
      <c r="D2329" s="934"/>
      <c r="E2329" s="1047"/>
      <c r="F2329" s="934"/>
      <c r="G2329" s="934"/>
      <c r="H2329" s="188" t="s">
        <v>25</v>
      </c>
      <c r="I2329" s="296">
        <v>7.9699999999999993E-2</v>
      </c>
      <c r="J2329" s="296">
        <v>1</v>
      </c>
      <c r="K2329" s="296">
        <v>7.3800000000000004E-2</v>
      </c>
      <c r="L2329" s="296">
        <v>0.2261</v>
      </c>
      <c r="M2329" s="296">
        <v>0.21840000000000001</v>
      </c>
      <c r="N2329" s="322"/>
    </row>
    <row r="2330" spans="1:14" ht="31.5" customHeight="1" thickTop="1">
      <c r="A2330" s="320"/>
      <c r="B2330" s="970" t="s">
        <v>2110</v>
      </c>
      <c r="C2330" s="1048" t="s">
        <v>2147</v>
      </c>
      <c r="D2330" s="933" t="s">
        <v>2148</v>
      </c>
      <c r="E2330" s="1046" t="s">
        <v>409</v>
      </c>
      <c r="F2330" s="941" t="s">
        <v>2193</v>
      </c>
      <c r="G2330" s="941" t="s">
        <v>2194</v>
      </c>
      <c r="H2330" s="184" t="s">
        <v>22</v>
      </c>
      <c r="I2330" s="185">
        <v>1</v>
      </c>
      <c r="J2330" s="185">
        <v>0</v>
      </c>
      <c r="K2330" s="185">
        <v>0</v>
      </c>
      <c r="L2330" s="185">
        <v>0</v>
      </c>
      <c r="M2330" s="185">
        <v>1</v>
      </c>
      <c r="N2330" s="321" t="s">
        <v>2163</v>
      </c>
    </row>
    <row r="2331" spans="1:14" ht="31.5" customHeight="1">
      <c r="A2331" s="320"/>
      <c r="B2331" s="967"/>
      <c r="C2331" s="925"/>
      <c r="D2331" s="934"/>
      <c r="E2331" s="1047"/>
      <c r="F2331" s="934"/>
      <c r="G2331" s="934"/>
      <c r="H2331" s="188" t="s">
        <v>24</v>
      </c>
      <c r="I2331" s="189">
        <v>450</v>
      </c>
      <c r="J2331" s="189">
        <v>450</v>
      </c>
      <c r="K2331" s="189">
        <v>450</v>
      </c>
      <c r="L2331" s="189">
        <v>450</v>
      </c>
      <c r="M2331" s="189">
        <v>450</v>
      </c>
      <c r="N2331" s="322"/>
    </row>
    <row r="2332" spans="1:14" ht="31.5" customHeight="1" thickBot="1">
      <c r="A2332" s="320"/>
      <c r="B2332" s="967"/>
      <c r="C2332" s="925"/>
      <c r="D2332" s="934"/>
      <c r="E2332" s="1047"/>
      <c r="F2332" s="934"/>
      <c r="G2332" s="934"/>
      <c r="H2332" s="188" t="s">
        <v>25</v>
      </c>
      <c r="I2332" s="296">
        <v>4.4999999999999998E-2</v>
      </c>
      <c r="J2332" s="189">
        <v>0</v>
      </c>
      <c r="K2332" s="189">
        <v>0</v>
      </c>
      <c r="L2332" s="189">
        <v>0</v>
      </c>
      <c r="M2332" s="296">
        <v>4.4999999999999998E-2</v>
      </c>
      <c r="N2332" s="322"/>
    </row>
    <row r="2333" spans="1:14" ht="31.5" customHeight="1" thickTop="1">
      <c r="A2333" s="320"/>
      <c r="B2333" s="970" t="s">
        <v>2110</v>
      </c>
      <c r="C2333" s="1048" t="s">
        <v>2147</v>
      </c>
      <c r="D2333" s="933" t="s">
        <v>2148</v>
      </c>
      <c r="E2333" s="1046" t="s">
        <v>412</v>
      </c>
      <c r="F2333" s="941" t="s">
        <v>2195</v>
      </c>
      <c r="G2333" s="941" t="s">
        <v>2196</v>
      </c>
      <c r="H2333" s="184" t="s">
        <v>22</v>
      </c>
      <c r="I2333" s="185">
        <v>5252</v>
      </c>
      <c r="J2333" s="185">
        <v>4130</v>
      </c>
      <c r="K2333" s="185">
        <v>0</v>
      </c>
      <c r="L2333" s="185">
        <v>1148</v>
      </c>
      <c r="M2333" s="185">
        <v>10530</v>
      </c>
      <c r="N2333" s="321" t="s">
        <v>2197</v>
      </c>
    </row>
    <row r="2334" spans="1:14" ht="31.5" customHeight="1">
      <c r="A2334" s="320"/>
      <c r="B2334" s="967"/>
      <c r="C2334" s="925"/>
      <c r="D2334" s="934"/>
      <c r="E2334" s="1047"/>
      <c r="F2334" s="934"/>
      <c r="G2334" s="934"/>
      <c r="H2334" s="188" t="s">
        <v>24</v>
      </c>
      <c r="I2334" s="189">
        <v>952</v>
      </c>
      <c r="J2334" s="189">
        <v>799</v>
      </c>
      <c r="K2334" s="189">
        <v>0</v>
      </c>
      <c r="L2334" s="189">
        <v>172</v>
      </c>
      <c r="M2334" s="189">
        <v>1923</v>
      </c>
      <c r="N2334" s="322"/>
    </row>
    <row r="2335" spans="1:14" ht="31.5" customHeight="1" thickBot="1">
      <c r="A2335" s="320"/>
      <c r="B2335" s="967"/>
      <c r="C2335" s="925"/>
      <c r="D2335" s="934"/>
      <c r="E2335" s="1047"/>
      <c r="F2335" s="934"/>
      <c r="G2335" s="934"/>
      <c r="H2335" s="188" t="s">
        <v>25</v>
      </c>
      <c r="I2335" s="189">
        <v>5.51</v>
      </c>
      <c r="J2335" s="189">
        <v>5.16</v>
      </c>
      <c r="K2335" s="189">
        <v>0</v>
      </c>
      <c r="L2335" s="189">
        <v>6.67</v>
      </c>
      <c r="M2335" s="189">
        <v>5.47</v>
      </c>
      <c r="N2335" s="322"/>
    </row>
    <row r="2336" spans="1:14" ht="31.5" customHeight="1" thickTop="1">
      <c r="A2336" s="320"/>
      <c r="B2336" s="970" t="s">
        <v>2110</v>
      </c>
      <c r="C2336" s="1048" t="s">
        <v>2198</v>
      </c>
      <c r="D2336" s="933" t="s">
        <v>2199</v>
      </c>
      <c r="E2336" s="1046" t="s">
        <v>19</v>
      </c>
      <c r="F2336" s="941" t="s">
        <v>2200</v>
      </c>
      <c r="G2336" s="941" t="s">
        <v>2201</v>
      </c>
      <c r="H2336" s="184" t="s">
        <v>22</v>
      </c>
      <c r="I2336" s="185">
        <v>0</v>
      </c>
      <c r="J2336" s="185">
        <v>2</v>
      </c>
      <c r="K2336" s="185">
        <v>0</v>
      </c>
      <c r="L2336" s="185">
        <v>0</v>
      </c>
      <c r="M2336" s="185">
        <v>2</v>
      </c>
      <c r="N2336" s="321" t="s">
        <v>2117</v>
      </c>
    </row>
    <row r="2337" spans="1:14" ht="31.5" customHeight="1">
      <c r="A2337" s="320"/>
      <c r="B2337" s="967"/>
      <c r="C2337" s="925"/>
      <c r="D2337" s="934"/>
      <c r="E2337" s="1047"/>
      <c r="F2337" s="934"/>
      <c r="G2337" s="934"/>
      <c r="H2337" s="188" t="s">
        <v>24</v>
      </c>
      <c r="I2337" s="189">
        <v>0</v>
      </c>
      <c r="J2337" s="189">
        <v>29</v>
      </c>
      <c r="K2337" s="189">
        <v>0</v>
      </c>
      <c r="L2337" s="189">
        <v>0</v>
      </c>
      <c r="M2337" s="189">
        <v>29</v>
      </c>
      <c r="N2337" s="322"/>
    </row>
    <row r="2338" spans="1:14" ht="31.5" customHeight="1" thickBot="1">
      <c r="A2338" s="320"/>
      <c r="B2338" s="967"/>
      <c r="C2338" s="925"/>
      <c r="D2338" s="934"/>
      <c r="E2338" s="1047"/>
      <c r="F2338" s="934"/>
      <c r="G2338" s="934"/>
      <c r="H2338" s="188" t="s">
        <v>25</v>
      </c>
      <c r="I2338" s="189">
        <v>0</v>
      </c>
      <c r="J2338" s="296">
        <v>6.8900000000000003E-2</v>
      </c>
      <c r="K2338" s="189">
        <v>0</v>
      </c>
      <c r="L2338" s="189">
        <v>0</v>
      </c>
      <c r="M2338" s="296">
        <v>6.8900000000000003E-2</v>
      </c>
      <c r="N2338" s="322"/>
    </row>
    <row r="2339" spans="1:14" ht="31.5" customHeight="1" thickTop="1" thickBot="1">
      <c r="A2339" s="320"/>
      <c r="B2339" s="970" t="s">
        <v>2110</v>
      </c>
      <c r="C2339" s="1048" t="s">
        <v>2198</v>
      </c>
      <c r="D2339" s="933" t="s">
        <v>2199</v>
      </c>
      <c r="E2339" s="1046" t="s">
        <v>19</v>
      </c>
      <c r="F2339" s="941" t="s">
        <v>2200</v>
      </c>
      <c r="G2339" s="941" t="s">
        <v>2202</v>
      </c>
      <c r="H2339" s="184" t="s">
        <v>22</v>
      </c>
      <c r="I2339" s="359">
        <v>1142</v>
      </c>
      <c r="J2339" s="185">
        <v>338</v>
      </c>
      <c r="K2339" s="185">
        <v>347</v>
      </c>
      <c r="L2339" s="185">
        <v>345</v>
      </c>
      <c r="M2339" s="360">
        <v>2172</v>
      </c>
      <c r="N2339" s="321" t="s">
        <v>2117</v>
      </c>
    </row>
    <row r="2340" spans="1:14" ht="31.5" customHeight="1" thickTop="1">
      <c r="A2340" s="320"/>
      <c r="B2340" s="967"/>
      <c r="C2340" s="925"/>
      <c r="D2340" s="934"/>
      <c r="E2340" s="1047"/>
      <c r="F2340" s="934"/>
      <c r="G2340" s="934"/>
      <c r="H2340" s="188" t="s">
        <v>24</v>
      </c>
      <c r="I2340" s="359">
        <v>13107</v>
      </c>
      <c r="J2340" s="270">
        <v>1167</v>
      </c>
      <c r="K2340" s="270">
        <v>2512</v>
      </c>
      <c r="L2340" s="189">
        <v>3112</v>
      </c>
      <c r="M2340" s="361">
        <v>19898</v>
      </c>
      <c r="N2340" s="322"/>
    </row>
    <row r="2341" spans="1:14" ht="31.5" customHeight="1" thickBot="1">
      <c r="A2341" s="320"/>
      <c r="B2341" s="967"/>
      <c r="C2341" s="925"/>
      <c r="D2341" s="934"/>
      <c r="E2341" s="1047"/>
      <c r="F2341" s="934"/>
      <c r="G2341" s="934"/>
      <c r="H2341" s="188" t="s">
        <v>25</v>
      </c>
      <c r="I2341" s="330">
        <v>8.6999999999999994E-2</v>
      </c>
      <c r="J2341" s="289">
        <v>0.28999999999999998</v>
      </c>
      <c r="K2341" s="289">
        <v>0.14000000000000001</v>
      </c>
      <c r="L2341" s="296">
        <v>0.1108</v>
      </c>
      <c r="M2341" s="362">
        <v>0.1091</v>
      </c>
      <c r="N2341" s="322"/>
    </row>
    <row r="2342" spans="1:14" ht="31.5" customHeight="1" thickTop="1">
      <c r="A2342" s="320"/>
      <c r="B2342" s="970" t="s">
        <v>2110</v>
      </c>
      <c r="C2342" s="1048" t="s">
        <v>2198</v>
      </c>
      <c r="D2342" s="933" t="s">
        <v>2199</v>
      </c>
      <c r="E2342" s="1046" t="s">
        <v>26</v>
      </c>
      <c r="F2342" s="941" t="s">
        <v>2203</v>
      </c>
      <c r="G2342" s="941" t="s">
        <v>2204</v>
      </c>
      <c r="H2342" s="184" t="s">
        <v>22</v>
      </c>
      <c r="I2342" s="185">
        <v>0</v>
      </c>
      <c r="J2342" s="185">
        <v>2</v>
      </c>
      <c r="K2342" s="185">
        <v>0</v>
      </c>
      <c r="L2342" s="185">
        <v>0</v>
      </c>
      <c r="M2342" s="185">
        <v>2</v>
      </c>
      <c r="N2342" s="321" t="s">
        <v>2117</v>
      </c>
    </row>
    <row r="2343" spans="1:14" ht="31.5" customHeight="1">
      <c r="A2343" s="320"/>
      <c r="B2343" s="967"/>
      <c r="C2343" s="925"/>
      <c r="D2343" s="934"/>
      <c r="E2343" s="1047"/>
      <c r="F2343" s="934"/>
      <c r="G2343" s="934"/>
      <c r="H2343" s="188" t="s">
        <v>24</v>
      </c>
      <c r="I2343" s="189">
        <v>0</v>
      </c>
      <c r="J2343" s="189">
        <v>29</v>
      </c>
      <c r="K2343" s="189">
        <v>0</v>
      </c>
      <c r="L2343" s="189">
        <v>0</v>
      </c>
      <c r="M2343" s="189">
        <v>29</v>
      </c>
      <c r="N2343" s="322"/>
    </row>
    <row r="2344" spans="1:14" ht="31.5" customHeight="1" thickBot="1">
      <c r="A2344" s="320"/>
      <c r="B2344" s="967"/>
      <c r="C2344" s="925"/>
      <c r="D2344" s="934"/>
      <c r="E2344" s="1047"/>
      <c r="F2344" s="934"/>
      <c r="G2344" s="934"/>
      <c r="H2344" s="188" t="s">
        <v>25</v>
      </c>
      <c r="I2344" s="189">
        <v>0</v>
      </c>
      <c r="J2344" s="296">
        <v>6.8900000000000003E-2</v>
      </c>
      <c r="K2344" s="189">
        <v>0</v>
      </c>
      <c r="L2344" s="189">
        <v>0</v>
      </c>
      <c r="M2344" s="296">
        <v>6.8900000000000003E-2</v>
      </c>
      <c r="N2344" s="322"/>
    </row>
    <row r="2345" spans="1:14" ht="31.5" customHeight="1" thickTop="1">
      <c r="A2345" s="320"/>
      <c r="B2345" s="970" t="s">
        <v>2110</v>
      </c>
      <c r="C2345" s="1048" t="s">
        <v>2198</v>
      </c>
      <c r="D2345" s="933" t="s">
        <v>2199</v>
      </c>
      <c r="E2345" s="1046" t="s">
        <v>55</v>
      </c>
      <c r="F2345" s="941" t="s">
        <v>2205</v>
      </c>
      <c r="G2345" s="941" t="s">
        <v>2206</v>
      </c>
      <c r="H2345" s="184" t="s">
        <v>22</v>
      </c>
      <c r="I2345" s="185">
        <v>166</v>
      </c>
      <c r="J2345" s="185">
        <v>0</v>
      </c>
      <c r="K2345" s="185">
        <v>0</v>
      </c>
      <c r="L2345" s="185">
        <v>0</v>
      </c>
      <c r="M2345" s="185">
        <v>166</v>
      </c>
      <c r="N2345" s="321" t="s">
        <v>2117</v>
      </c>
    </row>
    <row r="2346" spans="1:14" ht="31.5" customHeight="1">
      <c r="A2346" s="320"/>
      <c r="B2346" s="967"/>
      <c r="C2346" s="925"/>
      <c r="D2346" s="934"/>
      <c r="E2346" s="1047"/>
      <c r="F2346" s="934"/>
      <c r="G2346" s="934"/>
      <c r="H2346" s="188" t="s">
        <v>24</v>
      </c>
      <c r="I2346" s="189">
        <v>368</v>
      </c>
      <c r="J2346" s="189">
        <v>0</v>
      </c>
      <c r="K2346" s="189">
        <v>0</v>
      </c>
      <c r="L2346" s="189">
        <v>0</v>
      </c>
      <c r="M2346" s="189">
        <v>368</v>
      </c>
      <c r="N2346" s="322"/>
    </row>
    <row r="2347" spans="1:14" ht="31.5" customHeight="1" thickBot="1">
      <c r="A2347" s="320"/>
      <c r="B2347" s="967"/>
      <c r="C2347" s="925"/>
      <c r="D2347" s="934"/>
      <c r="E2347" s="1047"/>
      <c r="F2347" s="934"/>
      <c r="G2347" s="934"/>
      <c r="H2347" s="188" t="s">
        <v>25</v>
      </c>
      <c r="I2347" s="289">
        <v>0.45</v>
      </c>
      <c r="J2347" s="189">
        <v>0</v>
      </c>
      <c r="K2347" s="189">
        <v>0</v>
      </c>
      <c r="L2347" s="189">
        <v>0</v>
      </c>
      <c r="M2347" s="289">
        <v>0.45</v>
      </c>
      <c r="N2347" s="322"/>
    </row>
    <row r="2348" spans="1:14" ht="31.5" customHeight="1" thickTop="1">
      <c r="A2348" s="320"/>
      <c r="B2348" s="970" t="s">
        <v>2110</v>
      </c>
      <c r="C2348" s="1048" t="s">
        <v>2198</v>
      </c>
      <c r="D2348" s="933" t="s">
        <v>2199</v>
      </c>
      <c r="E2348" s="1046" t="s">
        <v>59</v>
      </c>
      <c r="F2348" s="941" t="s">
        <v>2207</v>
      </c>
      <c r="G2348" s="941" t="s">
        <v>2208</v>
      </c>
      <c r="H2348" s="184" t="s">
        <v>22</v>
      </c>
      <c r="I2348" s="185">
        <v>103</v>
      </c>
      <c r="J2348" s="185">
        <v>0</v>
      </c>
      <c r="K2348" s="185">
        <v>26</v>
      </c>
      <c r="L2348" s="185">
        <v>0</v>
      </c>
      <c r="M2348" s="185">
        <v>129</v>
      </c>
      <c r="N2348" s="321" t="s">
        <v>2117</v>
      </c>
    </row>
    <row r="2349" spans="1:14" ht="31.5" customHeight="1">
      <c r="A2349" s="320"/>
      <c r="B2349" s="967"/>
      <c r="C2349" s="925"/>
      <c r="D2349" s="934"/>
      <c r="E2349" s="1047"/>
      <c r="F2349" s="934"/>
      <c r="G2349" s="934"/>
      <c r="H2349" s="188" t="s">
        <v>24</v>
      </c>
      <c r="I2349" s="189">
        <v>103</v>
      </c>
      <c r="J2349" s="189">
        <v>0</v>
      </c>
      <c r="K2349" s="189">
        <v>26</v>
      </c>
      <c r="L2349" s="189">
        <v>0</v>
      </c>
      <c r="M2349" s="189">
        <v>368</v>
      </c>
      <c r="N2349" s="322"/>
    </row>
    <row r="2350" spans="1:14" ht="31.5" customHeight="1" thickBot="1">
      <c r="A2350" s="320"/>
      <c r="B2350" s="967"/>
      <c r="C2350" s="925"/>
      <c r="D2350" s="934"/>
      <c r="E2350" s="1047"/>
      <c r="F2350" s="934"/>
      <c r="G2350" s="934"/>
      <c r="H2350" s="188" t="s">
        <v>25</v>
      </c>
      <c r="I2350" s="289">
        <v>1</v>
      </c>
      <c r="J2350" s="189">
        <v>0</v>
      </c>
      <c r="K2350" s="289">
        <v>1</v>
      </c>
      <c r="L2350" s="189">
        <v>0</v>
      </c>
      <c r="M2350" s="289">
        <v>1</v>
      </c>
      <c r="N2350" s="322"/>
    </row>
    <row r="2351" spans="1:14" ht="31.5" customHeight="1" thickTop="1">
      <c r="A2351" s="320"/>
      <c r="B2351" s="970" t="s">
        <v>2110</v>
      </c>
      <c r="C2351" s="1048" t="s">
        <v>2198</v>
      </c>
      <c r="D2351" s="933" t="s">
        <v>2199</v>
      </c>
      <c r="E2351" s="1046" t="s">
        <v>91</v>
      </c>
      <c r="F2351" s="941" t="s">
        <v>2209</v>
      </c>
      <c r="G2351" s="941" t="s">
        <v>2210</v>
      </c>
      <c r="H2351" s="184" t="s">
        <v>22</v>
      </c>
      <c r="I2351" s="185">
        <v>63</v>
      </c>
      <c r="J2351" s="185">
        <v>0</v>
      </c>
      <c r="K2351" s="185">
        <v>0</v>
      </c>
      <c r="L2351" s="185">
        <v>0</v>
      </c>
      <c r="M2351" s="185">
        <v>63</v>
      </c>
      <c r="N2351" s="321" t="s">
        <v>2117</v>
      </c>
    </row>
    <row r="2352" spans="1:14" ht="31.5" customHeight="1">
      <c r="A2352" s="320"/>
      <c r="B2352" s="967"/>
      <c r="C2352" s="925"/>
      <c r="D2352" s="934"/>
      <c r="E2352" s="1047"/>
      <c r="F2352" s="934"/>
      <c r="G2352" s="934"/>
      <c r="H2352" s="188" t="s">
        <v>24</v>
      </c>
      <c r="I2352" s="189">
        <v>63</v>
      </c>
      <c r="J2352" s="189">
        <v>0</v>
      </c>
      <c r="K2352" s="189">
        <v>0</v>
      </c>
      <c r="L2352" s="189">
        <v>0</v>
      </c>
      <c r="M2352" s="189">
        <v>63</v>
      </c>
      <c r="N2352" s="322"/>
    </row>
    <row r="2353" spans="1:14" ht="31.5" customHeight="1" thickBot="1">
      <c r="A2353" s="320"/>
      <c r="B2353" s="967"/>
      <c r="C2353" s="925"/>
      <c r="D2353" s="934"/>
      <c r="E2353" s="1047"/>
      <c r="F2353" s="934"/>
      <c r="G2353" s="934"/>
      <c r="H2353" s="188" t="s">
        <v>25</v>
      </c>
      <c r="I2353" s="289">
        <v>1</v>
      </c>
      <c r="J2353" s="189">
        <v>0</v>
      </c>
      <c r="K2353" s="189">
        <v>0</v>
      </c>
      <c r="L2353" s="189">
        <v>0</v>
      </c>
      <c r="M2353" s="289">
        <v>1</v>
      </c>
      <c r="N2353" s="322"/>
    </row>
    <row r="2354" spans="1:14" ht="31.5" customHeight="1" thickTop="1">
      <c r="A2354" s="320"/>
      <c r="B2354" s="970" t="s">
        <v>2110</v>
      </c>
      <c r="C2354" s="1048" t="s">
        <v>2198</v>
      </c>
      <c r="D2354" s="933" t="s">
        <v>2199</v>
      </c>
      <c r="E2354" s="1046" t="s">
        <v>94</v>
      </c>
      <c r="F2354" s="941" t="s">
        <v>2211</v>
      </c>
      <c r="G2354" s="941" t="s">
        <v>2212</v>
      </c>
      <c r="H2354" s="184" t="s">
        <v>22</v>
      </c>
      <c r="I2354" s="185">
        <v>0</v>
      </c>
      <c r="J2354" s="185">
        <v>0</v>
      </c>
      <c r="K2354" s="185">
        <v>0</v>
      </c>
      <c r="L2354" s="185">
        <v>0</v>
      </c>
      <c r="M2354" s="185">
        <v>0</v>
      </c>
      <c r="N2354" s="321" t="s">
        <v>2117</v>
      </c>
    </row>
    <row r="2355" spans="1:14" ht="31.5" customHeight="1">
      <c r="A2355" s="320"/>
      <c r="B2355" s="967"/>
      <c r="C2355" s="925"/>
      <c r="D2355" s="934"/>
      <c r="E2355" s="1047"/>
      <c r="F2355" s="934"/>
      <c r="G2355" s="934"/>
      <c r="H2355" s="188" t="s">
        <v>24</v>
      </c>
      <c r="I2355" s="189">
        <v>0</v>
      </c>
      <c r="J2355" s="189">
        <v>0</v>
      </c>
      <c r="K2355" s="189">
        <v>0</v>
      </c>
      <c r="L2355" s="189">
        <v>0</v>
      </c>
      <c r="M2355" s="189">
        <v>0</v>
      </c>
      <c r="N2355" s="322"/>
    </row>
    <row r="2356" spans="1:14" ht="31.5" customHeight="1" thickBot="1">
      <c r="A2356" s="320"/>
      <c r="B2356" s="967"/>
      <c r="C2356" s="925"/>
      <c r="D2356" s="934"/>
      <c r="E2356" s="1047"/>
      <c r="F2356" s="934"/>
      <c r="G2356" s="934"/>
      <c r="H2356" s="188" t="s">
        <v>25</v>
      </c>
      <c r="I2356" s="189">
        <v>0</v>
      </c>
      <c r="J2356" s="189">
        <v>0</v>
      </c>
      <c r="K2356" s="189">
        <v>0</v>
      </c>
      <c r="L2356" s="189">
        <v>0</v>
      </c>
      <c r="M2356" s="189">
        <v>0</v>
      </c>
      <c r="N2356" s="322"/>
    </row>
    <row r="2357" spans="1:14" ht="31.5" customHeight="1" thickTop="1">
      <c r="A2357" s="320"/>
      <c r="B2357" s="970" t="s">
        <v>2110</v>
      </c>
      <c r="C2357" s="1048" t="s">
        <v>2198</v>
      </c>
      <c r="D2357" s="933" t="s">
        <v>2199</v>
      </c>
      <c r="E2357" s="1046" t="s">
        <v>97</v>
      </c>
      <c r="F2357" s="941" t="s">
        <v>2213</v>
      </c>
      <c r="G2357" s="941" t="s">
        <v>2214</v>
      </c>
      <c r="H2357" s="184" t="s">
        <v>22</v>
      </c>
      <c r="I2357" s="267">
        <v>13107</v>
      </c>
      <c r="J2357" s="267">
        <v>1167</v>
      </c>
      <c r="K2357" s="267">
        <v>2512</v>
      </c>
      <c r="L2357" s="185">
        <v>0</v>
      </c>
      <c r="M2357" s="267">
        <v>16786</v>
      </c>
      <c r="N2357" s="321"/>
    </row>
    <row r="2358" spans="1:14" ht="31.5" customHeight="1">
      <c r="A2358" s="320"/>
      <c r="B2358" s="967"/>
      <c r="C2358" s="925"/>
      <c r="D2358" s="934"/>
      <c r="E2358" s="1047"/>
      <c r="F2358" s="934"/>
      <c r="G2358" s="934"/>
      <c r="H2358" s="188" t="s">
        <v>24</v>
      </c>
      <c r="I2358" s="270">
        <v>10813</v>
      </c>
      <c r="J2358" s="270">
        <v>9836</v>
      </c>
      <c r="K2358" s="270">
        <v>8683</v>
      </c>
      <c r="L2358" s="189">
        <v>0</v>
      </c>
      <c r="M2358" s="270">
        <v>37835</v>
      </c>
      <c r="N2358" s="322"/>
    </row>
    <row r="2359" spans="1:14" ht="31.5" customHeight="1" thickBot="1">
      <c r="A2359" s="320"/>
      <c r="B2359" s="967"/>
      <c r="C2359" s="925"/>
      <c r="D2359" s="934"/>
      <c r="E2359" s="1047"/>
      <c r="F2359" s="934"/>
      <c r="G2359" s="934"/>
      <c r="H2359" s="188" t="s">
        <v>25</v>
      </c>
      <c r="I2359" s="330">
        <v>1.2121</v>
      </c>
      <c r="J2359" s="289">
        <v>0.12</v>
      </c>
      <c r="K2359" s="289">
        <v>0.28999999999999998</v>
      </c>
      <c r="L2359" s="189">
        <v>0</v>
      </c>
      <c r="M2359" s="296">
        <v>0.44359999999999999</v>
      </c>
      <c r="N2359" s="322"/>
    </row>
    <row r="2360" spans="1:14" ht="31.5" customHeight="1" thickTop="1">
      <c r="A2360" s="320"/>
      <c r="B2360" s="970" t="s">
        <v>2110</v>
      </c>
      <c r="C2360" s="1048" t="s">
        <v>2198</v>
      </c>
      <c r="D2360" s="933" t="s">
        <v>2199</v>
      </c>
      <c r="E2360" s="1046" t="s">
        <v>30</v>
      </c>
      <c r="F2360" s="941" t="s">
        <v>2215</v>
      </c>
      <c r="G2360" s="941" t="s">
        <v>2216</v>
      </c>
      <c r="H2360" s="184" t="s">
        <v>22</v>
      </c>
      <c r="I2360" s="185">
        <v>0</v>
      </c>
      <c r="J2360" s="185">
        <v>0</v>
      </c>
      <c r="K2360" s="185">
        <v>0</v>
      </c>
      <c r="L2360" s="185">
        <v>0</v>
      </c>
      <c r="M2360" s="185">
        <v>0</v>
      </c>
      <c r="N2360" s="321" t="s">
        <v>2163</v>
      </c>
    </row>
    <row r="2361" spans="1:14" ht="31.5" customHeight="1">
      <c r="A2361" s="320"/>
      <c r="B2361" s="967"/>
      <c r="C2361" s="925"/>
      <c r="D2361" s="934"/>
      <c r="E2361" s="1047"/>
      <c r="F2361" s="934"/>
      <c r="G2361" s="934"/>
      <c r="H2361" s="188" t="s">
        <v>24</v>
      </c>
      <c r="I2361" s="189">
        <v>0</v>
      </c>
      <c r="J2361" s="189">
        <v>0</v>
      </c>
      <c r="K2361" s="189">
        <v>0</v>
      </c>
      <c r="L2361" s="189">
        <v>0</v>
      </c>
      <c r="M2361" s="189">
        <v>0</v>
      </c>
      <c r="N2361" s="322"/>
    </row>
    <row r="2362" spans="1:14" ht="31.5" customHeight="1" thickBot="1">
      <c r="A2362" s="320"/>
      <c r="B2362" s="967"/>
      <c r="C2362" s="925"/>
      <c r="D2362" s="934"/>
      <c r="E2362" s="1047"/>
      <c r="F2362" s="934"/>
      <c r="G2362" s="934"/>
      <c r="H2362" s="188" t="s">
        <v>25</v>
      </c>
      <c r="I2362" s="189">
        <v>0</v>
      </c>
      <c r="J2362" s="189">
        <v>0</v>
      </c>
      <c r="K2362" s="189">
        <v>0</v>
      </c>
      <c r="L2362" s="189">
        <v>0</v>
      </c>
      <c r="M2362" s="189">
        <v>0</v>
      </c>
      <c r="N2362" s="322"/>
    </row>
    <row r="2363" spans="1:14" ht="31.5" customHeight="1" thickTop="1">
      <c r="A2363" s="320"/>
      <c r="B2363" s="970" t="s">
        <v>2110</v>
      </c>
      <c r="C2363" s="1048" t="s">
        <v>2198</v>
      </c>
      <c r="D2363" s="933" t="s">
        <v>2199</v>
      </c>
      <c r="E2363" s="1046" t="s">
        <v>33</v>
      </c>
      <c r="F2363" s="941" t="s">
        <v>2217</v>
      </c>
      <c r="G2363" s="941" t="s">
        <v>2218</v>
      </c>
      <c r="H2363" s="184" t="s">
        <v>22</v>
      </c>
      <c r="I2363" s="185">
        <v>332</v>
      </c>
      <c r="J2363" s="185">
        <v>155</v>
      </c>
      <c r="K2363" s="185">
        <v>22</v>
      </c>
      <c r="L2363" s="185">
        <v>0</v>
      </c>
      <c r="M2363" s="185">
        <v>509</v>
      </c>
      <c r="N2363" s="321"/>
    </row>
    <row r="2364" spans="1:14" ht="31.5" customHeight="1">
      <c r="A2364" s="320"/>
      <c r="B2364" s="967"/>
      <c r="C2364" s="925"/>
      <c r="D2364" s="934"/>
      <c r="E2364" s="1047"/>
      <c r="F2364" s="934"/>
      <c r="G2364" s="934"/>
      <c r="H2364" s="188" t="s">
        <v>24</v>
      </c>
      <c r="I2364" s="189">
        <v>51</v>
      </c>
      <c r="J2364" s="189">
        <v>0</v>
      </c>
      <c r="K2364" s="189">
        <v>10</v>
      </c>
      <c r="L2364" s="189">
        <v>0</v>
      </c>
      <c r="M2364" s="189">
        <v>51</v>
      </c>
      <c r="N2364" s="322"/>
    </row>
    <row r="2365" spans="1:14" ht="31.5" customHeight="1" thickBot="1">
      <c r="A2365" s="320"/>
      <c r="B2365" s="967"/>
      <c r="C2365" s="925"/>
      <c r="D2365" s="934"/>
      <c r="E2365" s="1047"/>
      <c r="F2365" s="934"/>
      <c r="G2365" s="934"/>
      <c r="H2365" s="188" t="s">
        <v>25</v>
      </c>
      <c r="I2365" s="289">
        <v>0.15</v>
      </c>
      <c r="J2365" s="189">
        <v>0</v>
      </c>
      <c r="K2365" s="289">
        <v>0.5</v>
      </c>
      <c r="L2365" s="189">
        <v>0</v>
      </c>
      <c r="M2365" s="289">
        <v>0.15</v>
      </c>
      <c r="N2365" s="322"/>
    </row>
    <row r="2366" spans="1:14" ht="31.5" customHeight="1" thickTop="1">
      <c r="A2366" s="320"/>
      <c r="B2366" s="970" t="s">
        <v>2110</v>
      </c>
      <c r="C2366" s="1048" t="s">
        <v>2198</v>
      </c>
      <c r="D2366" s="933" t="s">
        <v>2199</v>
      </c>
      <c r="E2366" s="1046" t="s">
        <v>36</v>
      </c>
      <c r="F2366" s="941" t="s">
        <v>2219</v>
      </c>
      <c r="G2366" s="941" t="s">
        <v>2220</v>
      </c>
      <c r="H2366" s="184" t="s">
        <v>22</v>
      </c>
      <c r="I2366" s="185">
        <v>285</v>
      </c>
      <c r="J2366" s="185">
        <v>0</v>
      </c>
      <c r="K2366" s="185">
        <v>7</v>
      </c>
      <c r="L2366" s="185">
        <v>0</v>
      </c>
      <c r="M2366" s="185">
        <v>292</v>
      </c>
      <c r="N2366" s="321"/>
    </row>
    <row r="2367" spans="1:14" ht="31.5" customHeight="1">
      <c r="A2367" s="320"/>
      <c r="B2367" s="967"/>
      <c r="C2367" s="925"/>
      <c r="D2367" s="934"/>
      <c r="E2367" s="1047"/>
      <c r="F2367" s="934"/>
      <c r="G2367" s="934"/>
      <c r="H2367" s="188" t="s">
        <v>24</v>
      </c>
      <c r="I2367" s="189">
        <v>30</v>
      </c>
      <c r="J2367" s="189">
        <v>0</v>
      </c>
      <c r="K2367" s="189">
        <v>22</v>
      </c>
      <c r="L2367" s="189">
        <v>0</v>
      </c>
      <c r="M2367" s="189">
        <v>52</v>
      </c>
      <c r="N2367" s="322"/>
    </row>
    <row r="2368" spans="1:14" ht="31.5" customHeight="1" thickBot="1">
      <c r="A2368" s="320"/>
      <c r="B2368" s="967"/>
      <c r="C2368" s="925"/>
      <c r="D2368" s="934"/>
      <c r="E2368" s="1047"/>
      <c r="F2368" s="934"/>
      <c r="G2368" s="934"/>
      <c r="H2368" s="188" t="s">
        <v>25</v>
      </c>
      <c r="I2368" s="296">
        <v>8.5000000000000006E-2</v>
      </c>
      <c r="J2368" s="189">
        <v>0</v>
      </c>
      <c r="K2368" s="289">
        <v>-0.68</v>
      </c>
      <c r="L2368" s="189">
        <v>0</v>
      </c>
      <c r="M2368" s="296">
        <v>4.6100000000000002E-2</v>
      </c>
      <c r="N2368" s="322"/>
    </row>
    <row r="2369" spans="1:14" ht="31.5" customHeight="1" thickTop="1">
      <c r="A2369" s="320"/>
      <c r="B2369" s="970" t="s">
        <v>2110</v>
      </c>
      <c r="C2369" s="1048" t="s">
        <v>2198</v>
      </c>
      <c r="D2369" s="933" t="s">
        <v>2199</v>
      </c>
      <c r="E2369" s="1046" t="s">
        <v>39</v>
      </c>
      <c r="F2369" s="941" t="s">
        <v>2221</v>
      </c>
      <c r="G2369" s="941" t="s">
        <v>2222</v>
      </c>
      <c r="H2369" s="184" t="s">
        <v>22</v>
      </c>
      <c r="I2369" s="185">
        <v>21</v>
      </c>
      <c r="J2369" s="185">
        <v>0</v>
      </c>
      <c r="K2369" s="185">
        <v>0</v>
      </c>
      <c r="L2369" s="185">
        <v>0</v>
      </c>
      <c r="M2369" s="185">
        <v>21</v>
      </c>
      <c r="N2369" s="321" t="s">
        <v>2117</v>
      </c>
    </row>
    <row r="2370" spans="1:14" ht="31.5" customHeight="1">
      <c r="A2370" s="320"/>
      <c r="B2370" s="967"/>
      <c r="C2370" s="925"/>
      <c r="D2370" s="934"/>
      <c r="E2370" s="1047"/>
      <c r="F2370" s="934"/>
      <c r="G2370" s="934"/>
      <c r="H2370" s="188" t="s">
        <v>24</v>
      </c>
      <c r="I2370" s="189">
        <v>47</v>
      </c>
      <c r="J2370" s="189">
        <v>0</v>
      </c>
      <c r="K2370" s="189">
        <v>0</v>
      </c>
      <c r="L2370" s="189">
        <v>0</v>
      </c>
      <c r="M2370" s="189">
        <v>47</v>
      </c>
      <c r="N2370" s="322"/>
    </row>
    <row r="2371" spans="1:14" ht="31.5" customHeight="1" thickBot="1">
      <c r="A2371" s="320"/>
      <c r="B2371" s="967"/>
      <c r="C2371" s="925"/>
      <c r="D2371" s="934"/>
      <c r="E2371" s="1047"/>
      <c r="F2371" s="934"/>
      <c r="G2371" s="934"/>
      <c r="H2371" s="188" t="s">
        <v>25</v>
      </c>
      <c r="I2371" s="289">
        <v>-0.55000000000000004</v>
      </c>
      <c r="J2371" s="189">
        <v>0</v>
      </c>
      <c r="K2371" s="189">
        <v>0</v>
      </c>
      <c r="L2371" s="189">
        <v>0</v>
      </c>
      <c r="M2371" s="289">
        <v>-0.55000000000000004</v>
      </c>
      <c r="N2371" s="322"/>
    </row>
    <row r="2372" spans="1:14" ht="31.5" customHeight="1" thickTop="1">
      <c r="A2372" s="320"/>
      <c r="B2372" s="970" t="s">
        <v>2110</v>
      </c>
      <c r="C2372" s="1048" t="s">
        <v>2198</v>
      </c>
      <c r="D2372" s="933" t="s">
        <v>2199</v>
      </c>
      <c r="E2372" s="1046" t="s">
        <v>42</v>
      </c>
      <c r="F2372" s="941" t="s">
        <v>2223</v>
      </c>
      <c r="G2372" s="941" t="s">
        <v>2224</v>
      </c>
      <c r="H2372" s="184" t="s">
        <v>22</v>
      </c>
      <c r="I2372" s="185">
        <v>0</v>
      </c>
      <c r="J2372" s="185">
        <v>0</v>
      </c>
      <c r="K2372" s="185">
        <v>0</v>
      </c>
      <c r="L2372" s="185">
        <v>0</v>
      </c>
      <c r="M2372" s="185">
        <v>0</v>
      </c>
      <c r="N2372" s="321"/>
    </row>
    <row r="2373" spans="1:14" ht="31.5" customHeight="1">
      <c r="A2373" s="320"/>
      <c r="B2373" s="967"/>
      <c r="C2373" s="925"/>
      <c r="D2373" s="934"/>
      <c r="E2373" s="1047"/>
      <c r="F2373" s="934"/>
      <c r="G2373" s="934"/>
      <c r="H2373" s="188" t="s">
        <v>24</v>
      </c>
      <c r="I2373" s="189">
        <v>223</v>
      </c>
      <c r="J2373" s="189">
        <v>419</v>
      </c>
      <c r="K2373" s="189">
        <v>283</v>
      </c>
      <c r="L2373" s="189">
        <v>0</v>
      </c>
      <c r="M2373" s="189">
        <v>925</v>
      </c>
      <c r="N2373" s="322"/>
    </row>
    <row r="2374" spans="1:14" ht="31.5" customHeight="1" thickBot="1">
      <c r="A2374" s="320"/>
      <c r="B2374" s="967"/>
      <c r="C2374" s="1049"/>
      <c r="D2374" s="934"/>
      <c r="E2374" s="1047"/>
      <c r="F2374" s="934"/>
      <c r="G2374" s="934"/>
      <c r="H2374" s="188" t="s">
        <v>25</v>
      </c>
      <c r="I2374" s="189">
        <v>0</v>
      </c>
      <c r="J2374" s="189">
        <v>0</v>
      </c>
      <c r="K2374" s="189">
        <v>0</v>
      </c>
      <c r="L2374" s="189">
        <v>0</v>
      </c>
      <c r="M2374" s="189">
        <v>0</v>
      </c>
      <c r="N2374" s="322"/>
    </row>
    <row r="2375" spans="1:14" ht="31.5" customHeight="1" thickTop="1">
      <c r="A2375" s="320"/>
      <c r="B2375" s="970" t="s">
        <v>2110</v>
      </c>
      <c r="C2375" s="925" t="s">
        <v>2198</v>
      </c>
      <c r="D2375" s="933" t="s">
        <v>2199</v>
      </c>
      <c r="E2375" s="1046" t="s">
        <v>402</v>
      </c>
      <c r="F2375" s="941" t="s">
        <v>2225</v>
      </c>
      <c r="G2375" s="941" t="s">
        <v>2226</v>
      </c>
      <c r="H2375" s="184" t="s">
        <v>22</v>
      </c>
      <c r="I2375" s="267">
        <v>7491</v>
      </c>
      <c r="J2375" s="267">
        <v>2528</v>
      </c>
      <c r="K2375" s="267">
        <v>2583</v>
      </c>
      <c r="L2375" s="185">
        <v>1835</v>
      </c>
      <c r="M2375" s="267">
        <f>SUM(I2375:L2375)</f>
        <v>14437</v>
      </c>
      <c r="N2375" s="321" t="s">
        <v>2117</v>
      </c>
    </row>
    <row r="2376" spans="1:14" ht="31.5" customHeight="1">
      <c r="A2376" s="320"/>
      <c r="B2376" s="967"/>
      <c r="C2376" s="925"/>
      <c r="D2376" s="934"/>
      <c r="E2376" s="1047"/>
      <c r="F2376" s="934"/>
      <c r="G2376" s="934"/>
      <c r="H2376" s="188" t="s">
        <v>24</v>
      </c>
      <c r="I2376" s="270">
        <v>10882</v>
      </c>
      <c r="J2376" s="270">
        <v>10882</v>
      </c>
      <c r="K2376" s="270">
        <v>10882</v>
      </c>
      <c r="L2376" s="270">
        <v>10882</v>
      </c>
      <c r="M2376" s="270">
        <v>43526</v>
      </c>
      <c r="N2376" s="322"/>
    </row>
    <row r="2377" spans="1:14" ht="31.5" customHeight="1" thickBot="1">
      <c r="A2377" s="320"/>
      <c r="B2377" s="967"/>
      <c r="C2377" s="925"/>
      <c r="D2377" s="934"/>
      <c r="E2377" s="1047"/>
      <c r="F2377" s="934"/>
      <c r="G2377" s="934"/>
      <c r="H2377" s="188" t="s">
        <v>25</v>
      </c>
      <c r="I2377" s="296">
        <v>0.81510000000000005</v>
      </c>
      <c r="J2377" s="296">
        <v>0.23230000000000001</v>
      </c>
      <c r="K2377" s="296">
        <v>0.23730000000000001</v>
      </c>
      <c r="L2377" s="296">
        <v>0.1686</v>
      </c>
      <c r="M2377" s="296">
        <v>0.33160000000000001</v>
      </c>
      <c r="N2377" s="322"/>
    </row>
    <row r="2378" spans="1:14" ht="31.5" customHeight="1" thickTop="1" thickBot="1">
      <c r="A2378" s="320"/>
      <c r="B2378" s="1040" t="s">
        <v>2227</v>
      </c>
      <c r="C2378" s="1041" t="s">
        <v>2228</v>
      </c>
      <c r="D2378" s="1042" t="s">
        <v>2229</v>
      </c>
      <c r="E2378" s="1043" t="s">
        <v>2230</v>
      </c>
      <c r="F2378" s="1042" t="s">
        <v>2231</v>
      </c>
      <c r="G2378" s="1042" t="s">
        <v>2232</v>
      </c>
      <c r="H2378" s="363" t="s">
        <v>22</v>
      </c>
      <c r="I2378" s="363">
        <v>73</v>
      </c>
      <c r="J2378" s="363">
        <v>73</v>
      </c>
      <c r="K2378" s="363">
        <v>73</v>
      </c>
      <c r="L2378" s="363">
        <v>73</v>
      </c>
      <c r="M2378" s="363">
        <v>73</v>
      </c>
      <c r="N2378" s="364"/>
    </row>
    <row r="2379" spans="1:14" ht="31.5" customHeight="1" thickTop="1" thickBot="1">
      <c r="A2379" s="320"/>
      <c r="B2379" s="1040"/>
      <c r="C2379" s="1041"/>
      <c r="D2379" s="1042"/>
      <c r="E2379" s="1043"/>
      <c r="F2379" s="1042"/>
      <c r="G2379" s="1042"/>
      <c r="H2379" s="365" t="s">
        <v>24</v>
      </c>
      <c r="I2379" s="365">
        <v>73</v>
      </c>
      <c r="J2379" s="365">
        <v>73</v>
      </c>
      <c r="K2379" s="365">
        <v>73</v>
      </c>
      <c r="L2379" s="363">
        <v>73</v>
      </c>
      <c r="M2379" s="365">
        <v>73</v>
      </c>
      <c r="N2379" s="366"/>
    </row>
    <row r="2380" spans="1:14" ht="31.5" customHeight="1" thickTop="1" thickBot="1">
      <c r="A2380" s="320"/>
      <c r="B2380" s="1040"/>
      <c r="C2380" s="1041"/>
      <c r="D2380" s="1042"/>
      <c r="E2380" s="1043"/>
      <c r="F2380" s="1042"/>
      <c r="G2380" s="1042"/>
      <c r="H2380" s="365" t="s">
        <v>25</v>
      </c>
      <c r="I2380" s="365">
        <v>100</v>
      </c>
      <c r="J2380" s="365">
        <v>100</v>
      </c>
      <c r="K2380" s="365">
        <v>1</v>
      </c>
      <c r="L2380" s="365">
        <v>100</v>
      </c>
      <c r="M2380" s="365">
        <v>100</v>
      </c>
      <c r="N2380" s="366"/>
    </row>
    <row r="2381" spans="1:14" ht="31.5" customHeight="1" thickTop="1" thickBot="1">
      <c r="A2381" s="320"/>
      <c r="B2381" s="1040" t="s">
        <v>2227</v>
      </c>
      <c r="C2381" s="1041" t="s">
        <v>2228</v>
      </c>
      <c r="D2381" s="1042" t="s">
        <v>2229</v>
      </c>
      <c r="E2381" s="1043" t="s">
        <v>30</v>
      </c>
      <c r="F2381" s="1042" t="s">
        <v>2233</v>
      </c>
      <c r="G2381" s="1042" t="s">
        <v>2234</v>
      </c>
      <c r="H2381" s="363" t="s">
        <v>22</v>
      </c>
      <c r="I2381" s="363">
        <v>512</v>
      </c>
      <c r="J2381" s="363">
        <v>699</v>
      </c>
      <c r="K2381" s="363">
        <v>857</v>
      </c>
      <c r="L2381" s="363">
        <v>869</v>
      </c>
      <c r="M2381" s="363">
        <v>2965</v>
      </c>
      <c r="N2381" s="364"/>
    </row>
    <row r="2382" spans="1:14" ht="31.5" customHeight="1" thickTop="1" thickBot="1">
      <c r="A2382" s="320"/>
      <c r="B2382" s="1040"/>
      <c r="C2382" s="1041"/>
      <c r="D2382" s="1042"/>
      <c r="E2382" s="1043"/>
      <c r="F2382" s="1042"/>
      <c r="G2382" s="1042"/>
      <c r="H2382" s="365" t="s">
        <v>24</v>
      </c>
      <c r="I2382" s="365">
        <v>512</v>
      </c>
      <c r="J2382" s="365">
        <v>615</v>
      </c>
      <c r="K2382" s="365">
        <v>821</v>
      </c>
      <c r="L2382" s="365">
        <v>665</v>
      </c>
      <c r="M2382" s="365">
        <v>2613</v>
      </c>
      <c r="N2382" s="366"/>
    </row>
    <row r="2383" spans="1:14" ht="31.5" customHeight="1" thickTop="1" thickBot="1">
      <c r="A2383" s="320"/>
      <c r="B2383" s="1040"/>
      <c r="C2383" s="1041"/>
      <c r="D2383" s="1042"/>
      <c r="E2383" s="1043"/>
      <c r="F2383" s="1042"/>
      <c r="G2383" s="1042"/>
      <c r="H2383" s="365" t="s">
        <v>25</v>
      </c>
      <c r="I2383" s="365">
        <v>100</v>
      </c>
      <c r="J2383" s="365">
        <v>88</v>
      </c>
      <c r="K2383" s="365">
        <v>93</v>
      </c>
      <c r="L2383" s="365">
        <v>100</v>
      </c>
      <c r="M2383" s="365">
        <v>100</v>
      </c>
      <c r="N2383" s="366"/>
    </row>
    <row r="2384" spans="1:14" ht="31.5" customHeight="1" thickTop="1" thickBot="1">
      <c r="A2384" s="320"/>
      <c r="B2384" s="1040" t="s">
        <v>2227</v>
      </c>
      <c r="C2384" s="1041" t="s">
        <v>2228</v>
      </c>
      <c r="D2384" s="1042" t="s">
        <v>2229</v>
      </c>
      <c r="E2384" s="1043" t="s">
        <v>2235</v>
      </c>
      <c r="F2384" s="1042" t="s">
        <v>2236</v>
      </c>
      <c r="G2384" s="1042" t="s">
        <v>2237</v>
      </c>
      <c r="H2384" s="363" t="s">
        <v>22</v>
      </c>
      <c r="I2384" s="363">
        <v>109</v>
      </c>
      <c r="J2384" s="363">
        <v>190</v>
      </c>
      <c r="K2384" s="363">
        <v>226</v>
      </c>
      <c r="L2384" s="363">
        <v>126</v>
      </c>
      <c r="M2384" s="363">
        <v>392</v>
      </c>
      <c r="N2384" s="364"/>
    </row>
    <row r="2385" spans="1:14" ht="31.5" customHeight="1" thickTop="1" thickBot="1">
      <c r="A2385" s="320"/>
      <c r="B2385" s="1040"/>
      <c r="C2385" s="1041"/>
      <c r="D2385" s="1042"/>
      <c r="E2385" s="1043"/>
      <c r="F2385" s="1042"/>
      <c r="G2385" s="1042"/>
      <c r="H2385" s="365" t="s">
        <v>24</v>
      </c>
      <c r="I2385" s="365">
        <v>1259</v>
      </c>
      <c r="J2385" s="365">
        <v>1259</v>
      </c>
      <c r="K2385" s="365">
        <v>1259</v>
      </c>
      <c r="L2385" s="365">
        <v>1259</v>
      </c>
      <c r="M2385" s="365">
        <v>1259</v>
      </c>
      <c r="N2385" s="366"/>
    </row>
    <row r="2386" spans="1:14" ht="31.5" customHeight="1" thickTop="1" thickBot="1">
      <c r="A2386" s="320"/>
      <c r="B2386" s="1040"/>
      <c r="C2386" s="1041"/>
      <c r="D2386" s="1042"/>
      <c r="E2386" s="1043"/>
      <c r="F2386" s="1042"/>
      <c r="G2386" s="1042"/>
      <c r="H2386" s="365" t="s">
        <v>25</v>
      </c>
      <c r="I2386" s="365">
        <v>8.6800000000000002E-2</v>
      </c>
      <c r="J2386" s="365">
        <v>0.15</v>
      </c>
      <c r="K2386" s="365">
        <v>0.21</v>
      </c>
      <c r="L2386" s="365">
        <v>0.1</v>
      </c>
      <c r="M2386" s="365">
        <v>0.31</v>
      </c>
      <c r="N2386" s="366"/>
    </row>
    <row r="2387" spans="1:14" ht="31.5" customHeight="1" thickTop="1" thickBot="1">
      <c r="A2387" s="320"/>
      <c r="B2387" s="1040" t="s">
        <v>2227</v>
      </c>
      <c r="C2387" s="1041" t="s">
        <v>2228</v>
      </c>
      <c r="D2387" s="1042" t="s">
        <v>2229</v>
      </c>
      <c r="E2387" s="1043" t="s">
        <v>2238</v>
      </c>
      <c r="F2387" s="1042" t="s">
        <v>2239</v>
      </c>
      <c r="G2387" s="1042" t="s">
        <v>2240</v>
      </c>
      <c r="H2387" s="363" t="s">
        <v>22</v>
      </c>
      <c r="I2387" s="363">
        <v>109</v>
      </c>
      <c r="J2387" s="363">
        <v>15267</v>
      </c>
      <c r="K2387" s="363">
        <v>37055</v>
      </c>
      <c r="L2387" s="363">
        <v>1874</v>
      </c>
      <c r="M2387" s="363">
        <v>38929</v>
      </c>
      <c r="N2387" s="364"/>
    </row>
    <row r="2388" spans="1:14" ht="31.5" customHeight="1" thickTop="1" thickBot="1">
      <c r="A2388" s="320"/>
      <c r="B2388" s="1040"/>
      <c r="C2388" s="1041"/>
      <c r="D2388" s="1042"/>
      <c r="E2388" s="1043"/>
      <c r="F2388" s="1042"/>
      <c r="G2388" s="1042"/>
      <c r="H2388" s="365" t="s">
        <v>24</v>
      </c>
      <c r="I2388" s="365">
        <v>15267</v>
      </c>
      <c r="J2388" s="365">
        <v>48095</v>
      </c>
      <c r="K2388" s="365">
        <v>48095</v>
      </c>
      <c r="L2388" s="365">
        <v>48095</v>
      </c>
      <c r="M2388" s="365">
        <v>48095</v>
      </c>
      <c r="N2388" s="366"/>
    </row>
    <row r="2389" spans="1:14" ht="31.5" customHeight="1" thickTop="1" thickBot="1">
      <c r="A2389" s="320"/>
      <c r="B2389" s="1040"/>
      <c r="C2389" s="1041"/>
      <c r="D2389" s="1042"/>
      <c r="E2389" s="1043"/>
      <c r="F2389" s="1042"/>
      <c r="G2389" s="1042"/>
      <c r="H2389" s="365" t="s">
        <v>25</v>
      </c>
      <c r="I2389" s="365">
        <v>0.32</v>
      </c>
      <c r="J2389" s="365">
        <v>0.32</v>
      </c>
      <c r="K2389" s="365">
        <v>0.77</v>
      </c>
      <c r="L2389" s="365">
        <v>3.8</v>
      </c>
      <c r="M2389" s="367">
        <v>0.81</v>
      </c>
      <c r="N2389" s="366"/>
    </row>
    <row r="2390" spans="1:14" ht="31.5" customHeight="1" thickTop="1" thickBot="1">
      <c r="A2390" s="320"/>
      <c r="B2390" s="1040" t="s">
        <v>2227</v>
      </c>
      <c r="C2390" s="1041" t="s">
        <v>2228</v>
      </c>
      <c r="D2390" s="1042" t="s">
        <v>2229</v>
      </c>
      <c r="E2390" s="1043" t="s">
        <v>2241</v>
      </c>
      <c r="F2390" s="1042" t="s">
        <v>2242</v>
      </c>
      <c r="G2390" s="1042" t="s">
        <v>2243</v>
      </c>
      <c r="H2390" s="363" t="s">
        <v>22</v>
      </c>
      <c r="I2390" s="363">
        <v>600</v>
      </c>
      <c r="J2390" s="363">
        <v>647</v>
      </c>
      <c r="K2390" s="363">
        <v>696</v>
      </c>
      <c r="L2390" s="363">
        <v>600</v>
      </c>
      <c r="M2390" s="363">
        <v>2543</v>
      </c>
      <c r="N2390" s="364"/>
    </row>
    <row r="2391" spans="1:14" ht="31.5" customHeight="1" thickTop="1" thickBot="1">
      <c r="A2391" s="320"/>
      <c r="B2391" s="1040"/>
      <c r="C2391" s="1041"/>
      <c r="D2391" s="1042"/>
      <c r="E2391" s="1043"/>
      <c r="F2391" s="1042"/>
      <c r="G2391" s="1042"/>
      <c r="H2391" s="365" t="s">
        <v>24</v>
      </c>
      <c r="I2391" s="365">
        <v>564</v>
      </c>
      <c r="J2391" s="365">
        <v>600</v>
      </c>
      <c r="K2391" s="365">
        <v>600</v>
      </c>
      <c r="L2391" s="365">
        <v>600</v>
      </c>
      <c r="M2391" s="365">
        <v>2364</v>
      </c>
      <c r="N2391" s="366"/>
    </row>
    <row r="2392" spans="1:14" ht="31.5" customHeight="1" thickTop="1" thickBot="1">
      <c r="A2392" s="320"/>
      <c r="B2392" s="1040"/>
      <c r="C2392" s="1041"/>
      <c r="D2392" s="1042"/>
      <c r="E2392" s="1043"/>
      <c r="F2392" s="1042"/>
      <c r="G2392" s="1042"/>
      <c r="H2392" s="365" t="s">
        <v>25</v>
      </c>
      <c r="I2392" s="365">
        <v>0.94</v>
      </c>
      <c r="J2392" s="365">
        <v>0.7</v>
      </c>
      <c r="K2392" s="365">
        <v>0.6</v>
      </c>
      <c r="L2392" s="365">
        <v>100</v>
      </c>
      <c r="M2392" s="365">
        <v>100</v>
      </c>
      <c r="N2392" s="366"/>
    </row>
    <row r="2393" spans="1:14" ht="31.5" customHeight="1" thickTop="1" thickBot="1">
      <c r="A2393" s="320"/>
      <c r="B2393" s="1040" t="s">
        <v>2227</v>
      </c>
      <c r="C2393" s="1041" t="s">
        <v>2228</v>
      </c>
      <c r="D2393" s="1042" t="s">
        <v>2229</v>
      </c>
      <c r="E2393" s="1043" t="s">
        <v>2244</v>
      </c>
      <c r="F2393" s="1042" t="s">
        <v>2245</v>
      </c>
      <c r="G2393" s="1042" t="s">
        <v>2246</v>
      </c>
      <c r="H2393" s="363" t="s">
        <v>22</v>
      </c>
      <c r="I2393" s="363">
        <v>564</v>
      </c>
      <c r="J2393" s="363">
        <v>647</v>
      </c>
      <c r="K2393" s="363">
        <v>696</v>
      </c>
      <c r="L2393" s="363">
        <v>546</v>
      </c>
      <c r="M2393" s="363">
        <v>24534</v>
      </c>
      <c r="N2393" s="364"/>
    </row>
    <row r="2394" spans="1:14" ht="31.5" customHeight="1" thickTop="1" thickBot="1">
      <c r="A2394" s="320"/>
      <c r="B2394" s="1040"/>
      <c r="C2394" s="1041"/>
      <c r="D2394" s="1042"/>
      <c r="E2394" s="1043"/>
      <c r="F2394" s="1042"/>
      <c r="G2394" s="1042"/>
      <c r="H2394" s="365" t="s">
        <v>24</v>
      </c>
      <c r="I2394" s="365">
        <v>600</v>
      </c>
      <c r="J2394" s="365">
        <v>600</v>
      </c>
      <c r="K2394" s="365">
        <v>600</v>
      </c>
      <c r="L2394" s="365">
        <v>600</v>
      </c>
      <c r="M2394" s="365">
        <v>2400</v>
      </c>
      <c r="N2394" s="366"/>
    </row>
    <row r="2395" spans="1:14" ht="31.5" customHeight="1" thickTop="1" thickBot="1">
      <c r="A2395" s="320"/>
      <c r="B2395" s="1040"/>
      <c r="C2395" s="1041"/>
      <c r="D2395" s="1042"/>
      <c r="E2395" s="1043"/>
      <c r="F2395" s="1042"/>
      <c r="G2395" s="1042"/>
      <c r="H2395" s="365" t="s">
        <v>25</v>
      </c>
      <c r="I2395" s="365">
        <v>0.94</v>
      </c>
      <c r="J2395" s="365">
        <v>0.8</v>
      </c>
      <c r="K2395" s="365">
        <v>0.6</v>
      </c>
      <c r="L2395" s="365">
        <v>0.91</v>
      </c>
      <c r="M2395" s="365">
        <v>0.91</v>
      </c>
      <c r="N2395" s="366"/>
    </row>
    <row r="2396" spans="1:14" ht="31.5" customHeight="1" thickTop="1" thickBot="1">
      <c r="A2396" s="320"/>
      <c r="B2396" s="1040" t="s">
        <v>2227</v>
      </c>
      <c r="C2396" s="1041" t="s">
        <v>2228</v>
      </c>
      <c r="D2396" s="1042" t="s">
        <v>2229</v>
      </c>
      <c r="E2396" s="1043" t="s">
        <v>2247</v>
      </c>
      <c r="F2396" s="1042" t="s">
        <v>2248</v>
      </c>
      <c r="G2396" s="1042" t="s">
        <v>2249</v>
      </c>
      <c r="H2396" s="363" t="s">
        <v>22</v>
      </c>
      <c r="I2396" s="363">
        <v>600</v>
      </c>
      <c r="J2396" s="363">
        <v>647</v>
      </c>
      <c r="K2396" s="363">
        <v>696</v>
      </c>
      <c r="L2396" s="363">
        <v>600</v>
      </c>
      <c r="M2396" s="363">
        <v>2543</v>
      </c>
      <c r="N2396" s="364"/>
    </row>
    <row r="2397" spans="1:14" ht="31.5" customHeight="1" thickTop="1" thickBot="1">
      <c r="A2397" s="320"/>
      <c r="B2397" s="1040"/>
      <c r="C2397" s="1041"/>
      <c r="D2397" s="1042"/>
      <c r="E2397" s="1043"/>
      <c r="F2397" s="1042"/>
      <c r="G2397" s="1042"/>
      <c r="H2397" s="365" t="s">
        <v>24</v>
      </c>
      <c r="I2397" s="365">
        <v>564</v>
      </c>
      <c r="J2397" s="365">
        <v>647</v>
      </c>
      <c r="K2397" s="365">
        <v>600</v>
      </c>
      <c r="L2397" s="365">
        <v>600</v>
      </c>
      <c r="M2397" s="365">
        <v>2411</v>
      </c>
      <c r="N2397" s="366"/>
    </row>
    <row r="2398" spans="1:14" ht="31.5" customHeight="1" thickTop="1" thickBot="1">
      <c r="A2398" s="320"/>
      <c r="B2398" s="1040"/>
      <c r="C2398" s="1041"/>
      <c r="D2398" s="1042"/>
      <c r="E2398" s="1043"/>
      <c r="F2398" s="1042"/>
      <c r="G2398" s="1042"/>
      <c r="H2398" s="365" t="s">
        <v>25</v>
      </c>
      <c r="I2398" s="365">
        <v>0.94</v>
      </c>
      <c r="J2398" s="365">
        <v>0.7</v>
      </c>
      <c r="K2398" s="365">
        <v>0.6</v>
      </c>
      <c r="L2398" s="365">
        <v>0.94</v>
      </c>
      <c r="M2398" s="365">
        <v>0.94</v>
      </c>
      <c r="N2398" s="366"/>
    </row>
    <row r="2399" spans="1:14" ht="31.5" customHeight="1" thickTop="1" thickBot="1">
      <c r="A2399" s="320"/>
      <c r="B2399" s="1040" t="s">
        <v>2227</v>
      </c>
      <c r="C2399" s="1041" t="s">
        <v>2228</v>
      </c>
      <c r="D2399" s="1042" t="s">
        <v>2229</v>
      </c>
      <c r="E2399" s="1043" t="s">
        <v>2250</v>
      </c>
      <c r="F2399" s="1042" t="s">
        <v>2251</v>
      </c>
      <c r="G2399" s="1042" t="s">
        <v>2252</v>
      </c>
      <c r="H2399" s="363" t="s">
        <v>2253</v>
      </c>
      <c r="I2399" s="363">
        <v>10</v>
      </c>
      <c r="J2399" s="363">
        <v>0.03</v>
      </c>
      <c r="K2399" s="363">
        <v>2</v>
      </c>
      <c r="L2399" s="363">
        <v>4</v>
      </c>
      <c r="M2399" s="363">
        <v>19</v>
      </c>
      <c r="N2399" s="364" t="s">
        <v>2254</v>
      </c>
    </row>
    <row r="2400" spans="1:14" ht="31.5" customHeight="1" thickTop="1" thickBot="1">
      <c r="A2400" s="320"/>
      <c r="B2400" s="1040"/>
      <c r="C2400" s="1041"/>
      <c r="D2400" s="1042"/>
      <c r="E2400" s="1043"/>
      <c r="F2400" s="1042"/>
      <c r="G2400" s="1042"/>
      <c r="H2400" s="365" t="s">
        <v>24</v>
      </c>
      <c r="I2400" s="365">
        <v>10</v>
      </c>
      <c r="J2400" s="365">
        <v>0.03</v>
      </c>
      <c r="K2400" s="365">
        <v>2</v>
      </c>
      <c r="L2400" s="365">
        <v>4</v>
      </c>
      <c r="M2400" s="365">
        <v>19</v>
      </c>
      <c r="N2400" s="366" t="s">
        <v>2255</v>
      </c>
    </row>
    <row r="2401" spans="1:14" ht="31.5" customHeight="1" thickTop="1" thickBot="1">
      <c r="A2401" s="320"/>
      <c r="B2401" s="1040"/>
      <c r="C2401" s="1041"/>
      <c r="D2401" s="1042"/>
      <c r="E2401" s="1043"/>
      <c r="F2401" s="1042"/>
      <c r="G2401" s="1042"/>
      <c r="H2401" s="365" t="s">
        <v>25</v>
      </c>
      <c r="I2401" s="365">
        <v>1</v>
      </c>
      <c r="J2401" s="365">
        <v>1</v>
      </c>
      <c r="K2401" s="365">
        <v>1</v>
      </c>
      <c r="L2401" s="365">
        <v>100</v>
      </c>
      <c r="M2401" s="365">
        <v>100</v>
      </c>
      <c r="N2401" s="366"/>
    </row>
    <row r="2402" spans="1:14" ht="31.5" customHeight="1" thickTop="1" thickBot="1">
      <c r="A2402" s="320"/>
      <c r="B2402" s="1040" t="s">
        <v>2227</v>
      </c>
      <c r="C2402" s="1041" t="s">
        <v>2228</v>
      </c>
      <c r="D2402" s="1042" t="s">
        <v>2229</v>
      </c>
      <c r="E2402" s="1043" t="s">
        <v>2256</v>
      </c>
      <c r="F2402" s="1042" t="s">
        <v>2257</v>
      </c>
      <c r="G2402" s="1042" t="s">
        <v>2258</v>
      </c>
      <c r="H2402" s="363" t="s">
        <v>22</v>
      </c>
      <c r="I2402" s="363">
        <v>0</v>
      </c>
      <c r="J2402" s="363">
        <v>0.12</v>
      </c>
      <c r="K2402" s="363">
        <v>17</v>
      </c>
      <c r="L2402" s="363">
        <v>22</v>
      </c>
      <c r="M2402" s="363">
        <v>51</v>
      </c>
      <c r="N2402" s="364"/>
    </row>
    <row r="2403" spans="1:14" ht="31.5" customHeight="1" thickTop="1" thickBot="1">
      <c r="A2403" s="320"/>
      <c r="B2403" s="1040"/>
      <c r="C2403" s="1041"/>
      <c r="D2403" s="1042"/>
      <c r="E2403" s="1043"/>
      <c r="F2403" s="1042"/>
      <c r="G2403" s="1042"/>
      <c r="H2403" s="365" t="s">
        <v>24</v>
      </c>
      <c r="I2403" s="365">
        <v>0</v>
      </c>
      <c r="J2403" s="365">
        <v>0.12</v>
      </c>
      <c r="K2403" s="365">
        <v>8</v>
      </c>
      <c r="L2403" s="365">
        <v>8</v>
      </c>
      <c r="M2403" s="365">
        <v>28</v>
      </c>
      <c r="N2403" s="366" t="s">
        <v>2259</v>
      </c>
    </row>
    <row r="2404" spans="1:14" ht="31.5" customHeight="1" thickTop="1" thickBot="1">
      <c r="A2404" s="320"/>
      <c r="B2404" s="1040"/>
      <c r="C2404" s="1041"/>
      <c r="D2404" s="1042"/>
      <c r="E2404" s="1043"/>
      <c r="F2404" s="1042"/>
      <c r="G2404" s="1042"/>
      <c r="H2404" s="365" t="s">
        <v>25</v>
      </c>
      <c r="I2404" s="365">
        <v>0</v>
      </c>
      <c r="J2404" s="365">
        <v>1</v>
      </c>
      <c r="K2404" s="365">
        <v>0.47060000000000002</v>
      </c>
      <c r="L2404" s="365">
        <v>27.5</v>
      </c>
      <c r="M2404" s="365">
        <v>90</v>
      </c>
      <c r="N2404" s="366" t="s">
        <v>2260</v>
      </c>
    </row>
    <row r="2405" spans="1:14" ht="31.5" customHeight="1" thickTop="1" thickBot="1">
      <c r="A2405" s="320"/>
      <c r="B2405" s="1040" t="s">
        <v>2227</v>
      </c>
      <c r="C2405" s="1041" t="s">
        <v>2228</v>
      </c>
      <c r="D2405" s="1042" t="s">
        <v>2229</v>
      </c>
      <c r="E2405" s="1044" t="s">
        <v>2261</v>
      </c>
      <c r="F2405" s="1042" t="s">
        <v>2262</v>
      </c>
      <c r="G2405" s="1042" t="s">
        <v>2263</v>
      </c>
      <c r="H2405" s="363" t="s">
        <v>22</v>
      </c>
      <c r="I2405" s="363">
        <v>0</v>
      </c>
      <c r="J2405" s="363">
        <v>0</v>
      </c>
      <c r="K2405" s="363">
        <v>0</v>
      </c>
      <c r="L2405" s="363">
        <v>0</v>
      </c>
      <c r="M2405" s="363">
        <v>0</v>
      </c>
      <c r="N2405" s="364"/>
    </row>
    <row r="2406" spans="1:14" ht="31.5" customHeight="1" thickTop="1" thickBot="1">
      <c r="A2406" s="320"/>
      <c r="B2406" s="1040"/>
      <c r="C2406" s="1041"/>
      <c r="D2406" s="1042"/>
      <c r="E2406" s="1044"/>
      <c r="F2406" s="1042"/>
      <c r="G2406" s="1042"/>
      <c r="H2406" s="365" t="s">
        <v>24</v>
      </c>
      <c r="I2406" s="365">
        <v>0</v>
      </c>
      <c r="J2406" s="365">
        <v>0</v>
      </c>
      <c r="K2406" s="365">
        <v>0</v>
      </c>
      <c r="L2406" s="365">
        <v>0</v>
      </c>
      <c r="M2406" s="365">
        <v>0</v>
      </c>
      <c r="N2406" s="366" t="s">
        <v>2264</v>
      </c>
    </row>
    <row r="2407" spans="1:14" ht="31.5" customHeight="1" thickTop="1" thickBot="1">
      <c r="A2407" s="320"/>
      <c r="B2407" s="1040"/>
      <c r="C2407" s="1041"/>
      <c r="D2407" s="1042"/>
      <c r="E2407" s="1044"/>
      <c r="F2407" s="1042"/>
      <c r="G2407" s="1042"/>
      <c r="H2407" s="365" t="s">
        <v>25</v>
      </c>
      <c r="I2407" s="365">
        <v>0</v>
      </c>
      <c r="J2407" s="365">
        <v>0</v>
      </c>
      <c r="K2407" s="365">
        <v>0</v>
      </c>
      <c r="L2407" s="365">
        <v>0</v>
      </c>
      <c r="M2407" s="365">
        <v>0</v>
      </c>
      <c r="N2407" s="366"/>
    </row>
    <row r="2408" spans="1:14" ht="31.5" customHeight="1" thickTop="1" thickBot="1">
      <c r="A2408" s="320"/>
      <c r="B2408" s="1040" t="s">
        <v>2227</v>
      </c>
      <c r="C2408" s="1041" t="s">
        <v>2228</v>
      </c>
      <c r="D2408" s="1042" t="s">
        <v>2229</v>
      </c>
      <c r="E2408" s="1044" t="s">
        <v>2265</v>
      </c>
      <c r="F2408" s="1042" t="s">
        <v>2266</v>
      </c>
      <c r="G2408" s="1042" t="s">
        <v>2267</v>
      </c>
      <c r="H2408" s="363" t="s">
        <v>22</v>
      </c>
      <c r="I2408" s="363">
        <v>4</v>
      </c>
      <c r="J2408" s="363">
        <v>4</v>
      </c>
      <c r="K2408" s="363">
        <v>4</v>
      </c>
      <c r="L2408" s="363">
        <v>4</v>
      </c>
      <c r="M2408" s="363">
        <v>4</v>
      </c>
      <c r="N2408" s="364"/>
    </row>
    <row r="2409" spans="1:14" ht="31.5" customHeight="1" thickTop="1" thickBot="1">
      <c r="A2409" s="320"/>
      <c r="B2409" s="1040"/>
      <c r="C2409" s="1041"/>
      <c r="D2409" s="1042"/>
      <c r="E2409" s="1044"/>
      <c r="F2409" s="1042"/>
      <c r="G2409" s="1042"/>
      <c r="H2409" s="365" t="s">
        <v>24</v>
      </c>
      <c r="I2409" s="365">
        <v>16</v>
      </c>
      <c r="J2409" s="365">
        <v>16</v>
      </c>
      <c r="K2409" s="365">
        <v>16</v>
      </c>
      <c r="L2409" s="365">
        <v>4</v>
      </c>
      <c r="M2409" s="365">
        <v>4</v>
      </c>
      <c r="N2409" s="366"/>
    </row>
    <row r="2410" spans="1:14" ht="31.5" customHeight="1" thickTop="1" thickBot="1">
      <c r="A2410" s="320"/>
      <c r="B2410" s="1040"/>
      <c r="C2410" s="1041"/>
      <c r="D2410" s="1042"/>
      <c r="E2410" s="1044"/>
      <c r="F2410" s="1042"/>
      <c r="G2410" s="1042"/>
      <c r="H2410" s="365" t="s">
        <v>25</v>
      </c>
      <c r="I2410" s="365">
        <v>1</v>
      </c>
      <c r="J2410" s="365">
        <v>1</v>
      </c>
      <c r="K2410" s="365">
        <v>1</v>
      </c>
      <c r="L2410" s="365">
        <v>1</v>
      </c>
      <c r="M2410" s="365">
        <v>1</v>
      </c>
      <c r="N2410" s="366"/>
    </row>
    <row r="2411" spans="1:14" ht="31.5" customHeight="1" thickTop="1" thickBot="1">
      <c r="A2411" s="320"/>
      <c r="B2411" s="1040" t="s">
        <v>2227</v>
      </c>
      <c r="C2411" s="1041" t="s">
        <v>2228</v>
      </c>
      <c r="D2411" s="1042" t="s">
        <v>2229</v>
      </c>
      <c r="E2411" s="1044" t="s">
        <v>2268</v>
      </c>
      <c r="F2411" s="1042" t="s">
        <v>2269</v>
      </c>
      <c r="G2411" s="1042" t="s">
        <v>2270</v>
      </c>
      <c r="H2411" s="363" t="s">
        <v>2271</v>
      </c>
      <c r="I2411" s="363">
        <v>125</v>
      </c>
      <c r="J2411" s="363">
        <v>2.31</v>
      </c>
      <c r="K2411" s="363">
        <v>511</v>
      </c>
      <c r="L2411" s="363">
        <v>233</v>
      </c>
      <c r="M2411" s="363">
        <v>1100</v>
      </c>
      <c r="N2411" s="364"/>
    </row>
    <row r="2412" spans="1:14" ht="31.5" customHeight="1" thickTop="1" thickBot="1">
      <c r="A2412" s="320"/>
      <c r="B2412" s="1040"/>
      <c r="C2412" s="1041"/>
      <c r="D2412" s="1042"/>
      <c r="E2412" s="1044"/>
      <c r="F2412" s="1045"/>
      <c r="G2412" s="1042"/>
      <c r="H2412" s="365" t="s">
        <v>24</v>
      </c>
      <c r="I2412" s="365">
        <v>125</v>
      </c>
      <c r="J2412" s="365">
        <v>2.31</v>
      </c>
      <c r="K2412" s="365">
        <v>511</v>
      </c>
      <c r="L2412" s="365">
        <v>233</v>
      </c>
      <c r="M2412" s="365">
        <v>1100</v>
      </c>
      <c r="N2412" s="366"/>
    </row>
    <row r="2413" spans="1:14" ht="31.5" customHeight="1" thickTop="1" thickBot="1">
      <c r="A2413" s="320"/>
      <c r="B2413" s="1040"/>
      <c r="C2413" s="1041"/>
      <c r="D2413" s="1042"/>
      <c r="E2413" s="1044"/>
      <c r="F2413" s="1045"/>
      <c r="G2413" s="1042"/>
      <c r="H2413" s="365" t="s">
        <v>25</v>
      </c>
      <c r="I2413" s="365">
        <v>100</v>
      </c>
      <c r="J2413" s="365">
        <v>1</v>
      </c>
      <c r="K2413" s="365">
        <v>1</v>
      </c>
      <c r="L2413" s="365">
        <v>100</v>
      </c>
      <c r="M2413" s="365">
        <v>100</v>
      </c>
      <c r="N2413" s="366"/>
    </row>
    <row r="2414" spans="1:14" ht="31.5" customHeight="1" thickTop="1" thickBot="1">
      <c r="A2414" s="320"/>
      <c r="B2414" s="1040" t="s">
        <v>2227</v>
      </c>
      <c r="C2414" s="1041" t="s">
        <v>2228</v>
      </c>
      <c r="D2414" s="1042" t="s">
        <v>2229</v>
      </c>
      <c r="E2414" s="1044" t="s">
        <v>2272</v>
      </c>
      <c r="F2414" s="1042" t="s">
        <v>2273</v>
      </c>
      <c r="G2414" s="1042" t="s">
        <v>2274</v>
      </c>
      <c r="H2414" s="363" t="s">
        <v>22</v>
      </c>
      <c r="I2414" s="363">
        <v>161</v>
      </c>
      <c r="J2414" s="363">
        <v>161</v>
      </c>
      <c r="K2414" s="363">
        <v>193</v>
      </c>
      <c r="L2414" s="363">
        <v>179</v>
      </c>
      <c r="M2414" s="363">
        <v>706</v>
      </c>
      <c r="N2414" s="364"/>
    </row>
    <row r="2415" spans="1:14" ht="31.5" customHeight="1" thickTop="1" thickBot="1">
      <c r="A2415" s="320"/>
      <c r="B2415" s="1040"/>
      <c r="C2415" s="1041"/>
      <c r="D2415" s="1042"/>
      <c r="E2415" s="1044"/>
      <c r="F2415" s="1042"/>
      <c r="G2415" s="1045"/>
      <c r="H2415" s="365" t="s">
        <v>24</v>
      </c>
      <c r="I2415" s="365">
        <v>2854</v>
      </c>
      <c r="J2415" s="365">
        <v>173</v>
      </c>
      <c r="K2415" s="365">
        <v>2316</v>
      </c>
      <c r="L2415" s="365">
        <v>2589</v>
      </c>
      <c r="M2415" s="365">
        <v>10554</v>
      </c>
      <c r="N2415" s="366"/>
    </row>
    <row r="2416" spans="1:14" ht="31.5" customHeight="1" thickTop="1" thickBot="1">
      <c r="A2416" s="320"/>
      <c r="B2416" s="1040"/>
      <c r="C2416" s="1041"/>
      <c r="D2416" s="1042"/>
      <c r="E2416" s="1044"/>
      <c r="F2416" s="1042"/>
      <c r="G2416" s="1045"/>
      <c r="H2416" s="365" t="s">
        <v>2275</v>
      </c>
      <c r="I2416" s="365">
        <v>3015</v>
      </c>
      <c r="J2416" s="365">
        <v>2795</v>
      </c>
      <c r="K2416" s="365">
        <v>2316</v>
      </c>
      <c r="L2416" s="365">
        <v>2789</v>
      </c>
      <c r="M2416" s="365">
        <v>2798</v>
      </c>
      <c r="N2416" s="366"/>
    </row>
    <row r="2417" spans="1:14" ht="31.5" customHeight="1" thickTop="1" thickBot="1">
      <c r="A2417" s="320"/>
      <c r="B2417" s="1040"/>
      <c r="C2417" s="1041"/>
      <c r="D2417" s="1042"/>
      <c r="E2417" s="1044"/>
      <c r="F2417" s="1042"/>
      <c r="G2417" s="1045"/>
      <c r="H2417" s="365" t="s">
        <v>25</v>
      </c>
      <c r="I2417" s="365">
        <v>100</v>
      </c>
      <c r="J2417" s="365">
        <v>100</v>
      </c>
      <c r="K2417" s="365">
        <v>100</v>
      </c>
      <c r="L2417" s="365">
        <v>99.24</v>
      </c>
      <c r="M2417" s="365">
        <v>100</v>
      </c>
      <c r="N2417" s="366"/>
    </row>
    <row r="2418" spans="1:14" ht="31.5" customHeight="1" thickTop="1" thickBot="1">
      <c r="A2418" s="320"/>
      <c r="B2418" s="1040" t="s">
        <v>2227</v>
      </c>
      <c r="C2418" s="1041" t="s">
        <v>2228</v>
      </c>
      <c r="D2418" s="1042" t="s">
        <v>2229</v>
      </c>
      <c r="E2418" s="1044" t="s">
        <v>2276</v>
      </c>
      <c r="F2418" s="1042" t="s">
        <v>2277</v>
      </c>
      <c r="G2418" s="1042" t="s">
        <v>2278</v>
      </c>
      <c r="H2418" s="363" t="s">
        <v>22</v>
      </c>
      <c r="I2418" s="363">
        <v>1197</v>
      </c>
      <c r="J2418" s="363">
        <v>654</v>
      </c>
      <c r="K2418" s="363">
        <v>690</v>
      </c>
      <c r="L2418" s="363">
        <v>827</v>
      </c>
      <c r="M2418" s="363">
        <v>3368</v>
      </c>
      <c r="N2418" s="364"/>
    </row>
    <row r="2419" spans="1:14" ht="31.5" customHeight="1" thickTop="1" thickBot="1">
      <c r="A2419" s="320"/>
      <c r="B2419" s="1040"/>
      <c r="C2419" s="1041"/>
      <c r="D2419" s="1042"/>
      <c r="E2419" s="1044"/>
      <c r="F2419" s="1042"/>
      <c r="G2419" s="1042"/>
      <c r="H2419" s="365" t="s">
        <v>24</v>
      </c>
      <c r="I2419" s="365">
        <v>1197</v>
      </c>
      <c r="J2419" s="365">
        <v>654</v>
      </c>
      <c r="K2419" s="365">
        <v>690</v>
      </c>
      <c r="L2419" s="365">
        <v>827</v>
      </c>
      <c r="M2419" s="365">
        <v>3368</v>
      </c>
      <c r="N2419" s="366"/>
    </row>
    <row r="2420" spans="1:14" ht="31.5" customHeight="1" thickTop="1" thickBot="1">
      <c r="A2420" s="320"/>
      <c r="B2420" s="1040"/>
      <c r="C2420" s="1041"/>
      <c r="D2420" s="1042"/>
      <c r="E2420" s="1044"/>
      <c r="F2420" s="1042"/>
      <c r="G2420" s="1042"/>
      <c r="H2420" s="365" t="s">
        <v>25</v>
      </c>
      <c r="I2420" s="365">
        <v>100</v>
      </c>
      <c r="J2420" s="365">
        <v>100</v>
      </c>
      <c r="K2420" s="365">
        <v>99.86</v>
      </c>
      <c r="L2420" s="365">
        <v>100</v>
      </c>
      <c r="M2420" s="365">
        <v>100</v>
      </c>
      <c r="N2420" s="366"/>
    </row>
    <row r="2421" spans="1:14" ht="31.5" customHeight="1" thickTop="1" thickBot="1">
      <c r="A2421" s="320"/>
      <c r="B2421" s="1040" t="s">
        <v>2227</v>
      </c>
      <c r="C2421" s="1041" t="s">
        <v>2228</v>
      </c>
      <c r="D2421" s="1042" t="s">
        <v>2229</v>
      </c>
      <c r="E2421" s="1043" t="s">
        <v>2279</v>
      </c>
      <c r="F2421" s="1042" t="s">
        <v>2280</v>
      </c>
      <c r="G2421" s="1042" t="s">
        <v>2281</v>
      </c>
      <c r="H2421" s="363" t="s">
        <v>22</v>
      </c>
      <c r="I2421" s="363">
        <v>4</v>
      </c>
      <c r="J2421" s="363">
        <v>12</v>
      </c>
      <c r="K2421" s="363">
        <v>3</v>
      </c>
      <c r="L2421" s="363">
        <v>4</v>
      </c>
      <c r="M2421" s="363">
        <v>13</v>
      </c>
      <c r="N2421" s="364"/>
    </row>
    <row r="2422" spans="1:14" ht="31.5" customHeight="1" thickTop="1" thickBot="1">
      <c r="A2422" s="320"/>
      <c r="B2422" s="1040"/>
      <c r="C2422" s="1041"/>
      <c r="D2422" s="1042"/>
      <c r="E2422" s="1043"/>
      <c r="F2422" s="1042"/>
      <c r="G2422" s="1042"/>
      <c r="H2422" s="365" t="s">
        <v>24</v>
      </c>
      <c r="I2422" s="365">
        <v>13</v>
      </c>
      <c r="J2422" s="365">
        <v>13</v>
      </c>
      <c r="K2422" s="365">
        <v>13</v>
      </c>
      <c r="L2422" s="365">
        <v>13</v>
      </c>
      <c r="M2422" s="365">
        <v>13</v>
      </c>
      <c r="N2422" s="366"/>
    </row>
    <row r="2423" spans="1:14" ht="31.5" customHeight="1" thickTop="1" thickBot="1">
      <c r="A2423" s="320"/>
      <c r="B2423" s="1040"/>
      <c r="C2423" s="1041"/>
      <c r="D2423" s="1042"/>
      <c r="E2423" s="1043"/>
      <c r="F2423" s="1042"/>
      <c r="G2423" s="1042"/>
      <c r="H2423" s="365" t="s">
        <v>25</v>
      </c>
      <c r="I2423" s="365">
        <v>0.30769999999999997</v>
      </c>
      <c r="J2423" s="365">
        <v>0.93</v>
      </c>
      <c r="K2423" s="365">
        <v>0.23</v>
      </c>
      <c r="L2423" s="365">
        <v>0.30759999999999998</v>
      </c>
      <c r="M2423" s="365">
        <v>100</v>
      </c>
      <c r="N2423" s="366"/>
    </row>
    <row r="2424" spans="1:14" ht="31.5" customHeight="1" thickTop="1" thickBot="1">
      <c r="A2424" s="320"/>
      <c r="B2424" s="1040" t="s">
        <v>2227</v>
      </c>
      <c r="C2424" s="1041" t="s">
        <v>2228</v>
      </c>
      <c r="D2424" s="1042" t="s">
        <v>2229</v>
      </c>
      <c r="E2424" s="1043" t="s">
        <v>2282</v>
      </c>
      <c r="F2424" s="1042" t="s">
        <v>2283</v>
      </c>
      <c r="G2424" s="1042" t="s">
        <v>2284</v>
      </c>
      <c r="H2424" s="363" t="s">
        <v>22</v>
      </c>
      <c r="I2424" s="363">
        <v>13</v>
      </c>
      <c r="J2424" s="363">
        <v>12</v>
      </c>
      <c r="K2424" s="363">
        <v>11</v>
      </c>
      <c r="L2424" s="363">
        <v>11</v>
      </c>
      <c r="M2424" s="363">
        <v>12</v>
      </c>
      <c r="N2424" s="364"/>
    </row>
    <row r="2425" spans="1:14" ht="31.5" customHeight="1" thickTop="1" thickBot="1">
      <c r="A2425" s="320"/>
      <c r="B2425" s="1040"/>
      <c r="C2425" s="1041"/>
      <c r="D2425" s="1042"/>
      <c r="E2425" s="1043"/>
      <c r="F2425" s="1042"/>
      <c r="G2425" s="1042"/>
      <c r="H2425" s="365" t="s">
        <v>24</v>
      </c>
      <c r="I2425" s="365">
        <v>13</v>
      </c>
      <c r="J2425" s="365">
        <v>93</v>
      </c>
      <c r="K2425" s="365">
        <v>13</v>
      </c>
      <c r="L2425" s="365">
        <v>13</v>
      </c>
      <c r="M2425" s="365">
        <v>13</v>
      </c>
      <c r="N2425" s="366"/>
    </row>
    <row r="2426" spans="1:14" ht="31.5" customHeight="1" thickTop="1" thickBot="1">
      <c r="A2426" s="320"/>
      <c r="B2426" s="1040"/>
      <c r="C2426" s="1041"/>
      <c r="D2426" s="1042"/>
      <c r="E2426" s="1043"/>
      <c r="F2426" s="1042"/>
      <c r="G2426" s="1042"/>
      <c r="H2426" s="365" t="s">
        <v>25</v>
      </c>
      <c r="I2426" s="365">
        <v>1</v>
      </c>
      <c r="J2426" s="365">
        <v>1</v>
      </c>
      <c r="K2426" s="365">
        <v>85</v>
      </c>
      <c r="L2426" s="365">
        <v>84</v>
      </c>
      <c r="M2426" s="365">
        <v>92.3</v>
      </c>
      <c r="N2426" s="366"/>
    </row>
    <row r="2427" spans="1:14" ht="31.5" customHeight="1" thickTop="1">
      <c r="A2427" s="320"/>
      <c r="B2427" s="1038" t="s">
        <v>2285</v>
      </c>
      <c r="C2427" s="1039" t="s">
        <v>2286</v>
      </c>
      <c r="D2427" s="894" t="s">
        <v>2287</v>
      </c>
      <c r="E2427" s="1028" t="s">
        <v>19</v>
      </c>
      <c r="F2427" s="894" t="s">
        <v>2288</v>
      </c>
      <c r="G2427" s="894" t="s">
        <v>2289</v>
      </c>
      <c r="H2427" s="149" t="s">
        <v>22</v>
      </c>
      <c r="I2427" s="149">
        <v>203267</v>
      </c>
      <c r="J2427" s="149">
        <v>99333</v>
      </c>
      <c r="K2427" s="149">
        <v>125200</v>
      </c>
      <c r="L2427" s="149">
        <v>171093</v>
      </c>
      <c r="M2427" s="149">
        <v>598893</v>
      </c>
      <c r="N2427" s="368"/>
    </row>
    <row r="2428" spans="1:14" ht="31.5" customHeight="1">
      <c r="A2428" s="320"/>
      <c r="B2428" s="1021"/>
      <c r="C2428" s="1023"/>
      <c r="D2428" s="1026"/>
      <c r="E2428" s="1029"/>
      <c r="F2428" s="1029"/>
      <c r="G2428" s="895"/>
      <c r="H2428" s="150" t="s">
        <v>24</v>
      </c>
      <c r="I2428" s="150">
        <v>1531678</v>
      </c>
      <c r="J2428" s="150">
        <v>378982</v>
      </c>
      <c r="K2428" s="150">
        <v>139526</v>
      </c>
      <c r="L2428" s="150">
        <v>383186</v>
      </c>
      <c r="M2428" s="150">
        <v>2433372</v>
      </c>
      <c r="N2428" s="369"/>
    </row>
    <row r="2429" spans="1:14" ht="31.5" customHeight="1" thickBot="1">
      <c r="A2429" s="320"/>
      <c r="B2429" s="1022"/>
      <c r="C2429" s="1024"/>
      <c r="D2429" s="1027"/>
      <c r="E2429" s="1030"/>
      <c r="F2429" s="1030"/>
      <c r="G2429" s="982"/>
      <c r="H2429" s="150" t="s">
        <v>25</v>
      </c>
      <c r="I2429" s="370">
        <v>0.13270000000000001</v>
      </c>
      <c r="J2429" s="370">
        <v>0.26100000000000001</v>
      </c>
      <c r="K2429" s="370">
        <v>0.89729999999999999</v>
      </c>
      <c r="L2429" s="370">
        <v>0.44650000000000001</v>
      </c>
      <c r="M2429" s="370">
        <v>0.2661</v>
      </c>
      <c r="N2429" s="369"/>
    </row>
    <row r="2430" spans="1:14" ht="31.5" customHeight="1" thickTop="1">
      <c r="A2430" s="320"/>
      <c r="B2430" s="1020" t="s">
        <v>2285</v>
      </c>
      <c r="C2430" s="885" t="s">
        <v>2286</v>
      </c>
      <c r="D2430" s="1025" t="s">
        <v>2287</v>
      </c>
      <c r="E2430" s="1037" t="s">
        <v>26</v>
      </c>
      <c r="F2430" s="1025" t="s">
        <v>2290</v>
      </c>
      <c r="G2430" s="1025" t="s">
        <v>2291</v>
      </c>
      <c r="H2430" s="149" t="s">
        <v>22</v>
      </c>
      <c r="I2430" s="149">
        <v>55906</v>
      </c>
      <c r="J2430" s="149">
        <v>30569</v>
      </c>
      <c r="K2430" s="149">
        <v>67851</v>
      </c>
      <c r="L2430" s="149">
        <v>70644</v>
      </c>
      <c r="M2430" s="149">
        <v>224970</v>
      </c>
      <c r="N2430" s="368"/>
    </row>
    <row r="2431" spans="1:14" ht="31.5" customHeight="1">
      <c r="A2431" s="320"/>
      <c r="B2431" s="1021"/>
      <c r="C2431" s="1023"/>
      <c r="D2431" s="1026"/>
      <c r="E2431" s="1029"/>
      <c r="F2431" s="1029"/>
      <c r="G2431" s="1029"/>
      <c r="H2431" s="150" t="s">
        <v>24</v>
      </c>
      <c r="I2431" s="150">
        <v>69548</v>
      </c>
      <c r="J2431" s="150">
        <v>70434</v>
      </c>
      <c r="K2431" s="150">
        <v>71600</v>
      </c>
      <c r="L2431" s="150">
        <v>72595</v>
      </c>
      <c r="M2431" s="150">
        <v>284177</v>
      </c>
      <c r="N2431" s="369"/>
    </row>
    <row r="2432" spans="1:14" ht="31.5" customHeight="1" thickBot="1">
      <c r="A2432" s="320"/>
      <c r="B2432" s="1022"/>
      <c r="C2432" s="1024"/>
      <c r="D2432" s="1027"/>
      <c r="E2432" s="1030"/>
      <c r="F2432" s="1030"/>
      <c r="G2432" s="1030"/>
      <c r="H2432" s="150" t="s">
        <v>25</v>
      </c>
      <c r="I2432" s="370">
        <v>0.80379999999999996</v>
      </c>
      <c r="J2432" s="370">
        <v>0.434</v>
      </c>
      <c r="K2432" s="370">
        <v>0.9476</v>
      </c>
      <c r="L2432" s="370">
        <v>0.97309999999999997</v>
      </c>
      <c r="M2432" s="370">
        <v>0.76170000000000004</v>
      </c>
      <c r="N2432" s="369"/>
    </row>
    <row r="2433" spans="1:14" ht="31.5" customHeight="1" thickTop="1">
      <c r="A2433" s="320"/>
      <c r="B2433" s="1034" t="s">
        <v>2285</v>
      </c>
      <c r="C2433" s="885" t="s">
        <v>2286</v>
      </c>
      <c r="D2433" s="1025" t="s">
        <v>2287</v>
      </c>
      <c r="E2433" s="1037" t="s">
        <v>26</v>
      </c>
      <c r="F2433" s="1025" t="s">
        <v>2292</v>
      </c>
      <c r="G2433" s="1025" t="s">
        <v>2293</v>
      </c>
      <c r="H2433" s="149" t="s">
        <v>22</v>
      </c>
      <c r="I2433" s="149">
        <v>5058</v>
      </c>
      <c r="J2433" s="149">
        <v>2085</v>
      </c>
      <c r="K2433" s="149">
        <v>486</v>
      </c>
      <c r="L2433" s="149">
        <v>394</v>
      </c>
      <c r="M2433" s="149">
        <v>8023</v>
      </c>
      <c r="N2433" s="368"/>
    </row>
    <row r="2434" spans="1:14" ht="31.5" customHeight="1">
      <c r="A2434" s="320"/>
      <c r="B2434" s="1035"/>
      <c r="C2434" s="1023"/>
      <c r="D2434" s="1026"/>
      <c r="E2434" s="1029"/>
      <c r="F2434" s="1029"/>
      <c r="G2434" s="1029"/>
      <c r="H2434" s="150" t="s">
        <v>24</v>
      </c>
      <c r="I2434" s="150">
        <v>5058</v>
      </c>
      <c r="J2434" s="150">
        <v>2934</v>
      </c>
      <c r="K2434" s="150">
        <v>476</v>
      </c>
      <c r="L2434" s="150">
        <v>1</v>
      </c>
      <c r="M2434" s="150">
        <v>8469</v>
      </c>
      <c r="N2434" s="369"/>
    </row>
    <row r="2435" spans="1:14" ht="31.5" customHeight="1" thickBot="1">
      <c r="A2435" s="320"/>
      <c r="B2435" s="1035"/>
      <c r="C2435" s="1024"/>
      <c r="D2435" s="1027"/>
      <c r="E2435" s="1030"/>
      <c r="F2435" s="1030"/>
      <c r="G2435" s="1030"/>
      <c r="H2435" s="150" t="s">
        <v>25</v>
      </c>
      <c r="I2435" s="370">
        <v>1</v>
      </c>
      <c r="J2435" s="370">
        <v>0.71060000000000001</v>
      </c>
      <c r="K2435" s="370">
        <v>1.0209999999999999</v>
      </c>
      <c r="L2435" s="370">
        <v>0.39400000000000002</v>
      </c>
      <c r="M2435" s="370">
        <v>0.94730000000000003</v>
      </c>
      <c r="N2435" s="369"/>
    </row>
    <row r="2436" spans="1:14" ht="31.5" customHeight="1" thickTop="1">
      <c r="A2436" s="320"/>
      <c r="B2436" s="1020" t="s">
        <v>2285</v>
      </c>
      <c r="C2436" s="885" t="s">
        <v>2286</v>
      </c>
      <c r="D2436" s="1025" t="s">
        <v>2287</v>
      </c>
      <c r="E2436" s="1037" t="s">
        <v>26</v>
      </c>
      <c r="F2436" s="1025" t="s">
        <v>2292</v>
      </c>
      <c r="G2436" s="1025" t="s">
        <v>2294</v>
      </c>
      <c r="H2436" s="149" t="s">
        <v>22</v>
      </c>
      <c r="I2436" s="149">
        <v>233264</v>
      </c>
      <c r="J2436" s="149">
        <v>59422</v>
      </c>
      <c r="K2436" s="149">
        <v>53159</v>
      </c>
      <c r="L2436" s="149">
        <v>78260</v>
      </c>
      <c r="M2436" s="149">
        <v>424105</v>
      </c>
      <c r="N2436" s="368"/>
    </row>
    <row r="2437" spans="1:14" ht="31.5" customHeight="1">
      <c r="A2437" s="320"/>
      <c r="B2437" s="1021"/>
      <c r="C2437" s="1023"/>
      <c r="D2437" s="1026"/>
      <c r="E2437" s="1029"/>
      <c r="F2437" s="1029"/>
      <c r="G2437" s="1029"/>
      <c r="H2437" s="150" t="s">
        <v>24</v>
      </c>
      <c r="I2437" s="150">
        <v>247485</v>
      </c>
      <c r="J2437" s="150">
        <v>247483</v>
      </c>
      <c r="K2437" s="150">
        <v>247483</v>
      </c>
      <c r="L2437" s="150">
        <v>247483</v>
      </c>
      <c r="M2437" s="150">
        <v>989934</v>
      </c>
      <c r="N2437" s="369"/>
    </row>
    <row r="2438" spans="1:14" ht="31.5" customHeight="1" thickBot="1">
      <c r="A2438" s="320"/>
      <c r="B2438" s="1022"/>
      <c r="C2438" s="1024"/>
      <c r="D2438" s="1027"/>
      <c r="E2438" s="1030"/>
      <c r="F2438" s="1030"/>
      <c r="G2438" s="1030"/>
      <c r="H2438" s="150" t="s">
        <v>25</v>
      </c>
      <c r="I2438" s="370">
        <v>0.9425</v>
      </c>
      <c r="J2438" s="370">
        <v>0.24010000000000001</v>
      </c>
      <c r="K2438" s="370">
        <v>0.21479999999999999</v>
      </c>
      <c r="L2438" s="370">
        <v>0.31619999999999998</v>
      </c>
      <c r="M2438" s="370">
        <v>0.4284</v>
      </c>
      <c r="N2438" s="369"/>
    </row>
    <row r="2439" spans="1:14" ht="31.5" customHeight="1" thickTop="1">
      <c r="A2439" s="320"/>
      <c r="B2439" s="1020" t="s">
        <v>2285</v>
      </c>
      <c r="C2439" s="885" t="s">
        <v>2286</v>
      </c>
      <c r="D2439" s="1025" t="s">
        <v>2287</v>
      </c>
      <c r="E2439" s="1037" t="s">
        <v>26</v>
      </c>
      <c r="F2439" s="1025" t="s">
        <v>2292</v>
      </c>
      <c r="G2439" s="1025" t="s">
        <v>2295</v>
      </c>
      <c r="H2439" s="149" t="s">
        <v>22</v>
      </c>
      <c r="I2439" s="149">
        <v>3230</v>
      </c>
      <c r="J2439" s="149">
        <v>7035</v>
      </c>
      <c r="K2439" s="149">
        <v>7096</v>
      </c>
      <c r="L2439" s="149">
        <v>8234</v>
      </c>
      <c r="M2439" s="149">
        <v>25595</v>
      </c>
      <c r="N2439" s="368"/>
    </row>
    <row r="2440" spans="1:14" ht="31.5" customHeight="1">
      <c r="A2440" s="320"/>
      <c r="B2440" s="1021"/>
      <c r="C2440" s="1023"/>
      <c r="D2440" s="1026"/>
      <c r="E2440" s="1029"/>
      <c r="F2440" s="1029"/>
      <c r="G2440" s="1029"/>
      <c r="H2440" s="150" t="s">
        <v>24</v>
      </c>
      <c r="I2440" s="150">
        <v>7113</v>
      </c>
      <c r="J2440" s="150">
        <v>7113</v>
      </c>
      <c r="K2440" s="150">
        <v>7113</v>
      </c>
      <c r="L2440" s="150">
        <v>7363</v>
      </c>
      <c r="M2440" s="150">
        <v>7363</v>
      </c>
      <c r="N2440" s="369"/>
    </row>
    <row r="2441" spans="1:14" ht="31.5" customHeight="1" thickBot="1">
      <c r="A2441" s="320"/>
      <c r="B2441" s="1022"/>
      <c r="C2441" s="1024"/>
      <c r="D2441" s="1027"/>
      <c r="E2441" s="1030"/>
      <c r="F2441" s="1030"/>
      <c r="G2441" s="1030"/>
      <c r="H2441" s="150" t="s">
        <v>25</v>
      </c>
      <c r="I2441" s="370">
        <v>0.4541</v>
      </c>
      <c r="J2441" s="370">
        <v>0.999</v>
      </c>
      <c r="K2441" s="370">
        <v>0.99760000000000004</v>
      </c>
      <c r="L2441" s="370">
        <v>1.1183000000000001</v>
      </c>
      <c r="M2441" s="150"/>
      <c r="N2441" s="369" t="s">
        <v>2296</v>
      </c>
    </row>
    <row r="2442" spans="1:14" ht="31.5" customHeight="1" thickTop="1">
      <c r="A2442" s="320"/>
      <c r="B2442" s="1020" t="s">
        <v>2285</v>
      </c>
      <c r="C2442" s="885" t="s">
        <v>2286</v>
      </c>
      <c r="D2442" s="1025" t="s">
        <v>2287</v>
      </c>
      <c r="E2442" s="1037" t="s">
        <v>26</v>
      </c>
      <c r="F2442" s="1025" t="s">
        <v>2292</v>
      </c>
      <c r="G2442" s="1025" t="s">
        <v>2297</v>
      </c>
      <c r="H2442" s="149" t="s">
        <v>22</v>
      </c>
      <c r="I2442" s="149">
        <v>16849</v>
      </c>
      <c r="J2442" s="149">
        <v>9080</v>
      </c>
      <c r="K2442" s="149">
        <v>11727</v>
      </c>
      <c r="L2442" s="149">
        <v>13561</v>
      </c>
      <c r="M2442" s="149">
        <v>51217</v>
      </c>
      <c r="N2442" s="368"/>
    </row>
    <row r="2443" spans="1:14" ht="31.5" customHeight="1">
      <c r="A2443" s="320"/>
      <c r="B2443" s="1021"/>
      <c r="C2443" s="1023"/>
      <c r="D2443" s="1026"/>
      <c r="E2443" s="1029"/>
      <c r="F2443" s="1029"/>
      <c r="G2443" s="1029"/>
      <c r="H2443" s="150" t="s">
        <v>24</v>
      </c>
      <c r="I2443" s="150">
        <v>55744</v>
      </c>
      <c r="J2443" s="150">
        <v>55744</v>
      </c>
      <c r="K2443" s="150">
        <v>55744</v>
      </c>
      <c r="L2443" s="150">
        <v>55744</v>
      </c>
      <c r="M2443" s="150">
        <v>55744</v>
      </c>
      <c r="N2443" s="369"/>
    </row>
    <row r="2444" spans="1:14" ht="31.5" customHeight="1">
      <c r="A2444" s="320"/>
      <c r="B2444" s="1021"/>
      <c r="C2444" s="1023"/>
      <c r="D2444" s="1026"/>
      <c r="E2444" s="1029"/>
      <c r="F2444" s="1029"/>
      <c r="G2444" s="1029"/>
      <c r="H2444" s="150" t="s">
        <v>25</v>
      </c>
      <c r="I2444" s="371">
        <v>0.3</v>
      </c>
      <c r="J2444" s="370">
        <v>0.15290000000000001</v>
      </c>
      <c r="K2444" s="370">
        <v>0.2104</v>
      </c>
      <c r="L2444" s="370">
        <v>0.24329999999999999</v>
      </c>
      <c r="M2444" s="370">
        <v>0.91879999999999995</v>
      </c>
      <c r="N2444" s="369" t="s">
        <v>2296</v>
      </c>
    </row>
    <row r="2445" spans="1:14" ht="31.5" customHeight="1" thickBot="1">
      <c r="A2445" s="320"/>
      <c r="B2445" s="1022"/>
      <c r="C2445" s="1024"/>
      <c r="D2445" s="1027"/>
      <c r="E2445" s="1030"/>
      <c r="F2445" s="1030"/>
      <c r="G2445" s="1030"/>
      <c r="H2445" s="150" t="s">
        <v>1189</v>
      </c>
      <c r="I2445" s="371">
        <v>0.5</v>
      </c>
      <c r="J2445" s="371">
        <v>0.5</v>
      </c>
      <c r="K2445" s="371">
        <v>0.5</v>
      </c>
      <c r="L2445" s="371">
        <v>0.5</v>
      </c>
      <c r="M2445" s="371">
        <v>1.24</v>
      </c>
      <c r="N2445" s="369"/>
    </row>
    <row r="2446" spans="1:14" ht="31.5" customHeight="1" thickTop="1">
      <c r="A2446" s="320"/>
      <c r="B2446" s="1020" t="s">
        <v>2285</v>
      </c>
      <c r="C2446" s="885" t="s">
        <v>2286</v>
      </c>
      <c r="D2446" s="1025" t="s">
        <v>2287</v>
      </c>
      <c r="E2446" s="1037" t="s">
        <v>70</v>
      </c>
      <c r="F2446" s="1025" t="s">
        <v>2298</v>
      </c>
      <c r="G2446" s="1025" t="s">
        <v>2299</v>
      </c>
      <c r="H2446" s="149" t="s">
        <v>22</v>
      </c>
      <c r="I2446" s="149">
        <v>188</v>
      </c>
      <c r="J2446" s="149">
        <v>1</v>
      </c>
      <c r="K2446" s="149">
        <v>2225</v>
      </c>
      <c r="L2446" s="149">
        <v>3105</v>
      </c>
      <c r="M2446" s="149">
        <v>5519</v>
      </c>
      <c r="N2446" s="368"/>
    </row>
    <row r="2447" spans="1:14" ht="31.5" customHeight="1">
      <c r="A2447" s="320"/>
      <c r="B2447" s="1021"/>
      <c r="C2447" s="1023"/>
      <c r="D2447" s="1026"/>
      <c r="E2447" s="1029"/>
      <c r="F2447" s="1029"/>
      <c r="G2447" s="1029"/>
      <c r="H2447" s="150" t="s">
        <v>24</v>
      </c>
      <c r="I2447" s="150">
        <v>4125</v>
      </c>
      <c r="J2447" s="150">
        <v>4125</v>
      </c>
      <c r="K2447" s="150">
        <v>4125</v>
      </c>
      <c r="L2447" s="150">
        <v>4125</v>
      </c>
      <c r="M2447" s="150">
        <v>4125</v>
      </c>
      <c r="N2447" s="369"/>
    </row>
    <row r="2448" spans="1:14" ht="31.5" customHeight="1" thickBot="1">
      <c r="A2448" s="320"/>
      <c r="B2448" s="1022"/>
      <c r="C2448" s="1024"/>
      <c r="D2448" s="1027"/>
      <c r="E2448" s="1030"/>
      <c r="F2448" s="1030"/>
      <c r="G2448" s="1030"/>
      <c r="H2448" s="150" t="s">
        <v>25</v>
      </c>
      <c r="I2448" s="150" t="s">
        <v>2300</v>
      </c>
      <c r="J2448" s="370">
        <v>2.0000000000000001E-4</v>
      </c>
      <c r="K2448" s="370">
        <v>0.53939999999999999</v>
      </c>
      <c r="L2448" s="370">
        <v>0.75270000000000004</v>
      </c>
      <c r="M2448" s="370">
        <v>1.3379000000000001</v>
      </c>
      <c r="N2448" s="369"/>
    </row>
    <row r="2449" spans="1:14" ht="31.5" customHeight="1" thickTop="1">
      <c r="A2449" s="320"/>
      <c r="B2449" s="1020" t="s">
        <v>2285</v>
      </c>
      <c r="C2449" s="885" t="s">
        <v>2286</v>
      </c>
      <c r="D2449" s="1025" t="s">
        <v>2287</v>
      </c>
      <c r="E2449" s="1037" t="s">
        <v>70</v>
      </c>
      <c r="F2449" s="1025" t="s">
        <v>2298</v>
      </c>
      <c r="G2449" s="1025" t="s">
        <v>2301</v>
      </c>
      <c r="H2449" s="149" t="s">
        <v>22</v>
      </c>
      <c r="I2449" s="149">
        <v>0</v>
      </c>
      <c r="J2449" s="149">
        <v>2</v>
      </c>
      <c r="K2449" s="149">
        <v>89</v>
      </c>
      <c r="L2449" s="149">
        <v>39</v>
      </c>
      <c r="M2449" s="149">
        <v>130</v>
      </c>
      <c r="N2449" s="368"/>
    </row>
    <row r="2450" spans="1:14" ht="31.5" customHeight="1">
      <c r="A2450" s="320"/>
      <c r="B2450" s="1021"/>
      <c r="C2450" s="1023"/>
      <c r="D2450" s="1026"/>
      <c r="E2450" s="1029"/>
      <c r="F2450" s="1029"/>
      <c r="G2450" s="1029"/>
      <c r="H2450" s="150" t="s">
        <v>24</v>
      </c>
      <c r="I2450" s="150">
        <v>500</v>
      </c>
      <c r="J2450" s="150">
        <v>500</v>
      </c>
      <c r="K2450" s="150">
        <v>500</v>
      </c>
      <c r="L2450" s="150">
        <v>500</v>
      </c>
      <c r="M2450" s="150">
        <v>2000</v>
      </c>
      <c r="N2450" s="369"/>
    </row>
    <row r="2451" spans="1:14" ht="31.5" customHeight="1" thickBot="1">
      <c r="A2451" s="320"/>
      <c r="B2451" s="1022"/>
      <c r="C2451" s="1024"/>
      <c r="D2451" s="1027"/>
      <c r="E2451" s="1030"/>
      <c r="F2451" s="1030"/>
      <c r="G2451" s="1030"/>
      <c r="H2451" s="150" t="s">
        <v>25</v>
      </c>
      <c r="I2451" s="370">
        <v>0</v>
      </c>
      <c r="J2451" s="370">
        <v>0</v>
      </c>
      <c r="K2451" s="370">
        <v>0.17799999999999999</v>
      </c>
      <c r="L2451" s="370">
        <v>7.8E-2</v>
      </c>
      <c r="M2451" s="370">
        <v>6.4999999999999997E-3</v>
      </c>
      <c r="N2451" s="369"/>
    </row>
    <row r="2452" spans="1:14" ht="31.5" customHeight="1" thickTop="1">
      <c r="A2452" s="320"/>
      <c r="B2452" s="1020" t="s">
        <v>2285</v>
      </c>
      <c r="C2452" s="885" t="s">
        <v>2286</v>
      </c>
      <c r="D2452" s="1025" t="s">
        <v>2287</v>
      </c>
      <c r="E2452" s="1037" t="s">
        <v>70</v>
      </c>
      <c r="F2452" s="1025" t="s">
        <v>2298</v>
      </c>
      <c r="G2452" s="1025" t="s">
        <v>2302</v>
      </c>
      <c r="H2452" s="149" t="s">
        <v>22</v>
      </c>
      <c r="I2452" s="149">
        <v>195</v>
      </c>
      <c r="J2452" s="149">
        <v>0</v>
      </c>
      <c r="K2452" s="149">
        <v>0</v>
      </c>
      <c r="L2452" s="149">
        <v>154</v>
      </c>
      <c r="M2452" s="149">
        <v>349</v>
      </c>
      <c r="N2452" s="368"/>
    </row>
    <row r="2453" spans="1:14" ht="31.5" customHeight="1">
      <c r="A2453" s="320"/>
      <c r="B2453" s="1021"/>
      <c r="C2453" s="1023"/>
      <c r="D2453" s="1026"/>
      <c r="E2453" s="1029"/>
      <c r="F2453" s="1029"/>
      <c r="G2453" s="1029"/>
      <c r="H2453" s="150" t="s">
        <v>24</v>
      </c>
      <c r="I2453" s="150">
        <v>625</v>
      </c>
      <c r="J2453" s="150">
        <v>625</v>
      </c>
      <c r="K2453" s="150">
        <v>625</v>
      </c>
      <c r="L2453" s="150">
        <v>625</v>
      </c>
      <c r="M2453" s="150">
        <v>2500</v>
      </c>
      <c r="N2453" s="369"/>
    </row>
    <row r="2454" spans="1:14" ht="31.5" customHeight="1" thickBot="1">
      <c r="A2454" s="320"/>
      <c r="B2454" s="1022"/>
      <c r="C2454" s="1024"/>
      <c r="D2454" s="1027"/>
      <c r="E2454" s="1030"/>
      <c r="F2454" s="1030"/>
      <c r="G2454" s="1030"/>
      <c r="H2454" s="150" t="s">
        <v>25</v>
      </c>
      <c r="I2454" s="370">
        <v>7.8E-2</v>
      </c>
      <c r="J2454" s="370">
        <v>0</v>
      </c>
      <c r="K2454" s="370">
        <v>0</v>
      </c>
      <c r="L2454" s="370">
        <v>8.6400000000000005E-2</v>
      </c>
      <c r="M2454" s="370">
        <v>0.1396</v>
      </c>
      <c r="N2454" s="369"/>
    </row>
    <row r="2455" spans="1:14" ht="31.5" customHeight="1" thickTop="1">
      <c r="A2455" s="320"/>
      <c r="B2455" s="1020" t="s">
        <v>2285</v>
      </c>
      <c r="C2455" s="885" t="s">
        <v>2286</v>
      </c>
      <c r="D2455" s="1025" t="s">
        <v>2287</v>
      </c>
      <c r="E2455" s="1037" t="s">
        <v>70</v>
      </c>
      <c r="F2455" s="1025" t="s">
        <v>2298</v>
      </c>
      <c r="G2455" s="1025" t="s">
        <v>2303</v>
      </c>
      <c r="H2455" s="149" t="s">
        <v>22</v>
      </c>
      <c r="I2455" s="149">
        <v>0</v>
      </c>
      <c r="J2455" s="149">
        <v>0</v>
      </c>
      <c r="K2455" s="149">
        <v>0</v>
      </c>
      <c r="L2455" s="149">
        <v>604</v>
      </c>
      <c r="M2455" s="149">
        <v>604</v>
      </c>
      <c r="N2455" s="368"/>
    </row>
    <row r="2456" spans="1:14" ht="31.5" customHeight="1">
      <c r="A2456" s="320"/>
      <c r="B2456" s="1021"/>
      <c r="C2456" s="1023"/>
      <c r="D2456" s="1026"/>
      <c r="E2456" s="1029"/>
      <c r="F2456" s="1029"/>
      <c r="G2456" s="1029"/>
      <c r="H2456" s="150" t="s">
        <v>24</v>
      </c>
      <c r="I2456" s="150">
        <v>1500</v>
      </c>
      <c r="J2456" s="150">
        <v>1500</v>
      </c>
      <c r="K2456" s="150">
        <v>1500</v>
      </c>
      <c r="L2456" s="150">
        <v>1500</v>
      </c>
      <c r="M2456" s="150">
        <v>6000</v>
      </c>
      <c r="N2456" s="369"/>
    </row>
    <row r="2457" spans="1:14" ht="31.5" customHeight="1" thickBot="1">
      <c r="A2457" s="320"/>
      <c r="B2457" s="1022"/>
      <c r="C2457" s="1024"/>
      <c r="D2457" s="1027"/>
      <c r="E2457" s="1030"/>
      <c r="F2457" s="1030"/>
      <c r="G2457" s="1030"/>
      <c r="H2457" s="150" t="s">
        <v>25</v>
      </c>
      <c r="I2457" s="370">
        <v>0</v>
      </c>
      <c r="J2457" s="370">
        <v>0</v>
      </c>
      <c r="K2457" s="370">
        <v>0</v>
      </c>
      <c r="L2457" s="370">
        <v>0.4027</v>
      </c>
      <c r="M2457" s="370">
        <v>0.4027</v>
      </c>
      <c r="N2457" s="369"/>
    </row>
    <row r="2458" spans="1:14" ht="31.5" customHeight="1" thickTop="1">
      <c r="A2458" s="320"/>
      <c r="B2458" s="1020" t="s">
        <v>2285</v>
      </c>
      <c r="C2458" s="885" t="s">
        <v>2286</v>
      </c>
      <c r="D2458" s="1025" t="s">
        <v>2287</v>
      </c>
      <c r="E2458" s="1037" t="s">
        <v>70</v>
      </c>
      <c r="F2458" s="1025" t="s">
        <v>2298</v>
      </c>
      <c r="G2458" s="1025" t="s">
        <v>2304</v>
      </c>
      <c r="H2458" s="149" t="s">
        <v>22</v>
      </c>
      <c r="I2458" s="149">
        <v>24223</v>
      </c>
      <c r="J2458" s="149">
        <v>7274</v>
      </c>
      <c r="K2458" s="149">
        <v>17588</v>
      </c>
      <c r="L2458" s="149">
        <v>16161</v>
      </c>
      <c r="M2458" s="149">
        <v>65246</v>
      </c>
      <c r="N2458" s="368"/>
    </row>
    <row r="2459" spans="1:14" ht="31.5" customHeight="1">
      <c r="A2459" s="320"/>
      <c r="B2459" s="1021"/>
      <c r="C2459" s="1023"/>
      <c r="D2459" s="1026"/>
      <c r="E2459" s="1029"/>
      <c r="F2459" s="1029"/>
      <c r="G2459" s="1029"/>
      <c r="H2459" s="150" t="s">
        <v>24</v>
      </c>
      <c r="I2459" s="150">
        <v>46250</v>
      </c>
      <c r="J2459" s="150">
        <v>46250</v>
      </c>
      <c r="K2459" s="150">
        <v>46250</v>
      </c>
      <c r="L2459" s="150">
        <v>46250</v>
      </c>
      <c r="M2459" s="150">
        <v>185000</v>
      </c>
      <c r="N2459" s="369"/>
    </row>
    <row r="2460" spans="1:14" ht="31.5" customHeight="1" thickBot="1">
      <c r="A2460" s="320"/>
      <c r="B2460" s="1022"/>
      <c r="C2460" s="1024"/>
      <c r="D2460" s="1027"/>
      <c r="E2460" s="1030"/>
      <c r="F2460" s="1030"/>
      <c r="G2460" s="1030"/>
      <c r="H2460" s="150" t="s">
        <v>25</v>
      </c>
      <c r="I2460" s="370">
        <v>0.13089999999999999</v>
      </c>
      <c r="J2460" s="370">
        <v>0.1573</v>
      </c>
      <c r="K2460" s="370">
        <v>0.38030000000000003</v>
      </c>
      <c r="L2460" s="370">
        <v>0.34939999999999999</v>
      </c>
      <c r="M2460" s="150">
        <v>35.270000000000003</v>
      </c>
      <c r="N2460" s="369"/>
    </row>
    <row r="2461" spans="1:14" ht="31.5" customHeight="1" thickTop="1">
      <c r="A2461" s="320"/>
      <c r="B2461" s="1020" t="s">
        <v>2285</v>
      </c>
      <c r="C2461" s="885" t="s">
        <v>2286</v>
      </c>
      <c r="D2461" s="1025" t="s">
        <v>2287</v>
      </c>
      <c r="E2461" s="1037" t="s">
        <v>70</v>
      </c>
      <c r="F2461" s="1025" t="s">
        <v>2298</v>
      </c>
      <c r="G2461" s="1025" t="s">
        <v>2305</v>
      </c>
      <c r="H2461" s="149" t="s">
        <v>22</v>
      </c>
      <c r="I2461" s="149">
        <v>0</v>
      </c>
      <c r="J2461" s="149">
        <v>0</v>
      </c>
      <c r="K2461" s="149">
        <v>0</v>
      </c>
      <c r="L2461" s="149">
        <v>0</v>
      </c>
      <c r="M2461" s="149">
        <v>0</v>
      </c>
      <c r="N2461" s="368" t="s">
        <v>2306</v>
      </c>
    </row>
    <row r="2462" spans="1:14" ht="31.5" customHeight="1">
      <c r="A2462" s="320"/>
      <c r="B2462" s="1021"/>
      <c r="C2462" s="1023"/>
      <c r="D2462" s="1026"/>
      <c r="E2462" s="1029"/>
      <c r="F2462" s="1029"/>
      <c r="G2462" s="1029"/>
      <c r="H2462" s="150" t="s">
        <v>24</v>
      </c>
      <c r="I2462" s="150">
        <v>20</v>
      </c>
      <c r="J2462" s="150">
        <v>20</v>
      </c>
      <c r="K2462" s="150">
        <v>20</v>
      </c>
      <c r="L2462" s="150">
        <v>20</v>
      </c>
      <c r="M2462" s="150">
        <v>80</v>
      </c>
      <c r="N2462" s="369"/>
    </row>
    <row r="2463" spans="1:14" ht="31.5" customHeight="1" thickBot="1">
      <c r="A2463" s="320"/>
      <c r="B2463" s="1022"/>
      <c r="C2463" s="1024"/>
      <c r="D2463" s="1027"/>
      <c r="E2463" s="1030"/>
      <c r="F2463" s="1030"/>
      <c r="G2463" s="1030"/>
      <c r="H2463" s="150" t="s">
        <v>25</v>
      </c>
      <c r="I2463" s="370">
        <v>0</v>
      </c>
      <c r="J2463" s="370">
        <v>0</v>
      </c>
      <c r="K2463" s="370">
        <v>0</v>
      </c>
      <c r="L2463" s="370">
        <v>0</v>
      </c>
      <c r="M2463" s="370">
        <v>0</v>
      </c>
      <c r="N2463" s="369"/>
    </row>
    <row r="2464" spans="1:14" ht="31.5" customHeight="1" thickTop="1">
      <c r="A2464" s="320"/>
      <c r="B2464" s="1020" t="s">
        <v>2285</v>
      </c>
      <c r="C2464" s="885" t="s">
        <v>2286</v>
      </c>
      <c r="D2464" s="1025" t="s">
        <v>2287</v>
      </c>
      <c r="E2464" s="1037" t="s">
        <v>70</v>
      </c>
      <c r="F2464" s="1025" t="s">
        <v>2298</v>
      </c>
      <c r="G2464" s="1025" t="s">
        <v>2307</v>
      </c>
      <c r="H2464" s="149" t="s">
        <v>22</v>
      </c>
      <c r="I2464" s="149">
        <v>235</v>
      </c>
      <c r="J2464" s="149">
        <v>80</v>
      </c>
      <c r="K2464" s="149">
        <v>1019</v>
      </c>
      <c r="L2464" s="149">
        <v>589</v>
      </c>
      <c r="M2464" s="149">
        <v>1923</v>
      </c>
      <c r="N2464" s="368"/>
    </row>
    <row r="2465" spans="1:14" ht="31.5" customHeight="1">
      <c r="A2465" s="320"/>
      <c r="B2465" s="1021"/>
      <c r="C2465" s="1023"/>
      <c r="D2465" s="1026"/>
      <c r="E2465" s="1029"/>
      <c r="F2465" s="1029"/>
      <c r="G2465" s="1029"/>
      <c r="H2465" s="150" t="s">
        <v>24</v>
      </c>
      <c r="I2465" s="150">
        <v>1750</v>
      </c>
      <c r="J2465" s="150">
        <v>1750</v>
      </c>
      <c r="K2465" s="150">
        <v>1750</v>
      </c>
      <c r="L2465" s="150">
        <v>1750</v>
      </c>
      <c r="M2465" s="150">
        <v>7000</v>
      </c>
      <c r="N2465" s="369"/>
    </row>
    <row r="2466" spans="1:14" ht="31.5" customHeight="1" thickBot="1">
      <c r="A2466" s="320"/>
      <c r="B2466" s="1022"/>
      <c r="C2466" s="1024"/>
      <c r="D2466" s="1027"/>
      <c r="E2466" s="1030"/>
      <c r="F2466" s="1030"/>
      <c r="G2466" s="1030"/>
      <c r="H2466" s="150" t="s">
        <v>25</v>
      </c>
      <c r="I2466" s="370">
        <v>3.3599999999999998E-2</v>
      </c>
      <c r="J2466" s="370">
        <v>4.5699999999999998E-2</v>
      </c>
      <c r="K2466" s="370">
        <v>0.58230000000000004</v>
      </c>
      <c r="L2466" s="370">
        <v>0.33660000000000001</v>
      </c>
      <c r="M2466" s="370">
        <v>0.2747</v>
      </c>
      <c r="N2466" s="369"/>
    </row>
    <row r="2467" spans="1:14" ht="31.5" customHeight="1" thickTop="1">
      <c r="A2467" s="320"/>
      <c r="B2467" s="1004" t="s">
        <v>2285</v>
      </c>
      <c r="C2467" s="924" t="s">
        <v>2286</v>
      </c>
      <c r="D2467" s="1025" t="s">
        <v>2287</v>
      </c>
      <c r="E2467" s="1037" t="s">
        <v>70</v>
      </c>
      <c r="F2467" s="1025" t="s">
        <v>2298</v>
      </c>
      <c r="G2467" s="1025" t="s">
        <v>2308</v>
      </c>
      <c r="H2467" s="149" t="s">
        <v>22</v>
      </c>
      <c r="I2467" s="149">
        <v>39</v>
      </c>
      <c r="J2467" s="149">
        <v>40</v>
      </c>
      <c r="K2467" s="149">
        <v>151</v>
      </c>
      <c r="L2467" s="149">
        <v>175</v>
      </c>
      <c r="M2467" s="149">
        <v>405</v>
      </c>
      <c r="N2467" s="368"/>
    </row>
    <row r="2468" spans="1:14" ht="31.5" customHeight="1">
      <c r="A2468" s="320"/>
      <c r="B2468" s="1001"/>
      <c r="C2468" s="925"/>
      <c r="D2468" s="1026"/>
      <c r="E2468" s="1029"/>
      <c r="F2468" s="1029"/>
      <c r="G2468" s="1029"/>
      <c r="H2468" s="150" t="s">
        <v>24</v>
      </c>
      <c r="I2468" s="150">
        <v>1750</v>
      </c>
      <c r="J2468" s="150">
        <v>1750</v>
      </c>
      <c r="K2468" s="150">
        <v>1750</v>
      </c>
      <c r="L2468" s="150">
        <v>1750</v>
      </c>
      <c r="M2468" s="150">
        <v>7000</v>
      </c>
      <c r="N2468" s="369"/>
    </row>
    <row r="2469" spans="1:14" ht="31.5" customHeight="1" thickBot="1">
      <c r="A2469" s="320"/>
      <c r="B2469" s="1002"/>
      <c r="C2469" s="926"/>
      <c r="D2469" s="1027"/>
      <c r="E2469" s="1030"/>
      <c r="F2469" s="1030"/>
      <c r="G2469" s="1030"/>
      <c r="H2469" s="150" t="s">
        <v>25</v>
      </c>
      <c r="I2469" s="370">
        <v>5.5999999999999999E-3</v>
      </c>
      <c r="J2469" s="370">
        <v>2.2800000000000001E-2</v>
      </c>
      <c r="K2469" s="370">
        <v>8.6300000000000002E-2</v>
      </c>
      <c r="L2469" s="370">
        <v>0.1</v>
      </c>
      <c r="M2469" s="370">
        <v>5.79E-2</v>
      </c>
      <c r="N2469" s="369"/>
    </row>
    <row r="2470" spans="1:14" ht="31.5" customHeight="1" thickTop="1">
      <c r="A2470" s="320"/>
      <c r="B2470" s="1004" t="s">
        <v>2285</v>
      </c>
      <c r="C2470" s="924" t="s">
        <v>2309</v>
      </c>
      <c r="D2470" s="927" t="s">
        <v>2310</v>
      </c>
      <c r="E2470" s="1017" t="s">
        <v>19</v>
      </c>
      <c r="F2470" s="936" t="s">
        <v>2311</v>
      </c>
      <c r="G2470" s="936" t="s">
        <v>2312</v>
      </c>
      <c r="H2470" s="184" t="s">
        <v>22</v>
      </c>
      <c r="I2470" s="185">
        <v>143</v>
      </c>
      <c r="J2470" s="185">
        <v>307</v>
      </c>
      <c r="K2470" s="185">
        <v>418</v>
      </c>
      <c r="L2470" s="185">
        <v>577</v>
      </c>
      <c r="M2470" s="185">
        <v>577</v>
      </c>
      <c r="N2470" s="321"/>
    </row>
    <row r="2471" spans="1:14" ht="31.5" customHeight="1">
      <c r="A2471" s="320"/>
      <c r="B2471" s="1001"/>
      <c r="C2471" s="925"/>
      <c r="D2471" s="928"/>
      <c r="E2471" s="998"/>
      <c r="F2471" s="934"/>
      <c r="G2471" s="934"/>
      <c r="H2471" s="188" t="s">
        <v>24</v>
      </c>
      <c r="I2471" s="189">
        <v>521</v>
      </c>
      <c r="J2471" s="189">
        <v>521</v>
      </c>
      <c r="K2471" s="189">
        <v>521</v>
      </c>
      <c r="L2471" s="189">
        <v>521</v>
      </c>
      <c r="M2471" s="189">
        <v>521</v>
      </c>
      <c r="N2471" s="322" t="s">
        <v>2313</v>
      </c>
    </row>
    <row r="2472" spans="1:14" ht="31.5" customHeight="1" thickBot="1">
      <c r="A2472" s="320"/>
      <c r="B2472" s="1002"/>
      <c r="C2472" s="926"/>
      <c r="D2472" s="929"/>
      <c r="E2472" s="1016"/>
      <c r="F2472" s="935"/>
      <c r="G2472" s="935"/>
      <c r="H2472" s="188" t="s">
        <v>25</v>
      </c>
      <c r="I2472" s="289">
        <v>0.27</v>
      </c>
      <c r="J2472" s="289">
        <v>0.59</v>
      </c>
      <c r="K2472" s="289">
        <v>0.8</v>
      </c>
      <c r="L2472" s="289">
        <v>1.1100000000000001</v>
      </c>
      <c r="M2472" s="289">
        <v>1.1100000000000001</v>
      </c>
      <c r="N2472" s="322"/>
    </row>
    <row r="2473" spans="1:14" ht="31.5" customHeight="1" thickTop="1">
      <c r="A2473" s="320"/>
      <c r="B2473" s="970" t="s">
        <v>2285</v>
      </c>
      <c r="C2473" s="925" t="s">
        <v>2309</v>
      </c>
      <c r="D2473" s="928" t="s">
        <v>2310</v>
      </c>
      <c r="E2473" s="998" t="s">
        <v>19</v>
      </c>
      <c r="F2473" s="936" t="s">
        <v>2311</v>
      </c>
      <c r="G2473" s="936" t="s">
        <v>2314</v>
      </c>
      <c r="H2473" s="184" t="s">
        <v>22</v>
      </c>
      <c r="I2473" s="185">
        <v>0</v>
      </c>
      <c r="J2473" s="185">
        <v>0</v>
      </c>
      <c r="K2473" s="185">
        <v>0</v>
      </c>
      <c r="L2473" s="185">
        <v>116</v>
      </c>
      <c r="M2473" s="185">
        <v>116</v>
      </c>
      <c r="N2473" s="321" t="s">
        <v>2315</v>
      </c>
    </row>
    <row r="2474" spans="1:14" ht="31.5" customHeight="1">
      <c r="A2474" s="320"/>
      <c r="B2474" s="967"/>
      <c r="C2474" s="925"/>
      <c r="D2474" s="928"/>
      <c r="E2474" s="998"/>
      <c r="F2474" s="934"/>
      <c r="G2474" s="934"/>
      <c r="H2474" s="188" t="s">
        <v>24</v>
      </c>
      <c r="I2474" s="189">
        <v>60</v>
      </c>
      <c r="J2474" s="189">
        <v>60</v>
      </c>
      <c r="K2474" s="189">
        <v>60</v>
      </c>
      <c r="L2474" s="189">
        <v>60</v>
      </c>
      <c r="M2474" s="189">
        <v>60</v>
      </c>
      <c r="N2474" s="322" t="s">
        <v>2313</v>
      </c>
    </row>
    <row r="2475" spans="1:14" ht="31.5" customHeight="1" thickBot="1">
      <c r="A2475" s="320"/>
      <c r="B2475" s="968"/>
      <c r="C2475" s="925"/>
      <c r="D2475" s="928"/>
      <c r="E2475" s="998"/>
      <c r="F2475" s="935"/>
      <c r="G2475" s="935"/>
      <c r="H2475" s="188" t="s">
        <v>25</v>
      </c>
      <c r="I2475" s="289">
        <v>0</v>
      </c>
      <c r="J2475" s="289">
        <v>0</v>
      </c>
      <c r="K2475" s="289">
        <v>0</v>
      </c>
      <c r="L2475" s="289">
        <v>1.93</v>
      </c>
      <c r="M2475" s="289">
        <v>1.93</v>
      </c>
      <c r="N2475" s="322"/>
    </row>
    <row r="2476" spans="1:14" ht="31.5" customHeight="1" thickTop="1">
      <c r="A2476" s="320"/>
      <c r="B2476" s="1004" t="s">
        <v>2285</v>
      </c>
      <c r="C2476" s="938" t="s">
        <v>2309</v>
      </c>
      <c r="D2476" s="939" t="s">
        <v>2310</v>
      </c>
      <c r="E2476" s="997" t="s">
        <v>26</v>
      </c>
      <c r="F2476" s="933" t="s">
        <v>2316</v>
      </c>
      <c r="G2476" s="933" t="s">
        <v>2317</v>
      </c>
      <c r="H2476" s="184" t="s">
        <v>22</v>
      </c>
      <c r="I2476" s="185">
        <v>143</v>
      </c>
      <c r="J2476" s="185">
        <v>307</v>
      </c>
      <c r="K2476" s="185">
        <v>111</v>
      </c>
      <c r="L2476" s="185">
        <v>270</v>
      </c>
      <c r="M2476" s="185">
        <v>577</v>
      </c>
      <c r="N2476" s="321"/>
    </row>
    <row r="2477" spans="1:14" ht="31.5" customHeight="1">
      <c r="A2477" s="320"/>
      <c r="B2477" s="1001"/>
      <c r="C2477" s="925"/>
      <c r="D2477" s="928"/>
      <c r="E2477" s="998"/>
      <c r="F2477" s="934"/>
      <c r="G2477" s="934"/>
      <c r="H2477" s="188" t="s">
        <v>24</v>
      </c>
      <c r="I2477" s="189">
        <v>239</v>
      </c>
      <c r="J2477" s="189">
        <v>239</v>
      </c>
      <c r="K2477" s="189">
        <v>282</v>
      </c>
      <c r="L2477" s="189">
        <v>282</v>
      </c>
      <c r="M2477" s="189">
        <v>521</v>
      </c>
      <c r="N2477" s="322" t="s">
        <v>2313</v>
      </c>
    </row>
    <row r="2478" spans="1:14" ht="31.5" customHeight="1" thickBot="1">
      <c r="A2478" s="320"/>
      <c r="B2478" s="1002"/>
      <c r="C2478" s="926"/>
      <c r="D2478" s="929"/>
      <c r="E2478" s="1016"/>
      <c r="F2478" s="935"/>
      <c r="G2478" s="935"/>
      <c r="H2478" s="188" t="s">
        <v>25</v>
      </c>
      <c r="I2478" s="289">
        <v>0.6</v>
      </c>
      <c r="J2478" s="289">
        <v>1.28</v>
      </c>
      <c r="K2478" s="289">
        <v>0.39</v>
      </c>
      <c r="L2478" s="289">
        <v>0.95</v>
      </c>
      <c r="M2478" s="289">
        <v>1.1100000000000001</v>
      </c>
      <c r="N2478" s="322"/>
    </row>
    <row r="2479" spans="1:14" ht="31.5" customHeight="1" thickTop="1">
      <c r="A2479" s="320"/>
      <c r="B2479" s="1004" t="s">
        <v>2285</v>
      </c>
      <c r="C2479" s="924" t="s">
        <v>2309</v>
      </c>
      <c r="D2479" s="936" t="s">
        <v>2310</v>
      </c>
      <c r="E2479" s="1017" t="s">
        <v>55</v>
      </c>
      <c r="F2479" s="936" t="s">
        <v>2318</v>
      </c>
      <c r="G2479" s="936" t="s">
        <v>2319</v>
      </c>
      <c r="H2479" s="184" t="s">
        <v>22</v>
      </c>
      <c r="I2479" s="185">
        <v>4826</v>
      </c>
      <c r="J2479" s="185">
        <v>4831</v>
      </c>
      <c r="K2479" s="185">
        <v>2228</v>
      </c>
      <c r="L2479" s="185">
        <v>6845</v>
      </c>
      <c r="M2479" s="185">
        <v>11676</v>
      </c>
      <c r="N2479" s="321"/>
    </row>
    <row r="2480" spans="1:14" ht="31.5" customHeight="1">
      <c r="A2480" s="320"/>
      <c r="B2480" s="1001"/>
      <c r="C2480" s="925"/>
      <c r="D2480" s="934"/>
      <c r="E2480" s="998"/>
      <c r="F2480" s="934"/>
      <c r="G2480" s="934"/>
      <c r="H2480" s="188" t="s">
        <v>24</v>
      </c>
      <c r="I2480" s="189">
        <v>10895</v>
      </c>
      <c r="J2480" s="189">
        <v>10895</v>
      </c>
      <c r="K2480" s="189">
        <v>12105</v>
      </c>
      <c r="L2480" s="189">
        <v>12105</v>
      </c>
      <c r="M2480" s="189">
        <v>23000</v>
      </c>
      <c r="N2480" s="322"/>
    </row>
    <row r="2481" spans="1:14" ht="31.5" customHeight="1" thickBot="1">
      <c r="A2481" s="320"/>
      <c r="B2481" s="1002"/>
      <c r="C2481" s="926"/>
      <c r="D2481" s="935"/>
      <c r="E2481" s="1016"/>
      <c r="F2481" s="935"/>
      <c r="G2481" s="935"/>
      <c r="H2481" s="188" t="s">
        <v>25</v>
      </c>
      <c r="I2481" s="289">
        <v>0.44</v>
      </c>
      <c r="J2481" s="289">
        <v>0.44</v>
      </c>
      <c r="K2481" s="289">
        <v>0.18</v>
      </c>
      <c r="L2481" s="289">
        <v>0.56999999999999995</v>
      </c>
      <c r="M2481" s="296">
        <v>0.50700000000000001</v>
      </c>
      <c r="N2481" s="322"/>
    </row>
    <row r="2482" spans="1:14" ht="31.5" customHeight="1" thickTop="1">
      <c r="A2482" s="320"/>
      <c r="B2482" s="1004" t="s">
        <v>2285</v>
      </c>
      <c r="C2482" s="924" t="s">
        <v>2309</v>
      </c>
      <c r="D2482" s="936" t="s">
        <v>2310</v>
      </c>
      <c r="E2482" s="1017" t="s">
        <v>59</v>
      </c>
      <c r="F2482" s="936" t="s">
        <v>2320</v>
      </c>
      <c r="G2482" s="936" t="s">
        <v>2321</v>
      </c>
      <c r="H2482" s="184" t="s">
        <v>22</v>
      </c>
      <c r="I2482" s="185">
        <v>0</v>
      </c>
      <c r="J2482" s="185">
        <v>0</v>
      </c>
      <c r="K2482" s="185">
        <v>0</v>
      </c>
      <c r="L2482" s="185">
        <v>7</v>
      </c>
      <c r="M2482" s="185">
        <v>7</v>
      </c>
      <c r="N2482" s="321" t="s">
        <v>2315</v>
      </c>
    </row>
    <row r="2483" spans="1:14" ht="31.5" customHeight="1">
      <c r="A2483" s="320"/>
      <c r="B2483" s="1001"/>
      <c r="C2483" s="925"/>
      <c r="D2483" s="934"/>
      <c r="E2483" s="998"/>
      <c r="F2483" s="934"/>
      <c r="G2483" s="934"/>
      <c r="H2483" s="188" t="s">
        <v>24</v>
      </c>
      <c r="I2483" s="189">
        <v>6</v>
      </c>
      <c r="J2483" s="189">
        <v>6</v>
      </c>
      <c r="K2483" s="189">
        <v>0</v>
      </c>
      <c r="L2483" s="189">
        <v>0</v>
      </c>
      <c r="M2483" s="189">
        <v>6</v>
      </c>
      <c r="N2483" s="322" t="s">
        <v>2313</v>
      </c>
    </row>
    <row r="2484" spans="1:14" ht="31.5" customHeight="1" thickBot="1">
      <c r="A2484" s="320"/>
      <c r="B2484" s="1002"/>
      <c r="C2484" s="926"/>
      <c r="D2484" s="935"/>
      <c r="E2484" s="1016"/>
      <c r="F2484" s="935"/>
      <c r="G2484" s="935"/>
      <c r="H2484" s="188" t="s">
        <v>25</v>
      </c>
      <c r="I2484" s="289">
        <v>0</v>
      </c>
      <c r="J2484" s="289">
        <v>0</v>
      </c>
      <c r="K2484" s="289">
        <v>1</v>
      </c>
      <c r="L2484" s="289">
        <v>1.1599999999999999</v>
      </c>
      <c r="M2484" s="289">
        <v>1.1599999999999999</v>
      </c>
      <c r="N2484" s="322"/>
    </row>
    <row r="2485" spans="1:14" ht="31.5" customHeight="1" thickTop="1">
      <c r="A2485" s="320"/>
      <c r="B2485" s="1004" t="s">
        <v>2285</v>
      </c>
      <c r="C2485" s="924" t="s">
        <v>2309</v>
      </c>
      <c r="D2485" s="936" t="s">
        <v>2310</v>
      </c>
      <c r="E2485" s="1017" t="s">
        <v>91</v>
      </c>
      <c r="F2485" s="936" t="s">
        <v>2322</v>
      </c>
      <c r="G2485" s="936" t="s">
        <v>2323</v>
      </c>
      <c r="H2485" s="184" t="s">
        <v>22</v>
      </c>
      <c r="I2485" s="185">
        <v>0</v>
      </c>
      <c r="J2485" s="185">
        <v>0</v>
      </c>
      <c r="K2485" s="185">
        <v>0</v>
      </c>
      <c r="L2485" s="185">
        <v>109</v>
      </c>
      <c r="M2485" s="185">
        <v>109</v>
      </c>
      <c r="N2485" s="321" t="s">
        <v>2315</v>
      </c>
    </row>
    <row r="2486" spans="1:14" ht="31.5" customHeight="1">
      <c r="A2486" s="320"/>
      <c r="B2486" s="1001"/>
      <c r="C2486" s="925"/>
      <c r="D2486" s="934"/>
      <c r="E2486" s="998"/>
      <c r="F2486" s="934"/>
      <c r="G2486" s="934"/>
      <c r="H2486" s="188" t="s">
        <v>24</v>
      </c>
      <c r="I2486" s="189">
        <v>39</v>
      </c>
      <c r="J2486" s="189">
        <v>39</v>
      </c>
      <c r="K2486" s="189">
        <v>15</v>
      </c>
      <c r="L2486" s="189">
        <v>15</v>
      </c>
      <c r="M2486" s="189">
        <v>54</v>
      </c>
      <c r="N2486" s="322" t="s">
        <v>2313</v>
      </c>
    </row>
    <row r="2487" spans="1:14" ht="31.5" customHeight="1" thickBot="1">
      <c r="A2487" s="320"/>
      <c r="B2487" s="1002"/>
      <c r="C2487" s="926"/>
      <c r="D2487" s="935"/>
      <c r="E2487" s="1016"/>
      <c r="F2487" s="935"/>
      <c r="G2487" s="935"/>
      <c r="H2487" s="188" t="s">
        <v>25</v>
      </c>
      <c r="I2487" s="289">
        <v>0</v>
      </c>
      <c r="J2487" s="289">
        <v>0</v>
      </c>
      <c r="K2487" s="289">
        <v>0</v>
      </c>
      <c r="L2487" s="289">
        <v>7.266</v>
      </c>
      <c r="M2487" s="296">
        <v>2.0179999999999998</v>
      </c>
      <c r="N2487" s="322"/>
    </row>
    <row r="2488" spans="1:14" ht="31.5" customHeight="1" thickTop="1">
      <c r="A2488" s="320"/>
      <c r="B2488" s="1004" t="s">
        <v>2285</v>
      </c>
      <c r="C2488" s="924" t="s">
        <v>2309</v>
      </c>
      <c r="D2488" s="936" t="s">
        <v>2310</v>
      </c>
      <c r="E2488" s="1017" t="s">
        <v>70</v>
      </c>
      <c r="F2488" s="936" t="s">
        <v>2324</v>
      </c>
      <c r="G2488" s="936" t="s">
        <v>2325</v>
      </c>
      <c r="H2488" s="184" t="s">
        <v>22</v>
      </c>
      <c r="I2488" s="185">
        <v>373</v>
      </c>
      <c r="J2488" s="185">
        <v>319</v>
      </c>
      <c r="K2488" s="185">
        <v>291</v>
      </c>
      <c r="L2488" s="185">
        <v>312</v>
      </c>
      <c r="M2488" s="185">
        <v>1295</v>
      </c>
      <c r="N2488" s="321"/>
    </row>
    <row r="2489" spans="1:14" ht="31.5" customHeight="1">
      <c r="A2489" s="320"/>
      <c r="B2489" s="1001"/>
      <c r="C2489" s="925"/>
      <c r="D2489" s="934"/>
      <c r="E2489" s="998"/>
      <c r="F2489" s="934"/>
      <c r="G2489" s="934"/>
      <c r="H2489" s="188" t="s">
        <v>24</v>
      </c>
      <c r="I2489" s="189">
        <v>95</v>
      </c>
      <c r="J2489" s="189">
        <v>144</v>
      </c>
      <c r="K2489" s="189">
        <v>153</v>
      </c>
      <c r="L2489" s="189">
        <v>129</v>
      </c>
      <c r="M2489" s="189">
        <v>521</v>
      </c>
      <c r="N2489" s="322" t="s">
        <v>2313</v>
      </c>
    </row>
    <row r="2490" spans="1:14" ht="31.5" customHeight="1" thickBot="1">
      <c r="A2490" s="320"/>
      <c r="B2490" s="1002"/>
      <c r="C2490" s="926"/>
      <c r="D2490" s="935"/>
      <c r="E2490" s="1016"/>
      <c r="F2490" s="935"/>
      <c r="G2490" s="935"/>
      <c r="H2490" s="188" t="s">
        <v>25</v>
      </c>
      <c r="I2490" s="289">
        <v>3.92</v>
      </c>
      <c r="J2490" s="289">
        <v>2.21</v>
      </c>
      <c r="K2490" s="289">
        <v>1.9</v>
      </c>
      <c r="L2490" s="289">
        <v>2.42</v>
      </c>
      <c r="M2490" s="289">
        <v>2.48</v>
      </c>
      <c r="N2490" s="322"/>
    </row>
    <row r="2491" spans="1:14" ht="31.5" customHeight="1" thickTop="1">
      <c r="A2491" s="320"/>
      <c r="B2491" s="1004" t="s">
        <v>2285</v>
      </c>
      <c r="C2491" s="924" t="s">
        <v>2309</v>
      </c>
      <c r="D2491" s="936" t="s">
        <v>2310</v>
      </c>
      <c r="E2491" s="1017" t="s">
        <v>103</v>
      </c>
      <c r="F2491" s="936" t="s">
        <v>2326</v>
      </c>
      <c r="G2491" s="936" t="s">
        <v>2327</v>
      </c>
      <c r="H2491" s="184" t="s">
        <v>22</v>
      </c>
      <c r="I2491" s="185">
        <v>143</v>
      </c>
      <c r="J2491" s="185">
        <v>164</v>
      </c>
      <c r="K2491" s="185">
        <v>111</v>
      </c>
      <c r="L2491" s="185">
        <v>159</v>
      </c>
      <c r="M2491" s="185">
        <v>577</v>
      </c>
      <c r="N2491" s="321" t="s">
        <v>2328</v>
      </c>
    </row>
    <row r="2492" spans="1:14" ht="31.5" customHeight="1">
      <c r="A2492" s="320"/>
      <c r="B2492" s="1001"/>
      <c r="C2492" s="925"/>
      <c r="D2492" s="934"/>
      <c r="E2492" s="998"/>
      <c r="F2492" s="934"/>
      <c r="G2492" s="934"/>
      <c r="H2492" s="188" t="s">
        <v>24</v>
      </c>
      <c r="I2492" s="189">
        <v>95</v>
      </c>
      <c r="J2492" s="189">
        <v>144</v>
      </c>
      <c r="K2492" s="189">
        <v>153</v>
      </c>
      <c r="L2492" s="189">
        <v>129</v>
      </c>
      <c r="M2492" s="189">
        <v>521</v>
      </c>
      <c r="N2492" s="322" t="s">
        <v>2313</v>
      </c>
    </row>
    <row r="2493" spans="1:14" ht="31.5" customHeight="1" thickBot="1">
      <c r="A2493" s="320"/>
      <c r="B2493" s="1002"/>
      <c r="C2493" s="926"/>
      <c r="D2493" s="935"/>
      <c r="E2493" s="1016"/>
      <c r="F2493" s="935"/>
      <c r="G2493" s="935"/>
      <c r="H2493" s="188" t="s">
        <v>25</v>
      </c>
      <c r="I2493" s="289">
        <v>1.51</v>
      </c>
      <c r="J2493" s="289">
        <v>1.1399999999999999</v>
      </c>
      <c r="K2493" s="289">
        <v>0.73</v>
      </c>
      <c r="L2493" s="289">
        <v>1.23</v>
      </c>
      <c r="M2493" s="289">
        <v>1.1100000000000001</v>
      </c>
      <c r="N2493" s="322"/>
    </row>
    <row r="2494" spans="1:14" ht="31.5" customHeight="1" thickTop="1">
      <c r="A2494" s="320"/>
      <c r="B2494" s="1004" t="s">
        <v>2285</v>
      </c>
      <c r="C2494" s="924" t="s">
        <v>2309</v>
      </c>
      <c r="D2494" s="936" t="s">
        <v>2310</v>
      </c>
      <c r="E2494" s="1017" t="s">
        <v>73</v>
      </c>
      <c r="F2494" s="936" t="s">
        <v>2329</v>
      </c>
      <c r="G2494" s="936" t="s">
        <v>2330</v>
      </c>
      <c r="H2494" s="184" t="s">
        <v>22</v>
      </c>
      <c r="I2494" s="185">
        <v>4826</v>
      </c>
      <c r="J2494" s="185">
        <v>5</v>
      </c>
      <c r="K2494" s="185">
        <v>2228</v>
      </c>
      <c r="L2494" s="185">
        <v>4617</v>
      </c>
      <c r="M2494" s="185">
        <v>11676</v>
      </c>
      <c r="N2494" s="321"/>
    </row>
    <row r="2495" spans="1:14" ht="31.5" customHeight="1">
      <c r="A2495" s="320"/>
      <c r="B2495" s="1001"/>
      <c r="C2495" s="925"/>
      <c r="D2495" s="934"/>
      <c r="E2495" s="998"/>
      <c r="F2495" s="934"/>
      <c r="G2495" s="934"/>
      <c r="H2495" s="188" t="s">
        <v>24</v>
      </c>
      <c r="I2495" s="189">
        <v>4800</v>
      </c>
      <c r="J2495" s="189">
        <v>6095</v>
      </c>
      <c r="K2495" s="189">
        <v>6075</v>
      </c>
      <c r="L2495" s="189">
        <v>6030</v>
      </c>
      <c r="M2495" s="189">
        <v>23000</v>
      </c>
      <c r="N2495" s="322"/>
    </row>
    <row r="2496" spans="1:14" ht="31.5" customHeight="1" thickBot="1">
      <c r="A2496" s="320"/>
      <c r="B2496" s="1002"/>
      <c r="C2496" s="926"/>
      <c r="D2496" s="935"/>
      <c r="E2496" s="1016"/>
      <c r="F2496" s="935"/>
      <c r="G2496" s="935"/>
      <c r="H2496" s="188" t="s">
        <v>25</v>
      </c>
      <c r="I2496" s="289">
        <v>1.01</v>
      </c>
      <c r="J2496" s="289">
        <v>0</v>
      </c>
      <c r="K2496" s="289">
        <v>0.37</v>
      </c>
      <c r="L2496" s="289">
        <v>0.77</v>
      </c>
      <c r="M2496" s="296">
        <v>0.50700000000000001</v>
      </c>
      <c r="N2496" s="322"/>
    </row>
    <row r="2497" spans="1:14" ht="31.5" customHeight="1" thickTop="1">
      <c r="A2497" s="320"/>
      <c r="B2497" s="1004" t="s">
        <v>2285</v>
      </c>
      <c r="C2497" s="924" t="s">
        <v>2309</v>
      </c>
      <c r="D2497" s="936" t="s">
        <v>2310</v>
      </c>
      <c r="E2497" s="1017" t="s">
        <v>76</v>
      </c>
      <c r="F2497" s="936" t="s">
        <v>2331</v>
      </c>
      <c r="G2497" s="936" t="s">
        <v>2332</v>
      </c>
      <c r="H2497" s="184" t="s">
        <v>22</v>
      </c>
      <c r="I2497" s="185">
        <v>28</v>
      </c>
      <c r="J2497" s="185">
        <v>28</v>
      </c>
      <c r="K2497" s="185">
        <v>28</v>
      </c>
      <c r="L2497" s="185">
        <v>21</v>
      </c>
      <c r="M2497" s="185">
        <v>105</v>
      </c>
      <c r="N2497" s="321"/>
    </row>
    <row r="2498" spans="1:14" ht="31.5" customHeight="1">
      <c r="A2498" s="320"/>
      <c r="B2498" s="1001"/>
      <c r="C2498" s="925"/>
      <c r="D2498" s="934"/>
      <c r="E2498" s="998"/>
      <c r="F2498" s="934"/>
      <c r="G2498" s="934"/>
      <c r="H2498" s="188" t="s">
        <v>24</v>
      </c>
      <c r="I2498" s="189">
        <v>5</v>
      </c>
      <c r="J2498" s="189">
        <v>1</v>
      </c>
      <c r="K2498" s="189">
        <v>0</v>
      </c>
      <c r="L2498" s="189">
        <v>0</v>
      </c>
      <c r="M2498" s="189">
        <v>6</v>
      </c>
      <c r="N2498" s="322"/>
    </row>
    <row r="2499" spans="1:14" ht="31.5" customHeight="1" thickBot="1">
      <c r="A2499" s="320"/>
      <c r="B2499" s="1002"/>
      <c r="C2499" s="926"/>
      <c r="D2499" s="935"/>
      <c r="E2499" s="1016"/>
      <c r="F2499" s="935"/>
      <c r="G2499" s="935"/>
      <c r="H2499" s="188" t="s">
        <v>25</v>
      </c>
      <c r="I2499" s="289">
        <v>5.6</v>
      </c>
      <c r="J2499" s="289">
        <v>28</v>
      </c>
      <c r="K2499" s="289">
        <v>0</v>
      </c>
      <c r="L2499" s="289">
        <v>1</v>
      </c>
      <c r="M2499" s="289">
        <v>17.5</v>
      </c>
      <c r="N2499" s="322"/>
    </row>
    <row r="2500" spans="1:14" ht="31.5" customHeight="1" thickTop="1">
      <c r="A2500" s="320"/>
      <c r="B2500" s="970" t="s">
        <v>2285</v>
      </c>
      <c r="C2500" s="925" t="s">
        <v>2309</v>
      </c>
      <c r="D2500" s="933" t="s">
        <v>2310</v>
      </c>
      <c r="E2500" s="998" t="s">
        <v>159</v>
      </c>
      <c r="F2500" s="933" t="s">
        <v>2333</v>
      </c>
      <c r="G2500" s="933" t="s">
        <v>2334</v>
      </c>
      <c r="H2500" s="184" t="s">
        <v>22</v>
      </c>
      <c r="I2500" s="185">
        <v>0</v>
      </c>
      <c r="J2500" s="185">
        <v>0</v>
      </c>
      <c r="K2500" s="185">
        <v>0</v>
      </c>
      <c r="L2500" s="185">
        <v>7</v>
      </c>
      <c r="M2500" s="185">
        <v>7</v>
      </c>
      <c r="N2500" s="321" t="s">
        <v>2315</v>
      </c>
    </row>
    <row r="2501" spans="1:14" ht="31.5" customHeight="1">
      <c r="A2501" s="320"/>
      <c r="B2501" s="967"/>
      <c r="C2501" s="925"/>
      <c r="D2501" s="934"/>
      <c r="E2501" s="998"/>
      <c r="F2501" s="934"/>
      <c r="G2501" s="934"/>
      <c r="H2501" s="188" t="s">
        <v>24</v>
      </c>
      <c r="I2501" s="189">
        <v>5</v>
      </c>
      <c r="J2501" s="189">
        <v>1</v>
      </c>
      <c r="K2501" s="189">
        <v>0</v>
      </c>
      <c r="L2501" s="189">
        <v>0</v>
      </c>
      <c r="M2501" s="189">
        <v>6</v>
      </c>
      <c r="N2501" s="322" t="s">
        <v>2313</v>
      </c>
    </row>
    <row r="2502" spans="1:14" ht="31.5" customHeight="1" thickBot="1">
      <c r="A2502" s="320"/>
      <c r="B2502" s="968"/>
      <c r="C2502" s="925"/>
      <c r="D2502" s="943"/>
      <c r="E2502" s="998"/>
      <c r="F2502" s="943"/>
      <c r="G2502" s="943"/>
      <c r="H2502" s="372" t="s">
        <v>25</v>
      </c>
      <c r="I2502" s="373">
        <v>0</v>
      </c>
      <c r="J2502" s="373">
        <v>0</v>
      </c>
      <c r="K2502" s="373">
        <v>1</v>
      </c>
      <c r="L2502" s="373">
        <v>1</v>
      </c>
      <c r="M2502" s="373">
        <v>1.1599999999999999</v>
      </c>
      <c r="N2502" s="374"/>
    </row>
    <row r="2503" spans="1:14" ht="31.5" customHeight="1" thickTop="1">
      <c r="A2503" s="320"/>
      <c r="B2503" s="1004" t="s">
        <v>2285</v>
      </c>
      <c r="C2503" s="924" t="s">
        <v>2309</v>
      </c>
      <c r="D2503" s="936" t="s">
        <v>2310</v>
      </c>
      <c r="E2503" s="1017" t="s">
        <v>113</v>
      </c>
      <c r="F2503" s="936" t="s">
        <v>2335</v>
      </c>
      <c r="G2503" s="936" t="s">
        <v>2336</v>
      </c>
      <c r="H2503" s="375" t="s">
        <v>22</v>
      </c>
      <c r="I2503" s="286">
        <v>0</v>
      </c>
      <c r="J2503" s="286">
        <v>0</v>
      </c>
      <c r="K2503" s="286">
        <v>0</v>
      </c>
      <c r="L2503" s="286">
        <v>109</v>
      </c>
      <c r="M2503" s="286">
        <v>109</v>
      </c>
      <c r="N2503" s="376" t="s">
        <v>2315</v>
      </c>
    </row>
    <row r="2504" spans="1:14" ht="31.5" customHeight="1">
      <c r="A2504" s="320"/>
      <c r="B2504" s="1001"/>
      <c r="C2504" s="925"/>
      <c r="D2504" s="934"/>
      <c r="E2504" s="998"/>
      <c r="F2504" s="934"/>
      <c r="G2504" s="934"/>
      <c r="H2504" s="188" t="s">
        <v>24</v>
      </c>
      <c r="I2504" s="189">
        <v>20</v>
      </c>
      <c r="J2504" s="189">
        <v>19</v>
      </c>
      <c r="K2504" s="189">
        <v>11</v>
      </c>
      <c r="L2504" s="189">
        <v>4</v>
      </c>
      <c r="M2504" s="189">
        <v>54</v>
      </c>
      <c r="N2504" s="377" t="s">
        <v>2313</v>
      </c>
    </row>
    <row r="2505" spans="1:14" ht="31.5" customHeight="1" thickBot="1">
      <c r="A2505" s="320"/>
      <c r="B2505" s="1002"/>
      <c r="C2505" s="926"/>
      <c r="D2505" s="935"/>
      <c r="E2505" s="1016"/>
      <c r="F2505" s="935"/>
      <c r="G2505" s="935"/>
      <c r="H2505" s="378" t="s">
        <v>25</v>
      </c>
      <c r="I2505" s="379">
        <v>0</v>
      </c>
      <c r="J2505" s="379">
        <v>0</v>
      </c>
      <c r="K2505" s="379">
        <v>0</v>
      </c>
      <c r="L2505" s="379">
        <v>27.25</v>
      </c>
      <c r="M2505" s="380">
        <v>201.8</v>
      </c>
      <c r="N2505" s="381"/>
    </row>
    <row r="2506" spans="1:14" ht="31.5" customHeight="1" thickTop="1">
      <c r="A2506" s="320"/>
      <c r="B2506" s="1004" t="s">
        <v>2337</v>
      </c>
      <c r="C2506" s="924" t="s">
        <v>2338</v>
      </c>
      <c r="D2506" s="936" t="s">
        <v>2339</v>
      </c>
      <c r="E2506" s="1018" t="s">
        <v>19</v>
      </c>
      <c r="F2506" s="936" t="s">
        <v>2340</v>
      </c>
      <c r="G2506" s="936" t="s">
        <v>2341</v>
      </c>
      <c r="H2506" s="284" t="s">
        <v>22</v>
      </c>
      <c r="I2506" s="281">
        <v>2</v>
      </c>
      <c r="J2506" s="281">
        <v>2</v>
      </c>
      <c r="K2506" s="281">
        <v>2</v>
      </c>
      <c r="L2506" s="281">
        <v>2</v>
      </c>
      <c r="M2506" s="281">
        <v>2</v>
      </c>
      <c r="N2506" s="304"/>
    </row>
    <row r="2507" spans="1:14" ht="31.5" customHeight="1">
      <c r="A2507" s="320"/>
      <c r="B2507" s="1001"/>
      <c r="C2507" s="925"/>
      <c r="D2507" s="934"/>
      <c r="E2507" s="1012"/>
      <c r="F2507" s="934"/>
      <c r="G2507" s="934"/>
      <c r="H2507" s="188" t="s">
        <v>24</v>
      </c>
      <c r="I2507" s="189">
        <v>2</v>
      </c>
      <c r="J2507" s="189">
        <v>2</v>
      </c>
      <c r="K2507" s="189">
        <v>2</v>
      </c>
      <c r="L2507" s="189">
        <v>2</v>
      </c>
      <c r="M2507" s="189">
        <v>2</v>
      </c>
      <c r="N2507" s="302"/>
    </row>
    <row r="2508" spans="1:14" ht="31.5" customHeight="1" thickBot="1">
      <c r="A2508" s="320"/>
      <c r="B2508" s="1002"/>
      <c r="C2508" s="926"/>
      <c r="D2508" s="935"/>
      <c r="E2508" s="1019"/>
      <c r="F2508" s="935"/>
      <c r="G2508" s="935"/>
      <c r="H2508" s="188" t="s">
        <v>25</v>
      </c>
      <c r="I2508" s="289">
        <v>0</v>
      </c>
      <c r="J2508" s="289">
        <v>0.3</v>
      </c>
      <c r="K2508" s="289">
        <v>0.6</v>
      </c>
      <c r="L2508" s="289">
        <v>0.6</v>
      </c>
      <c r="M2508" s="289">
        <v>0.6</v>
      </c>
      <c r="N2508" s="302"/>
    </row>
    <row r="2509" spans="1:14" ht="31.5" customHeight="1" thickTop="1">
      <c r="A2509" s="320"/>
      <c r="B2509" s="1004" t="s">
        <v>2337</v>
      </c>
      <c r="C2509" s="924" t="s">
        <v>2338</v>
      </c>
      <c r="D2509" s="936" t="s">
        <v>2339</v>
      </c>
      <c r="E2509" s="1017" t="s">
        <v>26</v>
      </c>
      <c r="F2509" s="936" t="s">
        <v>2342</v>
      </c>
      <c r="G2509" s="936" t="s">
        <v>2343</v>
      </c>
      <c r="H2509" s="184" t="s">
        <v>22</v>
      </c>
      <c r="I2509" s="185">
        <v>16</v>
      </c>
      <c r="J2509" s="185">
        <v>16</v>
      </c>
      <c r="K2509" s="185">
        <v>16</v>
      </c>
      <c r="L2509" s="185">
        <v>16</v>
      </c>
      <c r="M2509" s="185">
        <v>16</v>
      </c>
      <c r="N2509" s="301"/>
    </row>
    <row r="2510" spans="1:14" ht="31.5" customHeight="1">
      <c r="A2510" s="320"/>
      <c r="B2510" s="1001"/>
      <c r="C2510" s="925"/>
      <c r="D2510" s="934"/>
      <c r="E2510" s="998"/>
      <c r="F2510" s="934"/>
      <c r="G2510" s="934"/>
      <c r="H2510" s="188" t="s">
        <v>24</v>
      </c>
      <c r="I2510" s="189">
        <v>24</v>
      </c>
      <c r="J2510" s="189">
        <v>24</v>
      </c>
      <c r="K2510" s="189">
        <v>24</v>
      </c>
      <c r="L2510" s="189">
        <v>24</v>
      </c>
      <c r="M2510" s="189">
        <v>24</v>
      </c>
      <c r="N2510" s="302"/>
    </row>
    <row r="2511" spans="1:14" ht="31.5" customHeight="1" thickBot="1">
      <c r="A2511" s="320"/>
      <c r="B2511" s="1002"/>
      <c r="C2511" s="926"/>
      <c r="D2511" s="935"/>
      <c r="E2511" s="1016"/>
      <c r="F2511" s="935"/>
      <c r="G2511" s="935"/>
      <c r="H2511" s="188" t="s">
        <v>25</v>
      </c>
      <c r="I2511" s="289">
        <v>0.06</v>
      </c>
      <c r="J2511" s="289">
        <v>0.12</v>
      </c>
      <c r="K2511" s="289">
        <v>0.24</v>
      </c>
      <c r="L2511" s="289">
        <v>0.6</v>
      </c>
      <c r="M2511" s="289">
        <v>0.6</v>
      </c>
      <c r="N2511" s="302"/>
    </row>
    <row r="2512" spans="1:14" ht="31.5" customHeight="1" thickTop="1">
      <c r="A2512" s="320"/>
      <c r="B2512" s="1004" t="s">
        <v>2337</v>
      </c>
      <c r="C2512" s="924" t="s">
        <v>2338</v>
      </c>
      <c r="D2512" s="936" t="s">
        <v>2339</v>
      </c>
      <c r="E2512" s="1017" t="s">
        <v>55</v>
      </c>
      <c r="F2512" s="936" t="s">
        <v>2344</v>
      </c>
      <c r="G2512" s="936" t="s">
        <v>2345</v>
      </c>
      <c r="H2512" s="184" t="s">
        <v>22</v>
      </c>
      <c r="I2512" s="185">
        <v>5</v>
      </c>
      <c r="J2512" s="185">
        <v>5</v>
      </c>
      <c r="K2512" s="185">
        <v>5</v>
      </c>
      <c r="L2512" s="185">
        <v>5</v>
      </c>
      <c r="M2512" s="185">
        <v>5</v>
      </c>
      <c r="N2512" s="301"/>
    </row>
    <row r="2513" spans="1:14" ht="31.5" customHeight="1">
      <c r="A2513" s="320"/>
      <c r="B2513" s="1001"/>
      <c r="C2513" s="925"/>
      <c r="D2513" s="934"/>
      <c r="E2513" s="998"/>
      <c r="F2513" s="934"/>
      <c r="G2513" s="934"/>
      <c r="H2513" s="188" t="s">
        <v>24</v>
      </c>
      <c r="I2513" s="189">
        <v>3</v>
      </c>
      <c r="J2513" s="189">
        <v>3</v>
      </c>
      <c r="K2513" s="189">
        <v>3</v>
      </c>
      <c r="L2513" s="189">
        <v>3</v>
      </c>
      <c r="M2513" s="189">
        <v>3</v>
      </c>
      <c r="N2513" s="302"/>
    </row>
    <row r="2514" spans="1:14" ht="31.5" customHeight="1" thickBot="1">
      <c r="A2514" s="320"/>
      <c r="B2514" s="1002"/>
      <c r="C2514" s="926"/>
      <c r="D2514" s="935"/>
      <c r="E2514" s="1016"/>
      <c r="F2514" s="935"/>
      <c r="G2514" s="935"/>
      <c r="H2514" s="188" t="s">
        <v>25</v>
      </c>
      <c r="I2514" s="289">
        <v>0.32</v>
      </c>
      <c r="J2514" s="289">
        <v>0.48</v>
      </c>
      <c r="K2514" s="289">
        <v>0.48</v>
      </c>
      <c r="L2514" s="289">
        <v>0.8</v>
      </c>
      <c r="M2514" s="289">
        <v>0.8</v>
      </c>
      <c r="N2514" s="302"/>
    </row>
    <row r="2515" spans="1:14" ht="31.5" customHeight="1" thickTop="1">
      <c r="A2515" s="320"/>
      <c r="B2515" s="1004" t="s">
        <v>2337</v>
      </c>
      <c r="C2515" s="924" t="s">
        <v>2338</v>
      </c>
      <c r="D2515" s="936" t="s">
        <v>2339</v>
      </c>
      <c r="E2515" s="1017" t="s">
        <v>59</v>
      </c>
      <c r="F2515" s="936" t="s">
        <v>2346</v>
      </c>
      <c r="G2515" s="936" t="s">
        <v>2347</v>
      </c>
      <c r="H2515" s="184" t="s">
        <v>22</v>
      </c>
      <c r="I2515" s="299">
        <v>1</v>
      </c>
      <c r="J2515" s="299">
        <v>1</v>
      </c>
      <c r="K2515" s="299">
        <v>1</v>
      </c>
      <c r="L2515" s="299">
        <v>1</v>
      </c>
      <c r="M2515" s="299">
        <v>1</v>
      </c>
      <c r="N2515" s="301"/>
    </row>
    <row r="2516" spans="1:14" ht="31.5" customHeight="1">
      <c r="A2516" s="320"/>
      <c r="B2516" s="1001"/>
      <c r="C2516" s="925"/>
      <c r="D2516" s="934"/>
      <c r="E2516" s="998"/>
      <c r="F2516" s="934"/>
      <c r="G2516" s="934"/>
      <c r="H2516" s="188" t="s">
        <v>24</v>
      </c>
      <c r="I2516" s="289">
        <v>1</v>
      </c>
      <c r="J2516" s="289">
        <v>1</v>
      </c>
      <c r="K2516" s="289">
        <v>1</v>
      </c>
      <c r="L2516" s="289">
        <v>1</v>
      </c>
      <c r="M2516" s="289">
        <v>1</v>
      </c>
      <c r="N2516" s="302"/>
    </row>
    <row r="2517" spans="1:14" ht="31.5" customHeight="1" thickBot="1">
      <c r="A2517" s="320"/>
      <c r="B2517" s="1002"/>
      <c r="C2517" s="926"/>
      <c r="D2517" s="935"/>
      <c r="E2517" s="1016"/>
      <c r="F2517" s="935"/>
      <c r="G2517" s="935"/>
      <c r="H2517" s="188" t="s">
        <v>25</v>
      </c>
      <c r="I2517" s="289">
        <v>0.25</v>
      </c>
      <c r="J2517" s="289">
        <v>0.5</v>
      </c>
      <c r="K2517" s="289">
        <v>0.75</v>
      </c>
      <c r="L2517" s="289">
        <v>1</v>
      </c>
      <c r="M2517" s="289">
        <v>1</v>
      </c>
      <c r="N2517" s="302"/>
    </row>
    <row r="2518" spans="1:14" ht="31.5" customHeight="1" thickTop="1">
      <c r="A2518" s="320"/>
      <c r="B2518" s="1004" t="s">
        <v>2337</v>
      </c>
      <c r="C2518" s="924" t="s">
        <v>2338</v>
      </c>
      <c r="D2518" s="936" t="s">
        <v>2339</v>
      </c>
      <c r="E2518" s="1017" t="s">
        <v>30</v>
      </c>
      <c r="F2518" s="936" t="s">
        <v>2348</v>
      </c>
      <c r="G2518" s="936" t="s">
        <v>2349</v>
      </c>
      <c r="H2518" s="184" t="s">
        <v>22</v>
      </c>
      <c r="I2518" s="185">
        <v>2</v>
      </c>
      <c r="J2518" s="185">
        <v>2</v>
      </c>
      <c r="K2518" s="185">
        <v>2</v>
      </c>
      <c r="L2518" s="185">
        <v>2</v>
      </c>
      <c r="M2518" s="185">
        <v>2</v>
      </c>
      <c r="N2518" s="301"/>
    </row>
    <row r="2519" spans="1:14" ht="31.5" customHeight="1">
      <c r="A2519" s="320"/>
      <c r="B2519" s="1001"/>
      <c r="C2519" s="925"/>
      <c r="D2519" s="934"/>
      <c r="E2519" s="998"/>
      <c r="F2519" s="934"/>
      <c r="G2519" s="934"/>
      <c r="H2519" s="188" t="s">
        <v>24</v>
      </c>
      <c r="I2519" s="189">
        <v>2</v>
      </c>
      <c r="J2519" s="189">
        <v>2</v>
      </c>
      <c r="K2519" s="189">
        <v>2</v>
      </c>
      <c r="L2519" s="189">
        <v>2</v>
      </c>
      <c r="M2519" s="189">
        <v>2</v>
      </c>
      <c r="N2519" s="302"/>
    </row>
    <row r="2520" spans="1:14" ht="31.5" customHeight="1" thickBot="1">
      <c r="A2520" s="320"/>
      <c r="B2520" s="1002"/>
      <c r="C2520" s="926"/>
      <c r="D2520" s="935"/>
      <c r="E2520" s="1016"/>
      <c r="F2520" s="935"/>
      <c r="G2520" s="935"/>
      <c r="H2520" s="188" t="s">
        <v>25</v>
      </c>
      <c r="I2520" s="289">
        <v>0</v>
      </c>
      <c r="J2520" s="289">
        <v>0</v>
      </c>
      <c r="K2520" s="289">
        <v>0</v>
      </c>
      <c r="L2520" s="289">
        <v>0</v>
      </c>
      <c r="M2520" s="289">
        <v>0</v>
      </c>
      <c r="N2520" s="302"/>
    </row>
    <row r="2521" spans="1:14" ht="31.5" customHeight="1" thickTop="1">
      <c r="A2521" s="320"/>
      <c r="B2521" s="1004" t="s">
        <v>2337</v>
      </c>
      <c r="C2521" s="924" t="s">
        <v>2338</v>
      </c>
      <c r="D2521" s="936" t="s">
        <v>2339</v>
      </c>
      <c r="E2521" s="1017" t="s">
        <v>33</v>
      </c>
      <c r="F2521" s="936" t="s">
        <v>2350</v>
      </c>
      <c r="G2521" s="936" t="s">
        <v>2351</v>
      </c>
      <c r="H2521" s="184" t="s">
        <v>22</v>
      </c>
      <c r="I2521" s="185">
        <v>3</v>
      </c>
      <c r="J2521" s="185">
        <v>3</v>
      </c>
      <c r="K2521" s="185">
        <v>3</v>
      </c>
      <c r="L2521" s="185">
        <v>3</v>
      </c>
      <c r="M2521" s="185">
        <v>3</v>
      </c>
      <c r="N2521" s="301"/>
    </row>
    <row r="2522" spans="1:14" ht="31.5" customHeight="1">
      <c r="A2522" s="320"/>
      <c r="B2522" s="1001"/>
      <c r="C2522" s="925"/>
      <c r="D2522" s="934"/>
      <c r="E2522" s="998"/>
      <c r="F2522" s="934"/>
      <c r="G2522" s="934"/>
      <c r="H2522" s="188" t="s">
        <v>24</v>
      </c>
      <c r="I2522" s="189">
        <v>3</v>
      </c>
      <c r="J2522" s="189">
        <v>3</v>
      </c>
      <c r="K2522" s="189">
        <v>3</v>
      </c>
      <c r="L2522" s="189">
        <v>3</v>
      </c>
      <c r="M2522" s="189">
        <v>3</v>
      </c>
      <c r="N2522" s="302"/>
    </row>
    <row r="2523" spans="1:14" ht="31.5" customHeight="1" thickBot="1">
      <c r="A2523" s="320"/>
      <c r="B2523" s="1002"/>
      <c r="C2523" s="926"/>
      <c r="D2523" s="935"/>
      <c r="E2523" s="1016"/>
      <c r="F2523" s="935"/>
      <c r="G2523" s="935"/>
      <c r="H2523" s="188" t="s">
        <v>25</v>
      </c>
      <c r="I2523" s="289">
        <v>0.26</v>
      </c>
      <c r="J2523" s="289">
        <v>0.53300000000000003</v>
      </c>
      <c r="K2523" s="289">
        <v>0.53</v>
      </c>
      <c r="L2523" s="289">
        <v>0.8</v>
      </c>
      <c r="M2523" s="289">
        <v>0.8</v>
      </c>
      <c r="N2523" s="302"/>
    </row>
    <row r="2524" spans="1:14" ht="31.5" customHeight="1" thickTop="1">
      <c r="A2524" s="320"/>
      <c r="B2524" s="1004" t="s">
        <v>2337</v>
      </c>
      <c r="C2524" s="924" t="s">
        <v>2338</v>
      </c>
      <c r="D2524" s="936" t="s">
        <v>2339</v>
      </c>
      <c r="E2524" s="1017" t="s">
        <v>33</v>
      </c>
      <c r="F2524" s="936" t="s">
        <v>2350</v>
      </c>
      <c r="G2524" s="936" t="s">
        <v>2352</v>
      </c>
      <c r="H2524" s="184" t="s">
        <v>22</v>
      </c>
      <c r="I2524" s="185">
        <v>200</v>
      </c>
      <c r="J2524" s="185">
        <v>200</v>
      </c>
      <c r="K2524" s="185">
        <v>200</v>
      </c>
      <c r="L2524" s="185">
        <v>200</v>
      </c>
      <c r="M2524" s="185">
        <v>200</v>
      </c>
      <c r="N2524" s="301"/>
    </row>
    <row r="2525" spans="1:14" ht="31.5" customHeight="1">
      <c r="A2525" s="320"/>
      <c r="B2525" s="1001"/>
      <c r="C2525" s="925"/>
      <c r="D2525" s="934"/>
      <c r="E2525" s="998"/>
      <c r="F2525" s="934"/>
      <c r="G2525" s="934"/>
      <c r="H2525" s="188" t="s">
        <v>24</v>
      </c>
      <c r="I2525" s="189">
        <v>200</v>
      </c>
      <c r="J2525" s="189">
        <v>200</v>
      </c>
      <c r="K2525" s="189">
        <v>200</v>
      </c>
      <c r="L2525" s="189">
        <v>200</v>
      </c>
      <c r="M2525" s="189">
        <v>200</v>
      </c>
      <c r="N2525" s="302"/>
    </row>
    <row r="2526" spans="1:14" ht="31.5" customHeight="1" thickBot="1">
      <c r="A2526" s="320"/>
      <c r="B2526" s="1002"/>
      <c r="C2526" s="926"/>
      <c r="D2526" s="935"/>
      <c r="E2526" s="1016"/>
      <c r="F2526" s="935"/>
      <c r="G2526" s="935"/>
      <c r="H2526" s="188" t="s">
        <v>25</v>
      </c>
      <c r="I2526" s="289">
        <v>0.4</v>
      </c>
      <c r="J2526" s="289">
        <v>0.8</v>
      </c>
      <c r="K2526" s="289">
        <v>0.8</v>
      </c>
      <c r="L2526" s="289">
        <v>0.8</v>
      </c>
      <c r="M2526" s="289">
        <v>0.8</v>
      </c>
      <c r="N2526" s="302"/>
    </row>
    <row r="2527" spans="1:14" ht="31.5" customHeight="1" thickTop="1">
      <c r="A2527" s="320"/>
      <c r="B2527" s="1004" t="s">
        <v>2337</v>
      </c>
      <c r="C2527" s="924" t="s">
        <v>2338</v>
      </c>
      <c r="D2527" s="936" t="s">
        <v>2339</v>
      </c>
      <c r="E2527" s="1017" t="s">
        <v>36</v>
      </c>
      <c r="F2527" s="936" t="s">
        <v>2353</v>
      </c>
      <c r="G2527" s="936" t="s">
        <v>2354</v>
      </c>
      <c r="H2527" s="184" t="s">
        <v>22</v>
      </c>
      <c r="I2527" s="185">
        <v>1</v>
      </c>
      <c r="J2527" s="185">
        <v>1</v>
      </c>
      <c r="K2527" s="185">
        <v>1</v>
      </c>
      <c r="L2527" s="185">
        <v>1</v>
      </c>
      <c r="M2527" s="185">
        <v>1</v>
      </c>
      <c r="N2527" s="301"/>
    </row>
    <row r="2528" spans="1:14" ht="31.5" customHeight="1">
      <c r="A2528" s="320"/>
      <c r="B2528" s="1001"/>
      <c r="C2528" s="925"/>
      <c r="D2528" s="934"/>
      <c r="E2528" s="998"/>
      <c r="F2528" s="934"/>
      <c r="G2528" s="934"/>
      <c r="H2528" s="188" t="s">
        <v>24</v>
      </c>
      <c r="I2528" s="189">
        <v>1</v>
      </c>
      <c r="J2528" s="189">
        <v>1</v>
      </c>
      <c r="K2528" s="189">
        <v>1</v>
      </c>
      <c r="L2528" s="189">
        <v>1</v>
      </c>
      <c r="M2528" s="189">
        <v>1</v>
      </c>
      <c r="N2528" s="302"/>
    </row>
    <row r="2529" spans="1:14" ht="31.5" customHeight="1" thickBot="1">
      <c r="A2529" s="320"/>
      <c r="B2529" s="1002"/>
      <c r="C2529" s="926"/>
      <c r="D2529" s="935"/>
      <c r="E2529" s="1016"/>
      <c r="F2529" s="935"/>
      <c r="G2529" s="935"/>
      <c r="H2529" s="188" t="s">
        <v>25</v>
      </c>
      <c r="I2529" s="289">
        <v>0</v>
      </c>
      <c r="J2529" s="289">
        <v>0</v>
      </c>
      <c r="K2529" s="289">
        <v>0</v>
      </c>
      <c r="L2529" s="289">
        <v>1</v>
      </c>
      <c r="M2529" s="289">
        <v>1</v>
      </c>
      <c r="N2529" s="302"/>
    </row>
    <row r="2530" spans="1:14" ht="31.5" customHeight="1" thickTop="1">
      <c r="A2530" s="320"/>
      <c r="B2530" s="970" t="s">
        <v>2337</v>
      </c>
      <c r="C2530" s="925" t="s">
        <v>2338</v>
      </c>
      <c r="D2530" s="933" t="s">
        <v>2339</v>
      </c>
      <c r="E2530" s="998" t="s">
        <v>39</v>
      </c>
      <c r="F2530" s="933" t="s">
        <v>2355</v>
      </c>
      <c r="G2530" s="933" t="s">
        <v>2356</v>
      </c>
      <c r="H2530" s="184" t="s">
        <v>22</v>
      </c>
      <c r="I2530" s="185">
        <v>11</v>
      </c>
      <c r="J2530" s="185">
        <v>11</v>
      </c>
      <c r="K2530" s="185">
        <v>11</v>
      </c>
      <c r="L2530" s="185">
        <v>11</v>
      </c>
      <c r="M2530" s="185">
        <v>11</v>
      </c>
      <c r="N2530" s="301"/>
    </row>
    <row r="2531" spans="1:14" ht="31.5" customHeight="1">
      <c r="A2531" s="320"/>
      <c r="B2531" s="967"/>
      <c r="C2531" s="925"/>
      <c r="D2531" s="934"/>
      <c r="E2531" s="998"/>
      <c r="F2531" s="934"/>
      <c r="G2531" s="934"/>
      <c r="H2531" s="188" t="s">
        <v>24</v>
      </c>
      <c r="I2531" s="189">
        <v>43</v>
      </c>
      <c r="J2531" s="189">
        <v>43</v>
      </c>
      <c r="K2531" s="189">
        <v>43</v>
      </c>
      <c r="L2531" s="189">
        <v>43</v>
      </c>
      <c r="M2531" s="189">
        <v>43</v>
      </c>
      <c r="N2531" s="302"/>
    </row>
    <row r="2532" spans="1:14" ht="31.5" customHeight="1" thickBot="1">
      <c r="A2532" s="320"/>
      <c r="B2532" s="968"/>
      <c r="C2532" s="925"/>
      <c r="D2532" s="943"/>
      <c r="E2532" s="998"/>
      <c r="F2532" s="943"/>
      <c r="G2532" s="943"/>
      <c r="H2532" s="372" t="s">
        <v>25</v>
      </c>
      <c r="I2532" s="373">
        <v>0</v>
      </c>
      <c r="J2532" s="373">
        <v>0</v>
      </c>
      <c r="K2532" s="373">
        <v>0</v>
      </c>
      <c r="L2532" s="373">
        <v>0.65</v>
      </c>
      <c r="M2532" s="373">
        <v>0.65</v>
      </c>
      <c r="N2532" s="382"/>
    </row>
    <row r="2533" spans="1:14" ht="31.5" customHeight="1" thickTop="1">
      <c r="A2533" s="320"/>
      <c r="B2533" s="1004" t="s">
        <v>2337</v>
      </c>
      <c r="C2533" s="924" t="s">
        <v>2338</v>
      </c>
      <c r="D2533" s="936" t="s">
        <v>2339</v>
      </c>
      <c r="E2533" s="1017" t="s">
        <v>42</v>
      </c>
      <c r="F2533" s="936" t="s">
        <v>2357</v>
      </c>
      <c r="G2533" s="936" t="s">
        <v>2358</v>
      </c>
      <c r="H2533" s="375" t="s">
        <v>22</v>
      </c>
      <c r="I2533" s="286">
        <v>2</v>
      </c>
      <c r="J2533" s="286">
        <v>2</v>
      </c>
      <c r="K2533" s="286">
        <v>2</v>
      </c>
      <c r="L2533" s="286">
        <v>2</v>
      </c>
      <c r="M2533" s="286">
        <v>2</v>
      </c>
      <c r="N2533" s="383"/>
    </row>
    <row r="2534" spans="1:14" ht="31.5" customHeight="1">
      <c r="A2534" s="320"/>
      <c r="B2534" s="1001"/>
      <c r="C2534" s="925"/>
      <c r="D2534" s="934"/>
      <c r="E2534" s="998"/>
      <c r="F2534" s="934"/>
      <c r="G2534" s="934"/>
      <c r="H2534" s="188" t="s">
        <v>24</v>
      </c>
      <c r="I2534" s="189">
        <v>2</v>
      </c>
      <c r="J2534" s="189">
        <v>2</v>
      </c>
      <c r="K2534" s="189">
        <v>2</v>
      </c>
      <c r="L2534" s="189">
        <v>2</v>
      </c>
      <c r="M2534" s="189">
        <v>2</v>
      </c>
      <c r="N2534" s="384"/>
    </row>
    <row r="2535" spans="1:14" ht="31.5" customHeight="1" thickBot="1">
      <c r="A2535" s="320"/>
      <c r="B2535" s="1002"/>
      <c r="C2535" s="926"/>
      <c r="D2535" s="935"/>
      <c r="E2535" s="1016"/>
      <c r="F2535" s="935"/>
      <c r="G2535" s="935"/>
      <c r="H2535" s="378" t="s">
        <v>25</v>
      </c>
      <c r="I2535" s="379">
        <v>0</v>
      </c>
      <c r="J2535" s="379">
        <v>1</v>
      </c>
      <c r="K2535" s="379">
        <v>1</v>
      </c>
      <c r="L2535" s="379">
        <v>1</v>
      </c>
      <c r="M2535" s="379">
        <v>1</v>
      </c>
      <c r="N2535" s="385"/>
    </row>
    <row r="2536" spans="1:14" ht="31.5" customHeight="1" thickTop="1">
      <c r="A2536" s="320"/>
      <c r="B2536" s="970" t="s">
        <v>2337</v>
      </c>
      <c r="C2536" s="925" t="s">
        <v>2338</v>
      </c>
      <c r="D2536" s="933" t="s">
        <v>2339</v>
      </c>
      <c r="E2536" s="998" t="s">
        <v>402</v>
      </c>
      <c r="F2536" s="933" t="s">
        <v>2359</v>
      </c>
      <c r="G2536" s="933" t="s">
        <v>2360</v>
      </c>
      <c r="H2536" s="284" t="s">
        <v>22</v>
      </c>
      <c r="I2536" s="281">
        <v>13</v>
      </c>
      <c r="J2536" s="281">
        <v>13</v>
      </c>
      <c r="K2536" s="281">
        <v>13</v>
      </c>
      <c r="L2536" s="281">
        <v>13</v>
      </c>
      <c r="M2536" s="281">
        <v>13</v>
      </c>
      <c r="N2536" s="304"/>
    </row>
    <row r="2537" spans="1:14" ht="31.5" customHeight="1">
      <c r="A2537" s="320"/>
      <c r="B2537" s="967"/>
      <c r="C2537" s="925"/>
      <c r="D2537" s="934"/>
      <c r="E2537" s="998"/>
      <c r="F2537" s="934"/>
      <c r="G2537" s="934"/>
      <c r="H2537" s="188" t="s">
        <v>24</v>
      </c>
      <c r="I2537" s="189">
        <v>43</v>
      </c>
      <c r="J2537" s="189">
        <v>43</v>
      </c>
      <c r="K2537" s="189">
        <v>43</v>
      </c>
      <c r="L2537" s="189">
        <v>43</v>
      </c>
      <c r="M2537" s="189">
        <v>43</v>
      </c>
      <c r="N2537" s="302"/>
    </row>
    <row r="2538" spans="1:14" ht="31.5" customHeight="1" thickBot="1">
      <c r="A2538" s="320"/>
      <c r="B2538" s="968"/>
      <c r="C2538" s="925"/>
      <c r="D2538" s="943"/>
      <c r="E2538" s="998"/>
      <c r="F2538" s="943"/>
      <c r="G2538" s="943"/>
      <c r="H2538" s="372" t="s">
        <v>25</v>
      </c>
      <c r="I2538" s="373">
        <v>0.04</v>
      </c>
      <c r="J2538" s="373">
        <v>0.06</v>
      </c>
      <c r="K2538" s="373">
        <v>0.06</v>
      </c>
      <c r="L2538" s="373">
        <v>0.06</v>
      </c>
      <c r="M2538" s="373">
        <v>0.06</v>
      </c>
      <c r="N2538" s="382"/>
    </row>
    <row r="2539" spans="1:14" ht="31.5" customHeight="1" thickTop="1">
      <c r="A2539" s="320"/>
      <c r="B2539" s="1004" t="s">
        <v>2337</v>
      </c>
      <c r="C2539" s="924" t="s">
        <v>2338</v>
      </c>
      <c r="D2539" s="936" t="s">
        <v>2339</v>
      </c>
      <c r="E2539" s="1017" t="s">
        <v>406</v>
      </c>
      <c r="F2539" s="936" t="s">
        <v>2361</v>
      </c>
      <c r="G2539" s="936" t="s">
        <v>2362</v>
      </c>
      <c r="H2539" s="375" t="s">
        <v>22</v>
      </c>
      <c r="I2539" s="286">
        <v>300</v>
      </c>
      <c r="J2539" s="286">
        <v>300</v>
      </c>
      <c r="K2539" s="286">
        <v>300</v>
      </c>
      <c r="L2539" s="286">
        <v>300</v>
      </c>
      <c r="M2539" s="286">
        <v>300</v>
      </c>
      <c r="N2539" s="383"/>
    </row>
    <row r="2540" spans="1:14" ht="31.5" customHeight="1">
      <c r="A2540" s="320"/>
      <c r="B2540" s="1001"/>
      <c r="C2540" s="925"/>
      <c r="D2540" s="934"/>
      <c r="E2540" s="998"/>
      <c r="F2540" s="934"/>
      <c r="G2540" s="934"/>
      <c r="H2540" s="188" t="s">
        <v>24</v>
      </c>
      <c r="I2540" s="189">
        <v>300</v>
      </c>
      <c r="J2540" s="189">
        <v>300</v>
      </c>
      <c r="K2540" s="189">
        <v>300</v>
      </c>
      <c r="L2540" s="189">
        <v>300</v>
      </c>
      <c r="M2540" s="189">
        <v>300</v>
      </c>
      <c r="N2540" s="384"/>
    </row>
    <row r="2541" spans="1:14" ht="31.5" customHeight="1" thickBot="1">
      <c r="A2541" s="320"/>
      <c r="B2541" s="1002"/>
      <c r="C2541" s="926"/>
      <c r="D2541" s="935"/>
      <c r="E2541" s="1016"/>
      <c r="F2541" s="935"/>
      <c r="G2541" s="935"/>
      <c r="H2541" s="378" t="s">
        <v>25</v>
      </c>
      <c r="I2541" s="379">
        <v>0</v>
      </c>
      <c r="J2541" s="379">
        <v>0</v>
      </c>
      <c r="K2541" s="379">
        <v>0.35</v>
      </c>
      <c r="L2541" s="379">
        <v>0.8</v>
      </c>
      <c r="M2541" s="379">
        <v>0.8</v>
      </c>
      <c r="N2541" s="385"/>
    </row>
    <row r="2542" spans="1:14" ht="31.5" customHeight="1" thickTop="1">
      <c r="A2542" s="320"/>
      <c r="B2542" s="970" t="s">
        <v>2337</v>
      </c>
      <c r="C2542" s="925" t="s">
        <v>2338</v>
      </c>
      <c r="D2542" s="933" t="s">
        <v>2339</v>
      </c>
      <c r="E2542" s="998" t="s">
        <v>409</v>
      </c>
      <c r="F2542" s="933" t="s">
        <v>2363</v>
      </c>
      <c r="G2542" s="933" t="s">
        <v>2364</v>
      </c>
      <c r="H2542" s="284" t="s">
        <v>22</v>
      </c>
      <c r="I2542" s="281">
        <v>3</v>
      </c>
      <c r="J2542" s="281">
        <v>3</v>
      </c>
      <c r="K2542" s="281">
        <v>3</v>
      </c>
      <c r="L2542" s="281">
        <v>3</v>
      </c>
      <c r="M2542" s="281">
        <v>3</v>
      </c>
      <c r="N2542" s="304"/>
    </row>
    <row r="2543" spans="1:14" ht="31.5" customHeight="1">
      <c r="A2543" s="320"/>
      <c r="B2543" s="967"/>
      <c r="C2543" s="925"/>
      <c r="D2543" s="934"/>
      <c r="E2543" s="998"/>
      <c r="F2543" s="934"/>
      <c r="G2543" s="934"/>
      <c r="H2543" s="188" t="s">
        <v>24</v>
      </c>
      <c r="I2543" s="189">
        <v>3</v>
      </c>
      <c r="J2543" s="189">
        <v>3</v>
      </c>
      <c r="K2543" s="189">
        <v>3</v>
      </c>
      <c r="L2543" s="189">
        <v>3</v>
      </c>
      <c r="M2543" s="189">
        <v>3</v>
      </c>
      <c r="N2543" s="302"/>
    </row>
    <row r="2544" spans="1:14" ht="31.5" customHeight="1" thickBot="1">
      <c r="A2544" s="320"/>
      <c r="B2544" s="968"/>
      <c r="C2544" s="925"/>
      <c r="D2544" s="943"/>
      <c r="E2544" s="998"/>
      <c r="F2544" s="943"/>
      <c r="G2544" s="943"/>
      <c r="H2544" s="372" t="s">
        <v>25</v>
      </c>
      <c r="I2544" s="373">
        <v>0</v>
      </c>
      <c r="J2544" s="373">
        <v>0</v>
      </c>
      <c r="K2544" s="373">
        <v>0</v>
      </c>
      <c r="L2544" s="373">
        <v>0.2</v>
      </c>
      <c r="M2544" s="373">
        <v>0.2</v>
      </c>
      <c r="N2544" s="382"/>
    </row>
    <row r="2545" spans="1:14" ht="31.5" customHeight="1" thickTop="1">
      <c r="A2545" s="320"/>
      <c r="B2545" s="1004" t="s">
        <v>2337</v>
      </c>
      <c r="C2545" s="924" t="s">
        <v>2338</v>
      </c>
      <c r="D2545" s="936" t="s">
        <v>2339</v>
      </c>
      <c r="E2545" s="1017" t="s">
        <v>412</v>
      </c>
      <c r="F2545" s="936" t="s">
        <v>2365</v>
      </c>
      <c r="G2545" s="936" t="s">
        <v>2366</v>
      </c>
      <c r="H2545" s="375" t="s">
        <v>22</v>
      </c>
      <c r="I2545" s="286">
        <v>6</v>
      </c>
      <c r="J2545" s="286">
        <v>6</v>
      </c>
      <c r="K2545" s="286">
        <v>6</v>
      </c>
      <c r="L2545" s="286">
        <v>6</v>
      </c>
      <c r="M2545" s="286">
        <v>6</v>
      </c>
      <c r="N2545" s="383"/>
    </row>
    <row r="2546" spans="1:14" ht="31.5" customHeight="1">
      <c r="A2546" s="320"/>
      <c r="B2546" s="1001"/>
      <c r="C2546" s="925"/>
      <c r="D2546" s="934"/>
      <c r="E2546" s="998"/>
      <c r="F2546" s="934"/>
      <c r="G2546" s="934"/>
      <c r="H2546" s="188" t="s">
        <v>24</v>
      </c>
      <c r="I2546" s="189">
        <v>3</v>
      </c>
      <c r="J2546" s="189">
        <v>3</v>
      </c>
      <c r="K2546" s="189">
        <v>3</v>
      </c>
      <c r="L2546" s="189">
        <v>3</v>
      </c>
      <c r="M2546" s="189">
        <v>3</v>
      </c>
      <c r="N2546" s="384"/>
    </row>
    <row r="2547" spans="1:14" ht="31.5" customHeight="1" thickBot="1">
      <c r="A2547" s="320"/>
      <c r="B2547" s="1002"/>
      <c r="C2547" s="926"/>
      <c r="D2547" s="935"/>
      <c r="E2547" s="1016"/>
      <c r="F2547" s="935"/>
      <c r="G2547" s="935"/>
      <c r="H2547" s="378" t="s">
        <v>25</v>
      </c>
      <c r="I2547" s="379">
        <v>0.16</v>
      </c>
      <c r="J2547" s="379">
        <v>0.48</v>
      </c>
      <c r="K2547" s="379">
        <v>0.64</v>
      </c>
      <c r="L2547" s="379">
        <v>0.8</v>
      </c>
      <c r="M2547" s="379">
        <v>0.8</v>
      </c>
      <c r="N2547" s="385"/>
    </row>
    <row r="2548" spans="1:14" ht="31.5" customHeight="1" thickTop="1">
      <c r="A2548" s="320"/>
      <c r="B2548" s="970" t="s">
        <v>2337</v>
      </c>
      <c r="C2548" s="925" t="s">
        <v>2338</v>
      </c>
      <c r="D2548" s="933" t="s">
        <v>2339</v>
      </c>
      <c r="E2548" s="998" t="s">
        <v>415</v>
      </c>
      <c r="F2548" s="933" t="s">
        <v>2367</v>
      </c>
      <c r="G2548" s="933" t="s">
        <v>2368</v>
      </c>
      <c r="H2548" s="284" t="s">
        <v>22</v>
      </c>
      <c r="I2548" s="281">
        <v>2</v>
      </c>
      <c r="J2548" s="281">
        <v>2</v>
      </c>
      <c r="K2548" s="281">
        <v>2</v>
      </c>
      <c r="L2548" s="281">
        <v>2</v>
      </c>
      <c r="M2548" s="281">
        <v>2</v>
      </c>
      <c r="N2548" s="304"/>
    </row>
    <row r="2549" spans="1:14" ht="31.5" customHeight="1">
      <c r="A2549" s="320"/>
      <c r="B2549" s="967"/>
      <c r="C2549" s="925"/>
      <c r="D2549" s="934"/>
      <c r="E2549" s="998"/>
      <c r="F2549" s="934"/>
      <c r="G2549" s="934"/>
      <c r="H2549" s="188" t="s">
        <v>24</v>
      </c>
      <c r="I2549" s="189">
        <v>2</v>
      </c>
      <c r="J2549" s="189">
        <v>2</v>
      </c>
      <c r="K2549" s="189">
        <v>2</v>
      </c>
      <c r="L2549" s="189">
        <v>2</v>
      </c>
      <c r="M2549" s="189">
        <v>2</v>
      </c>
      <c r="N2549" s="302"/>
    </row>
    <row r="2550" spans="1:14" ht="31.5" customHeight="1" thickBot="1">
      <c r="A2550" s="320"/>
      <c r="B2550" s="968"/>
      <c r="C2550" s="925"/>
      <c r="D2550" s="943"/>
      <c r="E2550" s="998"/>
      <c r="F2550" s="943"/>
      <c r="G2550" s="943"/>
      <c r="H2550" s="372" t="s">
        <v>25</v>
      </c>
      <c r="I2550" s="373">
        <v>0.4</v>
      </c>
      <c r="J2550" s="373">
        <v>0.8</v>
      </c>
      <c r="K2550" s="373">
        <v>0.8</v>
      </c>
      <c r="L2550" s="373">
        <v>0.8</v>
      </c>
      <c r="M2550" s="373">
        <v>0.8</v>
      </c>
      <c r="N2550" s="382"/>
    </row>
    <row r="2551" spans="1:14" ht="31.5" customHeight="1" thickTop="1">
      <c r="A2551" s="320"/>
      <c r="B2551" s="1020" t="s">
        <v>2369</v>
      </c>
      <c r="C2551" s="885" t="s">
        <v>2370</v>
      </c>
      <c r="D2551" s="1025" t="s">
        <v>2371</v>
      </c>
      <c r="E2551" s="1037" t="s">
        <v>19</v>
      </c>
      <c r="F2551" s="1025" t="s">
        <v>2372</v>
      </c>
      <c r="G2551" s="1025" t="s">
        <v>2373</v>
      </c>
      <c r="H2551" s="375" t="s">
        <v>22</v>
      </c>
      <c r="I2551" s="386">
        <v>67</v>
      </c>
      <c r="J2551" s="386">
        <v>0</v>
      </c>
      <c r="K2551" s="386">
        <v>69</v>
      </c>
      <c r="L2551" s="386">
        <v>51</v>
      </c>
      <c r="M2551" s="386">
        <f t="shared" ref="M2551:M2552" si="33">I2551+J2551+K2551+L2551</f>
        <v>187</v>
      </c>
      <c r="N2551" s="387" t="s">
        <v>2374</v>
      </c>
    </row>
    <row r="2552" spans="1:14" ht="31.5" customHeight="1">
      <c r="A2552" s="320"/>
      <c r="B2552" s="1021"/>
      <c r="C2552" s="1023"/>
      <c r="D2552" s="1026"/>
      <c r="E2552" s="1029"/>
      <c r="F2552" s="1029"/>
      <c r="G2552" s="1029"/>
      <c r="H2552" s="188" t="s">
        <v>24</v>
      </c>
      <c r="I2552" s="150">
        <v>225</v>
      </c>
      <c r="J2552" s="150">
        <v>0</v>
      </c>
      <c r="K2552" s="150">
        <v>197</v>
      </c>
      <c r="L2552" s="150">
        <v>160</v>
      </c>
      <c r="M2552" s="388">
        <f t="shared" si="33"/>
        <v>582</v>
      </c>
      <c r="N2552" s="389"/>
    </row>
    <row r="2553" spans="1:14" ht="31.5" customHeight="1" thickBot="1">
      <c r="A2553" s="320"/>
      <c r="B2553" s="1022"/>
      <c r="C2553" s="1024"/>
      <c r="D2553" s="1027"/>
      <c r="E2553" s="1030"/>
      <c r="F2553" s="1030"/>
      <c r="G2553" s="1030"/>
      <c r="H2553" s="378" t="s">
        <v>25</v>
      </c>
      <c r="I2553" s="390">
        <v>0.29770000000000002</v>
      </c>
      <c r="J2553" s="391">
        <v>0</v>
      </c>
      <c r="K2553" s="390">
        <v>0.35020000000000001</v>
      </c>
      <c r="L2553" s="390">
        <v>0.31869999999999998</v>
      </c>
      <c r="M2553" s="391">
        <v>32.130000000000003</v>
      </c>
      <c r="N2553" s="392"/>
    </row>
    <row r="2554" spans="1:14" ht="31.5" customHeight="1" thickTop="1">
      <c r="A2554" s="320"/>
      <c r="B2554" s="1034" t="s">
        <v>2369</v>
      </c>
      <c r="C2554" s="886" t="s">
        <v>2370</v>
      </c>
      <c r="D2554" s="895" t="s">
        <v>2371</v>
      </c>
      <c r="E2554" s="1036" t="s">
        <v>26</v>
      </c>
      <c r="F2554" s="895" t="s">
        <v>2375</v>
      </c>
      <c r="G2554" s="895" t="s">
        <v>2376</v>
      </c>
      <c r="H2554" s="284" t="s">
        <v>22</v>
      </c>
      <c r="I2554" s="388">
        <v>132</v>
      </c>
      <c r="J2554" s="388">
        <v>0</v>
      </c>
      <c r="K2554" s="388">
        <v>69</v>
      </c>
      <c r="L2554" s="388">
        <v>96</v>
      </c>
      <c r="M2554" s="388">
        <f t="shared" ref="M2554:M2555" si="34">I2554+J2554+K2554+L2554</f>
        <v>297</v>
      </c>
      <c r="N2554" s="393" t="s">
        <v>2377</v>
      </c>
    </row>
    <row r="2555" spans="1:14" ht="31.5" customHeight="1">
      <c r="A2555" s="320"/>
      <c r="B2555" s="1035"/>
      <c r="C2555" s="1023"/>
      <c r="D2555" s="1026"/>
      <c r="E2555" s="1029"/>
      <c r="F2555" s="1029"/>
      <c r="G2555" s="1029"/>
      <c r="H2555" s="188" t="s">
        <v>24</v>
      </c>
      <c r="I2555" s="150">
        <v>124</v>
      </c>
      <c r="J2555" s="150">
        <v>0</v>
      </c>
      <c r="K2555" s="150">
        <v>112</v>
      </c>
      <c r="L2555" s="150">
        <v>124</v>
      </c>
      <c r="M2555" s="388">
        <f t="shared" si="34"/>
        <v>360</v>
      </c>
      <c r="N2555" s="394"/>
    </row>
    <row r="2556" spans="1:14" ht="31.5" customHeight="1" thickBot="1">
      <c r="A2556" s="320"/>
      <c r="B2556" s="1035"/>
      <c r="C2556" s="1023"/>
      <c r="D2556" s="1026"/>
      <c r="E2556" s="1029"/>
      <c r="F2556" s="1029"/>
      <c r="G2556" s="1029"/>
      <c r="H2556" s="372" t="s">
        <v>25</v>
      </c>
      <c r="I2556" s="395">
        <v>6.4500000000000002E-2</v>
      </c>
      <c r="J2556" s="396">
        <v>0</v>
      </c>
      <c r="K2556" s="395">
        <v>-0.38390000000000002</v>
      </c>
      <c r="L2556" s="395">
        <v>-0.2258</v>
      </c>
      <c r="M2556" s="395">
        <v>-0.17499999999999999</v>
      </c>
      <c r="N2556" s="397"/>
    </row>
    <row r="2557" spans="1:14" ht="31.5" customHeight="1" thickTop="1">
      <c r="A2557" s="320"/>
      <c r="B2557" s="1020" t="s">
        <v>2369</v>
      </c>
      <c r="C2557" s="885" t="s">
        <v>2370</v>
      </c>
      <c r="D2557" s="1025" t="s">
        <v>2371</v>
      </c>
      <c r="E2557" s="1037" t="s">
        <v>70</v>
      </c>
      <c r="F2557" s="1025" t="s">
        <v>2378</v>
      </c>
      <c r="G2557" s="1025" t="s">
        <v>2379</v>
      </c>
      <c r="H2557" s="375" t="s">
        <v>22</v>
      </c>
      <c r="I2557" s="386">
        <v>155</v>
      </c>
      <c r="J2557" s="386">
        <v>0</v>
      </c>
      <c r="K2557" s="386">
        <v>53</v>
      </c>
      <c r="L2557" s="386">
        <v>96</v>
      </c>
      <c r="M2557" s="386">
        <f t="shared" ref="M2557:M2558" si="35">I2557+J2557+K2557+L2557</f>
        <v>304</v>
      </c>
      <c r="N2557" s="387" t="s">
        <v>2380</v>
      </c>
    </row>
    <row r="2558" spans="1:14" ht="31.5" customHeight="1">
      <c r="A2558" s="320"/>
      <c r="B2558" s="1021"/>
      <c r="C2558" s="1023"/>
      <c r="D2558" s="1026"/>
      <c r="E2558" s="1029"/>
      <c r="F2558" s="1029"/>
      <c r="G2558" s="1029"/>
      <c r="H2558" s="188" t="s">
        <v>24</v>
      </c>
      <c r="I2558" s="150">
        <v>155</v>
      </c>
      <c r="J2558" s="150">
        <v>0</v>
      </c>
      <c r="K2558" s="150">
        <v>53</v>
      </c>
      <c r="L2558" s="150">
        <v>96</v>
      </c>
      <c r="M2558" s="388">
        <f t="shared" si="35"/>
        <v>304</v>
      </c>
      <c r="N2558" s="389"/>
    </row>
    <row r="2559" spans="1:14" ht="31.5" customHeight="1" thickBot="1">
      <c r="A2559" s="320"/>
      <c r="B2559" s="1022"/>
      <c r="C2559" s="1024"/>
      <c r="D2559" s="1027"/>
      <c r="E2559" s="1030"/>
      <c r="F2559" s="1030"/>
      <c r="G2559" s="1030"/>
      <c r="H2559" s="378" t="s">
        <v>25</v>
      </c>
      <c r="I2559" s="398">
        <v>1</v>
      </c>
      <c r="J2559" s="391">
        <v>0</v>
      </c>
      <c r="K2559" s="398">
        <v>1</v>
      </c>
      <c r="L2559" s="398">
        <v>1</v>
      </c>
      <c r="M2559" s="399">
        <v>1</v>
      </c>
      <c r="N2559" s="392"/>
    </row>
    <row r="2560" spans="1:14" ht="31.5" customHeight="1" thickTop="1">
      <c r="A2560" s="320"/>
      <c r="B2560" s="1034" t="s">
        <v>2369</v>
      </c>
      <c r="C2560" s="886" t="s">
        <v>2370</v>
      </c>
      <c r="D2560" s="895" t="s">
        <v>2371</v>
      </c>
      <c r="E2560" s="1036" t="s">
        <v>73</v>
      </c>
      <c r="F2560" s="895" t="s">
        <v>2381</v>
      </c>
      <c r="G2560" s="895" t="s">
        <v>2382</v>
      </c>
      <c r="H2560" s="284" t="s">
        <v>22</v>
      </c>
      <c r="I2560" s="388">
        <v>4087</v>
      </c>
      <c r="J2560" s="388">
        <v>0</v>
      </c>
      <c r="K2560" s="388">
        <v>2196</v>
      </c>
      <c r="L2560" s="388">
        <v>4365</v>
      </c>
      <c r="M2560" s="388">
        <f t="shared" ref="M2560:M2561" si="36">I2560+J2560+K2560+L2560</f>
        <v>10648</v>
      </c>
      <c r="N2560" s="393" t="s">
        <v>2380</v>
      </c>
    </row>
    <row r="2561" spans="1:14" ht="31.5" customHeight="1">
      <c r="A2561" s="320"/>
      <c r="B2561" s="1035"/>
      <c r="C2561" s="1023"/>
      <c r="D2561" s="1026"/>
      <c r="E2561" s="1029"/>
      <c r="F2561" s="1029"/>
      <c r="G2561" s="1029"/>
      <c r="H2561" s="188" t="s">
        <v>24</v>
      </c>
      <c r="I2561" s="150">
        <v>4087</v>
      </c>
      <c r="J2561" s="150">
        <v>0</v>
      </c>
      <c r="K2561" s="150">
        <v>2196</v>
      </c>
      <c r="L2561" s="150">
        <v>4365</v>
      </c>
      <c r="M2561" s="388">
        <f t="shared" si="36"/>
        <v>10648</v>
      </c>
      <c r="N2561" s="394"/>
    </row>
    <row r="2562" spans="1:14" ht="31.5" customHeight="1" thickBot="1">
      <c r="A2562" s="320"/>
      <c r="B2562" s="1035"/>
      <c r="C2562" s="1023"/>
      <c r="D2562" s="1026"/>
      <c r="E2562" s="1029"/>
      <c r="F2562" s="1029"/>
      <c r="G2562" s="1029"/>
      <c r="H2562" s="372" t="s">
        <v>25</v>
      </c>
      <c r="I2562" s="400">
        <v>1</v>
      </c>
      <c r="J2562" s="396">
        <v>0</v>
      </c>
      <c r="K2562" s="400">
        <v>1</v>
      </c>
      <c r="L2562" s="400">
        <v>1</v>
      </c>
      <c r="M2562" s="401">
        <v>1</v>
      </c>
      <c r="N2562" s="397"/>
    </row>
    <row r="2563" spans="1:14" ht="31.5" customHeight="1" thickTop="1">
      <c r="A2563" s="320"/>
      <c r="B2563" s="1020" t="s">
        <v>2369</v>
      </c>
      <c r="C2563" s="885" t="s">
        <v>2370</v>
      </c>
      <c r="D2563" s="1025" t="s">
        <v>2371</v>
      </c>
      <c r="E2563" s="1037" t="s">
        <v>73</v>
      </c>
      <c r="F2563" s="1025" t="s">
        <v>2383</v>
      </c>
      <c r="G2563" s="1025" t="s">
        <v>2384</v>
      </c>
      <c r="H2563" s="375" t="s">
        <v>22</v>
      </c>
      <c r="I2563" s="386">
        <v>562</v>
      </c>
      <c r="J2563" s="386">
        <v>0</v>
      </c>
      <c r="K2563" s="386">
        <v>100</v>
      </c>
      <c r="L2563" s="386">
        <v>168</v>
      </c>
      <c r="M2563" s="386">
        <f t="shared" ref="M2563:M2564" si="37">I2563+J2563+K2563+L2563</f>
        <v>830</v>
      </c>
      <c r="N2563" s="387" t="s">
        <v>2380</v>
      </c>
    </row>
    <row r="2564" spans="1:14" ht="31.5" customHeight="1">
      <c r="A2564" s="320"/>
      <c r="B2564" s="1021"/>
      <c r="C2564" s="1023"/>
      <c r="D2564" s="1026"/>
      <c r="E2564" s="1029"/>
      <c r="F2564" s="1029"/>
      <c r="G2564" s="1029"/>
      <c r="H2564" s="188" t="s">
        <v>24</v>
      </c>
      <c r="I2564" s="150">
        <v>582</v>
      </c>
      <c r="J2564" s="150">
        <v>0</v>
      </c>
      <c r="K2564" s="150">
        <v>102</v>
      </c>
      <c r="L2564" s="150">
        <v>168</v>
      </c>
      <c r="M2564" s="388">
        <f t="shared" si="37"/>
        <v>852</v>
      </c>
      <c r="N2564" s="389"/>
    </row>
    <row r="2565" spans="1:14" ht="31.5" customHeight="1" thickBot="1">
      <c r="A2565" s="320"/>
      <c r="B2565" s="1022"/>
      <c r="C2565" s="1024"/>
      <c r="D2565" s="1027"/>
      <c r="E2565" s="1030"/>
      <c r="F2565" s="1030"/>
      <c r="G2565" s="1030"/>
      <c r="H2565" s="378" t="s">
        <v>25</v>
      </c>
      <c r="I2565" s="398">
        <v>0.96560000000000001</v>
      </c>
      <c r="J2565" s="391">
        <v>0</v>
      </c>
      <c r="K2565" s="398">
        <v>0.98</v>
      </c>
      <c r="L2565" s="398">
        <v>1</v>
      </c>
      <c r="M2565" s="399">
        <v>1</v>
      </c>
      <c r="N2565" s="392"/>
    </row>
    <row r="2566" spans="1:14" ht="31.5" customHeight="1" thickTop="1">
      <c r="A2566" s="320"/>
      <c r="B2566" s="1031" t="s">
        <v>2369</v>
      </c>
      <c r="C2566" s="886" t="s">
        <v>2370</v>
      </c>
      <c r="D2566" s="895" t="s">
        <v>2371</v>
      </c>
      <c r="E2566" s="1036" t="s">
        <v>73</v>
      </c>
      <c r="F2566" s="895" t="s">
        <v>2385</v>
      </c>
      <c r="G2566" s="895" t="s">
        <v>2386</v>
      </c>
      <c r="H2566" s="284" t="s">
        <v>22</v>
      </c>
      <c r="I2566" s="388">
        <v>94</v>
      </c>
      <c r="J2566" s="388">
        <v>0</v>
      </c>
      <c r="K2566" s="388">
        <v>75</v>
      </c>
      <c r="L2566" s="388">
        <v>92</v>
      </c>
      <c r="M2566" s="388">
        <f t="shared" ref="M2566:M2567" si="38">I2566+J2566+K2566+L2566</f>
        <v>261</v>
      </c>
      <c r="N2566" s="393" t="s">
        <v>2380</v>
      </c>
    </row>
    <row r="2567" spans="1:14" ht="31.5" customHeight="1">
      <c r="A2567" s="320"/>
      <c r="B2567" s="1021"/>
      <c r="C2567" s="1023"/>
      <c r="D2567" s="1026"/>
      <c r="E2567" s="1029"/>
      <c r="F2567" s="1029"/>
      <c r="G2567" s="1029"/>
      <c r="H2567" s="188" t="s">
        <v>24</v>
      </c>
      <c r="I2567" s="150">
        <v>94</v>
      </c>
      <c r="J2567" s="150">
        <v>0</v>
      </c>
      <c r="K2567" s="150">
        <v>75</v>
      </c>
      <c r="L2567" s="150">
        <v>92</v>
      </c>
      <c r="M2567" s="388">
        <f t="shared" si="38"/>
        <v>261</v>
      </c>
      <c r="N2567" s="394"/>
    </row>
    <row r="2568" spans="1:14" ht="31.5" customHeight="1" thickBot="1">
      <c r="A2568" s="320"/>
      <c r="B2568" s="1022"/>
      <c r="C2568" s="1024"/>
      <c r="D2568" s="1027"/>
      <c r="E2568" s="1029"/>
      <c r="F2568" s="1030"/>
      <c r="G2568" s="1030"/>
      <c r="H2568" s="188" t="s">
        <v>25</v>
      </c>
      <c r="I2568" s="371">
        <v>1</v>
      </c>
      <c r="J2568" s="150">
        <v>0</v>
      </c>
      <c r="K2568" s="371">
        <v>1</v>
      </c>
      <c r="L2568" s="371">
        <v>1</v>
      </c>
      <c r="M2568" s="399">
        <v>1</v>
      </c>
      <c r="N2568" s="402"/>
    </row>
    <row r="2569" spans="1:14" ht="31.5" customHeight="1" thickTop="1">
      <c r="A2569" s="320"/>
      <c r="B2569" s="1031" t="s">
        <v>2369</v>
      </c>
      <c r="C2569" s="886" t="s">
        <v>2370</v>
      </c>
      <c r="D2569" s="895" t="s">
        <v>2371</v>
      </c>
      <c r="E2569" s="1028" t="s">
        <v>73</v>
      </c>
      <c r="F2569" s="895" t="s">
        <v>2387</v>
      </c>
      <c r="G2569" s="895" t="s">
        <v>2388</v>
      </c>
      <c r="H2569" s="184" t="s">
        <v>22</v>
      </c>
      <c r="I2569" s="149">
        <v>138</v>
      </c>
      <c r="J2569" s="149">
        <v>0</v>
      </c>
      <c r="K2569" s="149">
        <v>61</v>
      </c>
      <c r="L2569" s="149">
        <v>154</v>
      </c>
      <c r="M2569" s="388">
        <f t="shared" ref="M2569:M2570" si="39">I2569+J2569+K2569+L2569</f>
        <v>353</v>
      </c>
      <c r="N2569" s="393" t="s">
        <v>2380</v>
      </c>
    </row>
    <row r="2570" spans="1:14" ht="31.5" customHeight="1">
      <c r="A2570" s="320"/>
      <c r="B2570" s="1021"/>
      <c r="C2570" s="1023"/>
      <c r="D2570" s="1026"/>
      <c r="E2570" s="1029"/>
      <c r="F2570" s="1029"/>
      <c r="G2570" s="1029"/>
      <c r="H2570" s="188" t="s">
        <v>24</v>
      </c>
      <c r="I2570" s="150">
        <v>138</v>
      </c>
      <c r="J2570" s="150">
        <v>0</v>
      </c>
      <c r="K2570" s="150">
        <v>61</v>
      </c>
      <c r="L2570" s="150">
        <v>154</v>
      </c>
      <c r="M2570" s="388">
        <f t="shared" si="39"/>
        <v>353</v>
      </c>
      <c r="N2570" s="394"/>
    </row>
    <row r="2571" spans="1:14" ht="31.5" customHeight="1" thickBot="1">
      <c r="A2571" s="320"/>
      <c r="B2571" s="1022"/>
      <c r="C2571" s="1024"/>
      <c r="D2571" s="1027"/>
      <c r="E2571" s="1030"/>
      <c r="F2571" s="1030"/>
      <c r="G2571" s="1030"/>
      <c r="H2571" s="188" t="s">
        <v>25</v>
      </c>
      <c r="I2571" s="371">
        <v>1</v>
      </c>
      <c r="J2571" s="150">
        <v>0</v>
      </c>
      <c r="K2571" s="371">
        <v>1</v>
      </c>
      <c r="L2571" s="371">
        <v>1</v>
      </c>
      <c r="M2571" s="399">
        <v>1</v>
      </c>
      <c r="N2571" s="402"/>
    </row>
    <row r="2572" spans="1:14" ht="31.5" customHeight="1" thickTop="1">
      <c r="A2572" s="320"/>
      <c r="B2572" s="1031" t="s">
        <v>2369</v>
      </c>
      <c r="C2572" s="886" t="s">
        <v>2370</v>
      </c>
      <c r="D2572" s="895" t="s">
        <v>2371</v>
      </c>
      <c r="E2572" s="1036" t="s">
        <v>73</v>
      </c>
      <c r="F2572" s="895" t="s">
        <v>2389</v>
      </c>
      <c r="G2572" s="895" t="s">
        <v>2390</v>
      </c>
      <c r="H2572" s="184" t="s">
        <v>22</v>
      </c>
      <c r="I2572" s="149">
        <v>138</v>
      </c>
      <c r="J2572" s="149">
        <v>0</v>
      </c>
      <c r="K2572" s="149">
        <v>61</v>
      </c>
      <c r="L2572" s="149">
        <v>154</v>
      </c>
      <c r="M2572" s="388">
        <f t="shared" ref="M2572:M2573" si="40">I2572+J2572+K2572+L2572</f>
        <v>353</v>
      </c>
      <c r="N2572" s="393" t="s">
        <v>2380</v>
      </c>
    </row>
    <row r="2573" spans="1:14" ht="31.5" customHeight="1">
      <c r="A2573" s="320"/>
      <c r="B2573" s="1021"/>
      <c r="C2573" s="1023"/>
      <c r="D2573" s="1026"/>
      <c r="E2573" s="1029"/>
      <c r="F2573" s="1029"/>
      <c r="G2573" s="1029"/>
      <c r="H2573" s="188" t="s">
        <v>24</v>
      </c>
      <c r="I2573" s="150">
        <v>138</v>
      </c>
      <c r="J2573" s="150">
        <v>0</v>
      </c>
      <c r="K2573" s="150">
        <v>61</v>
      </c>
      <c r="L2573" s="150">
        <v>154</v>
      </c>
      <c r="M2573" s="388">
        <f t="shared" si="40"/>
        <v>353</v>
      </c>
      <c r="N2573" s="394"/>
    </row>
    <row r="2574" spans="1:14" ht="31.5" customHeight="1" thickBot="1">
      <c r="A2574" s="320"/>
      <c r="B2574" s="1022"/>
      <c r="C2574" s="1024"/>
      <c r="D2574" s="1027"/>
      <c r="E2574" s="1030"/>
      <c r="F2574" s="1030"/>
      <c r="G2574" s="1030"/>
      <c r="H2574" s="188" t="s">
        <v>25</v>
      </c>
      <c r="I2574" s="371">
        <v>1</v>
      </c>
      <c r="J2574" s="150">
        <v>0</v>
      </c>
      <c r="K2574" s="371">
        <v>1</v>
      </c>
      <c r="L2574" s="371">
        <v>1</v>
      </c>
      <c r="M2574" s="399">
        <v>1</v>
      </c>
      <c r="N2574" s="402"/>
    </row>
    <row r="2575" spans="1:14" ht="31.5" customHeight="1" thickTop="1">
      <c r="A2575" s="320"/>
      <c r="B2575" s="1020" t="s">
        <v>2369</v>
      </c>
      <c r="C2575" s="885" t="s">
        <v>2370</v>
      </c>
      <c r="D2575" s="1025" t="s">
        <v>2371</v>
      </c>
      <c r="E2575" s="1037" t="s">
        <v>73</v>
      </c>
      <c r="F2575" s="1025" t="s">
        <v>2391</v>
      </c>
      <c r="G2575" s="1025" t="s">
        <v>2392</v>
      </c>
      <c r="H2575" s="184" t="s">
        <v>22</v>
      </c>
      <c r="I2575" s="149">
        <v>976</v>
      </c>
      <c r="J2575" s="149">
        <v>0</v>
      </c>
      <c r="K2575" s="149">
        <v>788</v>
      </c>
      <c r="L2575" s="149">
        <v>1128</v>
      </c>
      <c r="M2575" s="388">
        <f t="shared" ref="M2575:M2576" si="41">I2575+J2575+K2575+L2575</f>
        <v>2892</v>
      </c>
      <c r="N2575" s="393" t="s">
        <v>2380</v>
      </c>
    </row>
    <row r="2576" spans="1:14" ht="31.5" customHeight="1">
      <c r="A2576" s="320"/>
      <c r="B2576" s="1021"/>
      <c r="C2576" s="1023"/>
      <c r="D2576" s="1026"/>
      <c r="E2576" s="1029"/>
      <c r="F2576" s="1029"/>
      <c r="G2576" s="1029"/>
      <c r="H2576" s="188" t="s">
        <v>24</v>
      </c>
      <c r="I2576" s="150">
        <v>976</v>
      </c>
      <c r="J2576" s="150">
        <v>0</v>
      </c>
      <c r="K2576" s="150">
        <v>788</v>
      </c>
      <c r="L2576" s="150">
        <v>1128</v>
      </c>
      <c r="M2576" s="388">
        <f t="shared" si="41"/>
        <v>2892</v>
      </c>
      <c r="N2576" s="394"/>
    </row>
    <row r="2577" spans="1:14" ht="31.5" customHeight="1" thickBot="1">
      <c r="A2577" s="320"/>
      <c r="B2577" s="1022"/>
      <c r="C2577" s="1024"/>
      <c r="D2577" s="1027"/>
      <c r="E2577" s="1030"/>
      <c r="F2577" s="1030"/>
      <c r="G2577" s="1030"/>
      <c r="H2577" s="188" t="s">
        <v>25</v>
      </c>
      <c r="I2577" s="371">
        <v>1</v>
      </c>
      <c r="J2577" s="150">
        <v>0</v>
      </c>
      <c r="K2577" s="371">
        <v>1</v>
      </c>
      <c r="L2577" s="371">
        <v>1</v>
      </c>
      <c r="M2577" s="399">
        <v>1</v>
      </c>
      <c r="N2577" s="402"/>
    </row>
    <row r="2578" spans="1:14" ht="31.5" customHeight="1" thickTop="1">
      <c r="A2578" s="320"/>
      <c r="B2578" s="1034" t="s">
        <v>2369</v>
      </c>
      <c r="C2578" s="886" t="s">
        <v>2370</v>
      </c>
      <c r="D2578" s="895" t="s">
        <v>2371</v>
      </c>
      <c r="E2578" s="1036" t="s">
        <v>73</v>
      </c>
      <c r="F2578" s="895" t="s">
        <v>2393</v>
      </c>
      <c r="G2578" s="895" t="s">
        <v>2394</v>
      </c>
      <c r="H2578" s="184" t="s">
        <v>22</v>
      </c>
      <c r="I2578" s="149">
        <v>439</v>
      </c>
      <c r="J2578" s="149">
        <v>0</v>
      </c>
      <c r="K2578" s="149">
        <v>161</v>
      </c>
      <c r="L2578" s="149">
        <v>230</v>
      </c>
      <c r="M2578" s="388">
        <f t="shared" ref="M2578:M2579" si="42">I2578+J2578+K2578+L2578</f>
        <v>830</v>
      </c>
      <c r="N2578" s="393" t="s">
        <v>2380</v>
      </c>
    </row>
    <row r="2579" spans="1:14" ht="31.5" customHeight="1">
      <c r="A2579" s="320"/>
      <c r="B2579" s="1035"/>
      <c r="C2579" s="1023"/>
      <c r="D2579" s="1026"/>
      <c r="E2579" s="1029"/>
      <c r="F2579" s="1029"/>
      <c r="G2579" s="1029"/>
      <c r="H2579" s="188" t="s">
        <v>24</v>
      </c>
      <c r="I2579" s="150">
        <v>439</v>
      </c>
      <c r="J2579" s="150">
        <v>0</v>
      </c>
      <c r="K2579" s="150">
        <v>161</v>
      </c>
      <c r="L2579" s="150">
        <v>230</v>
      </c>
      <c r="M2579" s="388">
        <f t="shared" si="42"/>
        <v>830</v>
      </c>
      <c r="N2579" s="394"/>
    </row>
    <row r="2580" spans="1:14" ht="31.5" customHeight="1" thickBot="1">
      <c r="A2580" s="320"/>
      <c r="B2580" s="1035"/>
      <c r="C2580" s="1023"/>
      <c r="D2580" s="1026"/>
      <c r="E2580" s="1029"/>
      <c r="F2580" s="1029"/>
      <c r="G2580" s="1029"/>
      <c r="H2580" s="188" t="s">
        <v>25</v>
      </c>
      <c r="I2580" s="398">
        <v>1</v>
      </c>
      <c r="J2580" s="391">
        <v>0</v>
      </c>
      <c r="K2580" s="398">
        <v>1</v>
      </c>
      <c r="L2580" s="398">
        <v>1</v>
      </c>
      <c r="M2580" s="398">
        <v>1</v>
      </c>
      <c r="N2580" s="402"/>
    </row>
    <row r="2581" spans="1:14" ht="31.5" customHeight="1" thickTop="1">
      <c r="A2581" s="320"/>
      <c r="B2581" s="1033" t="s">
        <v>2395</v>
      </c>
      <c r="C2581" s="938" t="s">
        <v>2396</v>
      </c>
      <c r="D2581" s="941" t="s">
        <v>2397</v>
      </c>
      <c r="E2581" s="1011" t="s">
        <v>19</v>
      </c>
      <c r="F2581" s="941" t="s">
        <v>2398</v>
      </c>
      <c r="G2581" s="941" t="s">
        <v>2399</v>
      </c>
      <c r="H2581" s="184" t="s">
        <v>22</v>
      </c>
      <c r="I2581" s="403">
        <v>452509</v>
      </c>
      <c r="J2581" s="403">
        <v>3235911</v>
      </c>
      <c r="K2581" s="403">
        <v>4017144</v>
      </c>
      <c r="L2581" s="403">
        <v>1337676</v>
      </c>
      <c r="M2581" s="403">
        <v>9043240</v>
      </c>
      <c r="N2581" s="304" t="s">
        <v>2400</v>
      </c>
    </row>
    <row r="2582" spans="1:14" ht="31.5" customHeight="1">
      <c r="A2582" s="320"/>
      <c r="B2582" s="1001"/>
      <c r="C2582" s="925"/>
      <c r="D2582" s="934"/>
      <c r="E2582" s="1012"/>
      <c r="F2582" s="934"/>
      <c r="G2582" s="934"/>
      <c r="H2582" s="188" t="s">
        <v>24</v>
      </c>
      <c r="I2582" s="270">
        <v>1815226</v>
      </c>
      <c r="J2582" s="403">
        <v>504016</v>
      </c>
      <c r="K2582" s="403">
        <v>1070358</v>
      </c>
      <c r="L2582" s="403">
        <v>1524474</v>
      </c>
      <c r="M2582" s="403">
        <v>4914074</v>
      </c>
      <c r="N2582" s="302" t="s">
        <v>2401</v>
      </c>
    </row>
    <row r="2583" spans="1:14" ht="31.5" customHeight="1">
      <c r="A2583" s="320"/>
      <c r="B2583" s="1001"/>
      <c r="C2583" s="925"/>
      <c r="D2583" s="934"/>
      <c r="E2583" s="1012"/>
      <c r="F2583" s="934"/>
      <c r="G2583" s="934"/>
      <c r="H2583" s="188" t="s">
        <v>25</v>
      </c>
      <c r="I2583" s="296">
        <v>4.6600000000000003E-2</v>
      </c>
      <c r="J2583" s="296">
        <v>-0.84419999999999995</v>
      </c>
      <c r="K2583" s="296">
        <v>-0.76749999999999996</v>
      </c>
      <c r="L2583" s="296">
        <v>0.1396</v>
      </c>
      <c r="M2583" s="296">
        <v>-0.45660000000000001</v>
      </c>
      <c r="N2583" s="302" t="s">
        <v>2402</v>
      </c>
    </row>
    <row r="2584" spans="1:14" ht="31.5" customHeight="1" thickBot="1">
      <c r="A2584" s="320"/>
      <c r="B2584" s="1002"/>
      <c r="C2584" s="926"/>
      <c r="D2584" s="935"/>
      <c r="E2584" s="1019"/>
      <c r="F2584" s="935"/>
      <c r="G2584" s="935"/>
      <c r="H2584" s="188" t="s">
        <v>1189</v>
      </c>
      <c r="I2584" s="289">
        <v>0.03</v>
      </c>
      <c r="J2584" s="289">
        <v>0.03</v>
      </c>
      <c r="K2584" s="289">
        <v>0.03</v>
      </c>
      <c r="L2584" s="289">
        <v>0.03</v>
      </c>
      <c r="M2584" s="289">
        <v>0.12</v>
      </c>
      <c r="N2584" s="302"/>
    </row>
    <row r="2585" spans="1:14" ht="31.5" customHeight="1" thickTop="1">
      <c r="A2585" s="320"/>
      <c r="B2585" s="1004" t="s">
        <v>2395</v>
      </c>
      <c r="C2585" s="924" t="s">
        <v>2396</v>
      </c>
      <c r="D2585" s="936" t="s">
        <v>2397</v>
      </c>
      <c r="E2585" s="1017" t="s">
        <v>26</v>
      </c>
      <c r="F2585" s="927" t="s">
        <v>2403</v>
      </c>
      <c r="G2585" s="927" t="s">
        <v>2404</v>
      </c>
      <c r="H2585" s="184" t="s">
        <v>22</v>
      </c>
      <c r="I2585" s="185">
        <v>1</v>
      </c>
      <c r="J2585" s="185">
        <v>0</v>
      </c>
      <c r="K2585" s="185">
        <v>0</v>
      </c>
      <c r="L2585" s="185">
        <v>21</v>
      </c>
      <c r="M2585" s="185">
        <v>22</v>
      </c>
      <c r="N2585" s="301"/>
    </row>
    <row r="2586" spans="1:14" ht="31.5" customHeight="1">
      <c r="A2586" s="320"/>
      <c r="B2586" s="1001"/>
      <c r="C2586" s="925"/>
      <c r="D2586" s="934"/>
      <c r="E2586" s="998"/>
      <c r="F2586" s="928"/>
      <c r="G2586" s="928"/>
      <c r="H2586" s="188" t="s">
        <v>24</v>
      </c>
      <c r="I2586" s="189">
        <v>1</v>
      </c>
      <c r="J2586" s="189">
        <v>5</v>
      </c>
      <c r="K2586" s="189">
        <v>0</v>
      </c>
      <c r="L2586" s="189">
        <v>21</v>
      </c>
      <c r="M2586" s="189">
        <v>27</v>
      </c>
      <c r="N2586" s="302"/>
    </row>
    <row r="2587" spans="1:14" ht="31.5" customHeight="1" thickBot="1">
      <c r="A2587" s="320"/>
      <c r="B2587" s="1002"/>
      <c r="C2587" s="926"/>
      <c r="D2587" s="935"/>
      <c r="E2587" s="1016"/>
      <c r="F2587" s="929"/>
      <c r="G2587" s="929"/>
      <c r="H2587" s="188" t="s">
        <v>25</v>
      </c>
      <c r="I2587" s="289">
        <v>1</v>
      </c>
      <c r="J2587" s="289">
        <v>0</v>
      </c>
      <c r="K2587" s="289">
        <v>0</v>
      </c>
      <c r="L2587" s="289">
        <v>1</v>
      </c>
      <c r="M2587" s="289">
        <v>0.81479999999999997</v>
      </c>
      <c r="N2587" s="302"/>
    </row>
    <row r="2588" spans="1:14" ht="31.5" customHeight="1" thickTop="1">
      <c r="A2588" s="320"/>
      <c r="B2588" s="1000" t="s">
        <v>2395</v>
      </c>
      <c r="C2588" s="925" t="s">
        <v>2396</v>
      </c>
      <c r="D2588" s="933" t="s">
        <v>2397</v>
      </c>
      <c r="E2588" s="998" t="s">
        <v>55</v>
      </c>
      <c r="F2588" s="933" t="s">
        <v>2405</v>
      </c>
      <c r="G2588" s="933" t="s">
        <v>2406</v>
      </c>
      <c r="H2588" s="184" t="s">
        <v>22</v>
      </c>
      <c r="I2588" s="185">
        <v>0</v>
      </c>
      <c r="J2588" s="185">
        <v>0</v>
      </c>
      <c r="K2588" s="185">
        <v>0</v>
      </c>
      <c r="L2588" s="185">
        <v>0</v>
      </c>
      <c r="M2588" s="185">
        <v>0</v>
      </c>
      <c r="N2588" s="301"/>
    </row>
    <row r="2589" spans="1:14" ht="31.5" customHeight="1">
      <c r="A2589" s="320"/>
      <c r="B2589" s="1001"/>
      <c r="C2589" s="925"/>
      <c r="D2589" s="934"/>
      <c r="E2589" s="998"/>
      <c r="F2589" s="934"/>
      <c r="G2589" s="934"/>
      <c r="H2589" s="188" t="s">
        <v>24</v>
      </c>
      <c r="I2589" s="189">
        <v>0</v>
      </c>
      <c r="J2589" s="189">
        <v>0</v>
      </c>
      <c r="K2589" s="189">
        <v>0</v>
      </c>
      <c r="L2589" s="189">
        <v>0</v>
      </c>
      <c r="M2589" s="189">
        <v>0</v>
      </c>
      <c r="N2589" s="302"/>
    </row>
    <row r="2590" spans="1:14" ht="31.5" customHeight="1" thickBot="1">
      <c r="A2590" s="320"/>
      <c r="B2590" s="1002"/>
      <c r="C2590" s="926"/>
      <c r="D2590" s="935"/>
      <c r="E2590" s="1016"/>
      <c r="F2590" s="935"/>
      <c r="G2590" s="935"/>
      <c r="H2590" s="188" t="s">
        <v>25</v>
      </c>
      <c r="I2590" s="289">
        <v>0</v>
      </c>
      <c r="J2590" s="289">
        <v>0</v>
      </c>
      <c r="K2590" s="289">
        <v>0</v>
      </c>
      <c r="L2590" s="289">
        <v>0</v>
      </c>
      <c r="M2590" s="289">
        <v>0</v>
      </c>
      <c r="N2590" s="302"/>
    </row>
    <row r="2591" spans="1:14" ht="31.5" customHeight="1" thickTop="1">
      <c r="A2591" s="320"/>
      <c r="B2591" s="1000" t="s">
        <v>2395</v>
      </c>
      <c r="C2591" s="925" t="s">
        <v>2396</v>
      </c>
      <c r="D2591" s="933" t="s">
        <v>2397</v>
      </c>
      <c r="E2591" s="998" t="s">
        <v>70</v>
      </c>
      <c r="F2591" s="933" t="s">
        <v>2407</v>
      </c>
      <c r="G2591" s="933" t="s">
        <v>2408</v>
      </c>
      <c r="H2591" s="184" t="s">
        <v>22</v>
      </c>
      <c r="I2591" s="185">
        <v>5</v>
      </c>
      <c r="J2591" s="185">
        <v>5</v>
      </c>
      <c r="K2591" s="185">
        <v>0</v>
      </c>
      <c r="L2591" s="185">
        <v>5</v>
      </c>
      <c r="M2591" s="185">
        <v>15</v>
      </c>
      <c r="N2591" s="301"/>
    </row>
    <row r="2592" spans="1:14" ht="31.5" customHeight="1">
      <c r="A2592" s="320"/>
      <c r="B2592" s="1001"/>
      <c r="C2592" s="925"/>
      <c r="D2592" s="934"/>
      <c r="E2592" s="998"/>
      <c r="F2592" s="934"/>
      <c r="G2592" s="934"/>
      <c r="H2592" s="188" t="s">
        <v>24</v>
      </c>
      <c r="I2592" s="189">
        <v>32</v>
      </c>
      <c r="J2592" s="189">
        <v>32</v>
      </c>
      <c r="K2592" s="189">
        <v>32</v>
      </c>
      <c r="L2592" s="189">
        <v>32</v>
      </c>
      <c r="M2592" s="189">
        <v>128</v>
      </c>
      <c r="N2592" s="302"/>
    </row>
    <row r="2593" spans="1:14" ht="31.5" customHeight="1" thickBot="1">
      <c r="A2593" s="320"/>
      <c r="B2593" s="1002"/>
      <c r="C2593" s="926"/>
      <c r="D2593" s="935"/>
      <c r="E2593" s="998"/>
      <c r="F2593" s="934"/>
      <c r="G2593" s="934"/>
      <c r="H2593" s="188" t="s">
        <v>25</v>
      </c>
      <c r="I2593" s="296">
        <v>0.15629999999999999</v>
      </c>
      <c r="J2593" s="296">
        <v>0.15629999999999999</v>
      </c>
      <c r="K2593" s="296">
        <v>0</v>
      </c>
      <c r="L2593" s="296">
        <v>0.15629999999999999</v>
      </c>
      <c r="M2593" s="289">
        <v>0.1172</v>
      </c>
      <c r="N2593" s="302"/>
    </row>
    <row r="2594" spans="1:14" ht="31.5" customHeight="1" thickTop="1">
      <c r="A2594" s="320"/>
      <c r="B2594" s="1000" t="s">
        <v>2395</v>
      </c>
      <c r="C2594" s="925" t="s">
        <v>2396</v>
      </c>
      <c r="D2594" s="933" t="s">
        <v>2397</v>
      </c>
      <c r="E2594" s="997" t="s">
        <v>103</v>
      </c>
      <c r="F2594" s="941" t="s">
        <v>2409</v>
      </c>
      <c r="G2594" s="941" t="s">
        <v>2410</v>
      </c>
      <c r="H2594" s="184" t="s">
        <v>22</v>
      </c>
      <c r="I2594" s="185">
        <v>10</v>
      </c>
      <c r="J2594" s="185">
        <v>10</v>
      </c>
      <c r="K2594" s="185">
        <v>0</v>
      </c>
      <c r="L2594" s="185">
        <v>8</v>
      </c>
      <c r="M2594" s="185">
        <v>28</v>
      </c>
      <c r="N2594" s="301"/>
    </row>
    <row r="2595" spans="1:14" ht="31.5" customHeight="1">
      <c r="A2595" s="320"/>
      <c r="B2595" s="1001"/>
      <c r="C2595" s="925"/>
      <c r="D2595" s="934"/>
      <c r="E2595" s="998"/>
      <c r="F2595" s="934"/>
      <c r="G2595" s="934"/>
      <c r="H2595" s="188" t="s">
        <v>24</v>
      </c>
      <c r="I2595" s="189">
        <v>10</v>
      </c>
      <c r="J2595" s="189">
        <v>10</v>
      </c>
      <c r="K2595" s="404">
        <v>0</v>
      </c>
      <c r="L2595" s="189">
        <v>8</v>
      </c>
      <c r="M2595" s="189">
        <v>28</v>
      </c>
      <c r="N2595" s="302"/>
    </row>
    <row r="2596" spans="1:14" ht="31.5" customHeight="1" thickBot="1">
      <c r="A2596" s="320"/>
      <c r="B2596" s="1002"/>
      <c r="C2596" s="926"/>
      <c r="D2596" s="935"/>
      <c r="E2596" s="998"/>
      <c r="F2596" s="934"/>
      <c r="G2596" s="934"/>
      <c r="H2596" s="188" t="s">
        <v>25</v>
      </c>
      <c r="I2596" s="289">
        <v>1</v>
      </c>
      <c r="J2596" s="289">
        <v>1</v>
      </c>
      <c r="K2596" s="289">
        <v>0</v>
      </c>
      <c r="L2596" s="289">
        <v>1</v>
      </c>
      <c r="M2596" s="289">
        <v>1</v>
      </c>
      <c r="N2596" s="302"/>
    </row>
    <row r="2597" spans="1:14" ht="31.5" customHeight="1" thickTop="1">
      <c r="A2597" s="320"/>
      <c r="B2597" s="1000" t="s">
        <v>2395</v>
      </c>
      <c r="C2597" s="925" t="s">
        <v>2396</v>
      </c>
      <c r="D2597" s="933" t="s">
        <v>2397</v>
      </c>
      <c r="E2597" s="997" t="s">
        <v>238</v>
      </c>
      <c r="F2597" s="941" t="s">
        <v>2411</v>
      </c>
      <c r="G2597" s="941" t="s">
        <v>2412</v>
      </c>
      <c r="H2597" s="184" t="s">
        <v>22</v>
      </c>
      <c r="I2597" s="185">
        <v>85</v>
      </c>
      <c r="J2597" s="185">
        <v>204</v>
      </c>
      <c r="K2597" s="185">
        <v>90</v>
      </c>
      <c r="L2597" s="185">
        <v>185</v>
      </c>
      <c r="M2597" s="185">
        <v>564</v>
      </c>
      <c r="N2597" s="301"/>
    </row>
    <row r="2598" spans="1:14" ht="31.5" customHeight="1">
      <c r="A2598" s="320"/>
      <c r="B2598" s="1001"/>
      <c r="C2598" s="925"/>
      <c r="D2598" s="934"/>
      <c r="E2598" s="998"/>
      <c r="F2598" s="934"/>
      <c r="G2598" s="934"/>
      <c r="H2598" s="188" t="s">
        <v>24</v>
      </c>
      <c r="I2598" s="189">
        <v>115</v>
      </c>
      <c r="J2598" s="189">
        <v>300</v>
      </c>
      <c r="K2598" s="189">
        <v>180</v>
      </c>
      <c r="L2598" s="189">
        <v>230</v>
      </c>
      <c r="M2598" s="189">
        <v>825</v>
      </c>
      <c r="N2598" s="302"/>
    </row>
    <row r="2599" spans="1:14" ht="31.5" customHeight="1" thickBot="1">
      <c r="A2599" s="320"/>
      <c r="B2599" s="1002"/>
      <c r="C2599" s="926"/>
      <c r="D2599" s="935"/>
      <c r="E2599" s="998"/>
      <c r="F2599" s="934"/>
      <c r="G2599" s="934"/>
      <c r="H2599" s="188" t="s">
        <v>25</v>
      </c>
      <c r="I2599" s="296">
        <v>0.73909999999999998</v>
      </c>
      <c r="J2599" s="289">
        <v>0.68</v>
      </c>
      <c r="K2599" s="289">
        <v>0.5</v>
      </c>
      <c r="L2599" s="296">
        <v>0.80430000000000001</v>
      </c>
      <c r="M2599" s="296">
        <v>0.68359999999999999</v>
      </c>
      <c r="N2599" s="302"/>
    </row>
    <row r="2600" spans="1:14" ht="31.5" customHeight="1" thickTop="1">
      <c r="A2600" s="320"/>
      <c r="B2600" s="1004" t="s">
        <v>2395</v>
      </c>
      <c r="C2600" s="924" t="s">
        <v>2396</v>
      </c>
      <c r="D2600" s="936" t="s">
        <v>2397</v>
      </c>
      <c r="E2600" s="997" t="s">
        <v>530</v>
      </c>
      <c r="F2600" s="941" t="s">
        <v>2413</v>
      </c>
      <c r="G2600" s="941" t="s">
        <v>2414</v>
      </c>
      <c r="H2600" s="184" t="s">
        <v>22</v>
      </c>
      <c r="I2600" s="185">
        <v>10</v>
      </c>
      <c r="J2600" s="185">
        <v>0</v>
      </c>
      <c r="K2600" s="185">
        <v>0</v>
      </c>
      <c r="L2600" s="185">
        <v>0</v>
      </c>
      <c r="M2600" s="185">
        <v>10</v>
      </c>
      <c r="N2600" s="301"/>
    </row>
    <row r="2601" spans="1:14" ht="31.5" customHeight="1">
      <c r="A2601" s="320"/>
      <c r="B2601" s="1001"/>
      <c r="C2601" s="925"/>
      <c r="D2601" s="934"/>
      <c r="E2601" s="998"/>
      <c r="F2601" s="934"/>
      <c r="G2601" s="934"/>
      <c r="H2601" s="188" t="s">
        <v>24</v>
      </c>
      <c r="I2601" s="189">
        <v>10</v>
      </c>
      <c r="J2601" s="189">
        <v>0</v>
      </c>
      <c r="K2601" s="189">
        <v>0</v>
      </c>
      <c r="L2601" s="189">
        <v>0</v>
      </c>
      <c r="M2601" s="189">
        <v>10</v>
      </c>
      <c r="N2601" s="302"/>
    </row>
    <row r="2602" spans="1:14" ht="31.5" customHeight="1" thickBot="1">
      <c r="A2602" s="320"/>
      <c r="B2602" s="1002"/>
      <c r="C2602" s="926"/>
      <c r="D2602" s="935"/>
      <c r="E2602" s="998"/>
      <c r="F2602" s="934"/>
      <c r="G2602" s="934"/>
      <c r="H2602" s="188" t="s">
        <v>25</v>
      </c>
      <c r="I2602" s="289">
        <v>1</v>
      </c>
      <c r="J2602" s="289">
        <v>0</v>
      </c>
      <c r="K2602" s="289">
        <v>0</v>
      </c>
      <c r="L2602" s="289">
        <v>0</v>
      </c>
      <c r="M2602" s="289">
        <v>0.25</v>
      </c>
      <c r="N2602" s="302" t="s">
        <v>2415</v>
      </c>
    </row>
    <row r="2603" spans="1:14" ht="31.5" customHeight="1" thickTop="1">
      <c r="A2603" s="320"/>
      <c r="B2603" s="1004" t="s">
        <v>2395</v>
      </c>
      <c r="C2603" s="924" t="s">
        <v>2396</v>
      </c>
      <c r="D2603" s="936" t="s">
        <v>2397</v>
      </c>
      <c r="E2603" s="997" t="s">
        <v>1137</v>
      </c>
      <c r="F2603" s="941" t="s">
        <v>2416</v>
      </c>
      <c r="G2603" s="941" t="s">
        <v>2417</v>
      </c>
      <c r="H2603" s="184" t="s">
        <v>22</v>
      </c>
      <c r="I2603" s="185"/>
      <c r="J2603" s="185">
        <v>0</v>
      </c>
      <c r="K2603" s="185">
        <v>0</v>
      </c>
      <c r="L2603" s="185">
        <v>0</v>
      </c>
      <c r="M2603" s="185">
        <v>0</v>
      </c>
      <c r="N2603" s="301"/>
    </row>
    <row r="2604" spans="1:14" ht="31.5" customHeight="1">
      <c r="A2604" s="320"/>
      <c r="B2604" s="1001"/>
      <c r="C2604" s="925"/>
      <c r="D2604" s="934"/>
      <c r="E2604" s="998"/>
      <c r="F2604" s="934"/>
      <c r="G2604" s="934"/>
      <c r="H2604" s="188" t="s">
        <v>24</v>
      </c>
      <c r="I2604" s="189"/>
      <c r="J2604" s="189">
        <v>0</v>
      </c>
      <c r="K2604" s="189">
        <v>0</v>
      </c>
      <c r="L2604" s="189">
        <v>0</v>
      </c>
      <c r="M2604" s="189">
        <v>0</v>
      </c>
      <c r="N2604" s="302"/>
    </row>
    <row r="2605" spans="1:14" ht="31.5" customHeight="1" thickBot="1">
      <c r="A2605" s="320"/>
      <c r="B2605" s="1002"/>
      <c r="C2605" s="926"/>
      <c r="D2605" s="935"/>
      <c r="E2605" s="998"/>
      <c r="F2605" s="934"/>
      <c r="G2605" s="934"/>
      <c r="H2605" s="188" t="s">
        <v>25</v>
      </c>
      <c r="I2605" s="289">
        <v>0.05</v>
      </c>
      <c r="J2605" s="289">
        <v>0</v>
      </c>
      <c r="K2605" s="289">
        <v>0</v>
      </c>
      <c r="L2605" s="289">
        <v>0</v>
      </c>
      <c r="M2605" s="289">
        <v>0</v>
      </c>
      <c r="N2605" s="302" t="s">
        <v>2415</v>
      </c>
    </row>
    <row r="2606" spans="1:14" ht="31.5" customHeight="1" thickTop="1">
      <c r="A2606" s="320"/>
      <c r="B2606" s="1000" t="s">
        <v>2395</v>
      </c>
      <c r="C2606" s="925" t="s">
        <v>2396</v>
      </c>
      <c r="D2606" s="933" t="s">
        <v>2397</v>
      </c>
      <c r="E2606" s="997" t="s">
        <v>73</v>
      </c>
      <c r="F2606" s="941" t="s">
        <v>2418</v>
      </c>
      <c r="G2606" s="941" t="s">
        <v>2419</v>
      </c>
      <c r="H2606" s="184" t="s">
        <v>22</v>
      </c>
      <c r="I2606" s="185">
        <v>0</v>
      </c>
      <c r="J2606" s="185">
        <v>0</v>
      </c>
      <c r="K2606" s="185">
        <v>0</v>
      </c>
      <c r="L2606" s="185">
        <v>0</v>
      </c>
      <c r="M2606" s="185">
        <v>0</v>
      </c>
      <c r="N2606" s="301"/>
    </row>
    <row r="2607" spans="1:14" ht="31.5" customHeight="1">
      <c r="A2607" s="320"/>
      <c r="B2607" s="1001"/>
      <c r="C2607" s="925"/>
      <c r="D2607" s="934"/>
      <c r="E2607" s="998"/>
      <c r="F2607" s="934"/>
      <c r="G2607" s="934"/>
      <c r="H2607" s="188" t="s">
        <v>24</v>
      </c>
      <c r="I2607" s="189">
        <v>0</v>
      </c>
      <c r="J2607" s="189">
        <v>0</v>
      </c>
      <c r="K2607" s="189">
        <v>0</v>
      </c>
      <c r="L2607" s="189">
        <v>0</v>
      </c>
      <c r="M2607" s="189">
        <v>0</v>
      </c>
      <c r="N2607" s="302"/>
    </row>
    <row r="2608" spans="1:14" ht="31.5" customHeight="1" thickBot="1">
      <c r="A2608" s="320"/>
      <c r="B2608" s="1002"/>
      <c r="C2608" s="926"/>
      <c r="D2608" s="935"/>
      <c r="E2608" s="998"/>
      <c r="F2608" s="934"/>
      <c r="G2608" s="934"/>
      <c r="H2608" s="188" t="s">
        <v>25</v>
      </c>
      <c r="I2608" s="289">
        <v>0</v>
      </c>
      <c r="J2608" s="289">
        <v>0</v>
      </c>
      <c r="K2608" s="289">
        <v>0</v>
      </c>
      <c r="L2608" s="289">
        <v>0</v>
      </c>
      <c r="M2608" s="289">
        <v>0</v>
      </c>
      <c r="N2608" s="302" t="s">
        <v>2420</v>
      </c>
    </row>
    <row r="2609" spans="1:14" ht="31.5" customHeight="1" thickTop="1">
      <c r="A2609" s="320"/>
      <c r="B2609" s="1000" t="s">
        <v>2395</v>
      </c>
      <c r="C2609" s="925" t="s">
        <v>2396</v>
      </c>
      <c r="D2609" s="933" t="s">
        <v>2397</v>
      </c>
      <c r="E2609" s="997" t="s">
        <v>108</v>
      </c>
      <c r="F2609" s="941" t="s">
        <v>2421</v>
      </c>
      <c r="G2609" s="941" t="s">
        <v>2422</v>
      </c>
      <c r="H2609" s="184" t="s">
        <v>22</v>
      </c>
      <c r="I2609" s="185">
        <v>0</v>
      </c>
      <c r="J2609" s="185">
        <v>0</v>
      </c>
      <c r="K2609" s="185">
        <v>0</v>
      </c>
      <c r="L2609" s="185">
        <v>0</v>
      </c>
      <c r="M2609" s="185">
        <v>0</v>
      </c>
      <c r="N2609" s="301"/>
    </row>
    <row r="2610" spans="1:14" ht="31.5" customHeight="1">
      <c r="A2610" s="320"/>
      <c r="B2610" s="1001"/>
      <c r="C2610" s="925"/>
      <c r="D2610" s="934"/>
      <c r="E2610" s="998"/>
      <c r="F2610" s="934"/>
      <c r="G2610" s="934"/>
      <c r="H2610" s="188" t="s">
        <v>24</v>
      </c>
      <c r="I2610" s="189">
        <v>0</v>
      </c>
      <c r="J2610" s="189">
        <v>0</v>
      </c>
      <c r="K2610" s="189">
        <v>0</v>
      </c>
      <c r="L2610" s="189">
        <v>0</v>
      </c>
      <c r="M2610" s="189">
        <v>0</v>
      </c>
      <c r="N2610" s="302"/>
    </row>
    <row r="2611" spans="1:14" ht="31.5" customHeight="1" thickBot="1">
      <c r="A2611" s="320"/>
      <c r="B2611" s="1002"/>
      <c r="C2611" s="926"/>
      <c r="D2611" s="935"/>
      <c r="E2611" s="998"/>
      <c r="F2611" s="934"/>
      <c r="G2611" s="934"/>
      <c r="H2611" s="188" t="s">
        <v>25</v>
      </c>
      <c r="I2611" s="379">
        <v>0</v>
      </c>
      <c r="J2611" s="379">
        <v>0</v>
      </c>
      <c r="K2611" s="379">
        <v>0</v>
      </c>
      <c r="L2611" s="379">
        <v>0</v>
      </c>
      <c r="M2611" s="379">
        <v>0</v>
      </c>
      <c r="N2611" s="405" t="s">
        <v>2420</v>
      </c>
    </row>
    <row r="2612" spans="1:14" ht="31.5" customHeight="1" thickTop="1">
      <c r="A2612" s="320"/>
      <c r="B2612" s="1004" t="s">
        <v>2395</v>
      </c>
      <c r="C2612" s="924" t="s">
        <v>2423</v>
      </c>
      <c r="D2612" s="936" t="s">
        <v>2424</v>
      </c>
      <c r="E2612" s="1011" t="s">
        <v>19</v>
      </c>
      <c r="F2612" s="941" t="s">
        <v>2425</v>
      </c>
      <c r="G2612" s="941" t="s">
        <v>2426</v>
      </c>
      <c r="H2612" s="184" t="s">
        <v>22</v>
      </c>
      <c r="I2612" s="403">
        <v>452509</v>
      </c>
      <c r="J2612" s="403">
        <v>3235911</v>
      </c>
      <c r="K2612" s="403">
        <v>4017144</v>
      </c>
      <c r="L2612" s="403">
        <v>1337676</v>
      </c>
      <c r="M2612" s="403">
        <v>9043240</v>
      </c>
      <c r="N2612" s="304" t="s">
        <v>2400</v>
      </c>
    </row>
    <row r="2613" spans="1:14" ht="31.5" customHeight="1">
      <c r="A2613" s="320"/>
      <c r="B2613" s="1001"/>
      <c r="C2613" s="925"/>
      <c r="D2613" s="934"/>
      <c r="E2613" s="1012"/>
      <c r="F2613" s="934"/>
      <c r="G2613" s="934"/>
      <c r="H2613" s="188" t="s">
        <v>24</v>
      </c>
      <c r="I2613" s="270">
        <v>1815226</v>
      </c>
      <c r="J2613" s="403">
        <v>504016</v>
      </c>
      <c r="K2613" s="403">
        <v>1070358</v>
      </c>
      <c r="L2613" s="403">
        <v>1524474</v>
      </c>
      <c r="M2613" s="403">
        <v>4914074</v>
      </c>
      <c r="N2613" s="302" t="s">
        <v>2401</v>
      </c>
    </row>
    <row r="2614" spans="1:14" ht="31.5" customHeight="1" thickBot="1">
      <c r="A2614" s="320"/>
      <c r="B2614" s="1002"/>
      <c r="C2614" s="926"/>
      <c r="D2614" s="935"/>
      <c r="E2614" s="1012"/>
      <c r="F2614" s="934"/>
      <c r="G2614" s="934"/>
      <c r="H2614" s="188" t="s">
        <v>25</v>
      </c>
      <c r="I2614" s="296">
        <v>4.6600000000000003E-2</v>
      </c>
      <c r="J2614" s="296">
        <v>-0.84419999999999995</v>
      </c>
      <c r="K2614" s="296">
        <v>-0.76749999999999996</v>
      </c>
      <c r="L2614" s="296">
        <v>0.1396</v>
      </c>
      <c r="M2614" s="296">
        <v>-0.45660000000000001</v>
      </c>
      <c r="N2614" s="302" t="s">
        <v>2427</v>
      </c>
    </row>
    <row r="2615" spans="1:14" ht="31.5" customHeight="1" thickTop="1">
      <c r="A2615" s="320"/>
      <c r="B2615" s="1004" t="s">
        <v>2395</v>
      </c>
      <c r="C2615" s="924" t="s">
        <v>2423</v>
      </c>
      <c r="D2615" s="936" t="s">
        <v>2424</v>
      </c>
      <c r="E2615" s="997" t="s">
        <v>26</v>
      </c>
      <c r="F2615" s="939" t="s">
        <v>2428</v>
      </c>
      <c r="G2615" s="939" t="s">
        <v>2429</v>
      </c>
      <c r="H2615" s="184" t="s">
        <v>22</v>
      </c>
      <c r="I2615" s="185">
        <v>1</v>
      </c>
      <c r="J2615" s="185">
        <v>1</v>
      </c>
      <c r="K2615" s="185">
        <v>0</v>
      </c>
      <c r="L2615" s="185">
        <v>1</v>
      </c>
      <c r="M2615" s="185">
        <v>3</v>
      </c>
      <c r="N2615" s="301"/>
    </row>
    <row r="2616" spans="1:14" ht="31.5" customHeight="1">
      <c r="A2616" s="320"/>
      <c r="B2616" s="1001"/>
      <c r="C2616" s="925"/>
      <c r="D2616" s="934"/>
      <c r="E2616" s="998"/>
      <c r="F2616" s="928"/>
      <c r="G2616" s="928"/>
      <c r="H2616" s="188" t="s">
        <v>24</v>
      </c>
      <c r="I2616" s="189">
        <v>1</v>
      </c>
      <c r="J2616" s="189">
        <v>1</v>
      </c>
      <c r="K2616" s="189">
        <v>0</v>
      </c>
      <c r="L2616" s="189">
        <v>1</v>
      </c>
      <c r="M2616" s="189">
        <v>3</v>
      </c>
      <c r="N2616" s="302"/>
    </row>
    <row r="2617" spans="1:14" ht="31.5" customHeight="1" thickBot="1">
      <c r="A2617" s="320"/>
      <c r="B2617" s="1002"/>
      <c r="C2617" s="926"/>
      <c r="D2617" s="935"/>
      <c r="E2617" s="998"/>
      <c r="F2617" s="928"/>
      <c r="G2617" s="928"/>
      <c r="H2617" s="188" t="s">
        <v>25</v>
      </c>
      <c r="I2617" s="289">
        <v>1</v>
      </c>
      <c r="J2617" s="289">
        <v>1</v>
      </c>
      <c r="K2617" s="289">
        <v>0</v>
      </c>
      <c r="L2617" s="289">
        <v>1</v>
      </c>
      <c r="M2617" s="289">
        <v>0.75</v>
      </c>
      <c r="N2617" s="302" t="s">
        <v>2430</v>
      </c>
    </row>
    <row r="2618" spans="1:14" ht="31.5" customHeight="1" thickTop="1">
      <c r="A2618" s="320"/>
      <c r="B2618" s="1000" t="s">
        <v>2395</v>
      </c>
      <c r="C2618" s="925" t="s">
        <v>2423</v>
      </c>
      <c r="D2618" s="933" t="s">
        <v>2424</v>
      </c>
      <c r="E2618" s="997" t="s">
        <v>70</v>
      </c>
      <c r="F2618" s="941" t="s">
        <v>2431</v>
      </c>
      <c r="G2618" s="941" t="s">
        <v>2432</v>
      </c>
      <c r="H2618" s="184" t="s">
        <v>22</v>
      </c>
      <c r="I2618" s="185">
        <v>1</v>
      </c>
      <c r="J2618" s="185">
        <v>1</v>
      </c>
      <c r="K2618" s="185">
        <v>0</v>
      </c>
      <c r="L2618" s="185">
        <v>0</v>
      </c>
      <c r="M2618" s="185">
        <v>2</v>
      </c>
      <c r="N2618" s="301"/>
    </row>
    <row r="2619" spans="1:14" ht="31.5" customHeight="1">
      <c r="A2619" s="320"/>
      <c r="B2619" s="1001"/>
      <c r="C2619" s="925"/>
      <c r="D2619" s="934"/>
      <c r="E2619" s="998"/>
      <c r="F2619" s="934"/>
      <c r="G2619" s="934"/>
      <c r="H2619" s="188" t="s">
        <v>24</v>
      </c>
      <c r="I2619" s="189">
        <v>1</v>
      </c>
      <c r="J2619" s="189">
        <v>1</v>
      </c>
      <c r="K2619" s="189">
        <v>0</v>
      </c>
      <c r="L2619" s="189">
        <v>0</v>
      </c>
      <c r="M2619" s="189">
        <v>2</v>
      </c>
      <c r="N2619" s="302"/>
    </row>
    <row r="2620" spans="1:14" ht="31.5" customHeight="1" thickBot="1">
      <c r="A2620" s="320"/>
      <c r="B2620" s="1032"/>
      <c r="C2620" s="925"/>
      <c r="D2620" s="943"/>
      <c r="E2620" s="998"/>
      <c r="F2620" s="943"/>
      <c r="G2620" s="943"/>
      <c r="H2620" s="372" t="s">
        <v>25</v>
      </c>
      <c r="I2620" s="373">
        <v>1</v>
      </c>
      <c r="J2620" s="373">
        <v>1</v>
      </c>
      <c r="K2620" s="373">
        <v>0</v>
      </c>
      <c r="L2620" s="373">
        <v>0</v>
      </c>
      <c r="M2620" s="373">
        <v>0.5</v>
      </c>
      <c r="N2620" s="382" t="s">
        <v>2430</v>
      </c>
    </row>
    <row r="2621" spans="1:14" ht="31.5" customHeight="1" thickTop="1">
      <c r="A2621" s="320"/>
      <c r="B2621" s="1004" t="s">
        <v>2395</v>
      </c>
      <c r="C2621" s="924" t="s">
        <v>2423</v>
      </c>
      <c r="D2621" s="936" t="s">
        <v>2424</v>
      </c>
      <c r="E2621" s="1017" t="s">
        <v>103</v>
      </c>
      <c r="F2621" s="936" t="s">
        <v>2433</v>
      </c>
      <c r="G2621" s="936" t="s">
        <v>2434</v>
      </c>
      <c r="H2621" s="375" t="s">
        <v>22</v>
      </c>
      <c r="I2621" s="286">
        <v>4</v>
      </c>
      <c r="J2621" s="286">
        <v>0</v>
      </c>
      <c r="K2621" s="286">
        <v>0</v>
      </c>
      <c r="L2621" s="286">
        <v>0</v>
      </c>
      <c r="M2621" s="286">
        <v>4</v>
      </c>
      <c r="N2621" s="383"/>
    </row>
    <row r="2622" spans="1:14" ht="31.5" customHeight="1">
      <c r="A2622" s="320"/>
      <c r="B2622" s="1001"/>
      <c r="C2622" s="925"/>
      <c r="D2622" s="934"/>
      <c r="E2622" s="998"/>
      <c r="F2622" s="934"/>
      <c r="G2622" s="934"/>
      <c r="H2622" s="188" t="s">
        <v>24</v>
      </c>
      <c r="I2622" s="189">
        <v>43</v>
      </c>
      <c r="J2622" s="189">
        <v>43</v>
      </c>
      <c r="K2622" s="189">
        <v>43</v>
      </c>
      <c r="L2622" s="189">
        <v>43</v>
      </c>
      <c r="M2622" s="189">
        <v>172</v>
      </c>
      <c r="N2622" s="384"/>
    </row>
    <row r="2623" spans="1:14" ht="31.5" customHeight="1" thickBot="1">
      <c r="A2623" s="320"/>
      <c r="B2623" s="1002"/>
      <c r="C2623" s="926"/>
      <c r="D2623" s="935"/>
      <c r="E2623" s="1016"/>
      <c r="F2623" s="935"/>
      <c r="G2623" s="935"/>
      <c r="H2623" s="378" t="s">
        <v>25</v>
      </c>
      <c r="I2623" s="379">
        <v>9.2999999999999999E-2</v>
      </c>
      <c r="J2623" s="379">
        <v>0</v>
      </c>
      <c r="K2623" s="379">
        <v>0</v>
      </c>
      <c r="L2623" s="379">
        <v>0</v>
      </c>
      <c r="M2623" s="379">
        <v>0.09</v>
      </c>
      <c r="N2623" s="385" t="s">
        <v>2430</v>
      </c>
    </row>
    <row r="2624" spans="1:14" ht="31.5" customHeight="1" thickTop="1">
      <c r="A2624" s="320"/>
      <c r="B2624" s="1004" t="s">
        <v>2395</v>
      </c>
      <c r="C2624" s="924" t="s">
        <v>2435</v>
      </c>
      <c r="D2624" s="936" t="s">
        <v>2436</v>
      </c>
      <c r="E2624" s="1018" t="s">
        <v>19</v>
      </c>
      <c r="F2624" s="936" t="s">
        <v>2437</v>
      </c>
      <c r="G2624" s="936" t="s">
        <v>2438</v>
      </c>
      <c r="H2624" s="375" t="s">
        <v>22</v>
      </c>
      <c r="I2624" s="406">
        <v>452509</v>
      </c>
      <c r="J2624" s="406">
        <v>3235911</v>
      </c>
      <c r="K2624" s="406">
        <v>4017144</v>
      </c>
      <c r="L2624" s="406">
        <v>1337676</v>
      </c>
      <c r="M2624" s="406">
        <v>9043240</v>
      </c>
      <c r="N2624" s="383" t="s">
        <v>2400</v>
      </c>
    </row>
    <row r="2625" spans="1:14" ht="31.5" customHeight="1">
      <c r="A2625" s="320"/>
      <c r="B2625" s="1001"/>
      <c r="C2625" s="925"/>
      <c r="D2625" s="934"/>
      <c r="E2625" s="1012"/>
      <c r="F2625" s="934"/>
      <c r="G2625" s="934"/>
      <c r="H2625" s="188" t="s">
        <v>24</v>
      </c>
      <c r="I2625" s="270">
        <v>1815226</v>
      </c>
      <c r="J2625" s="403">
        <v>504016</v>
      </c>
      <c r="K2625" s="403">
        <v>1070358</v>
      </c>
      <c r="L2625" s="403">
        <v>1524474</v>
      </c>
      <c r="M2625" s="403">
        <v>4914074</v>
      </c>
      <c r="N2625" s="384" t="s">
        <v>2401</v>
      </c>
    </row>
    <row r="2626" spans="1:14" ht="31.5" customHeight="1" thickBot="1">
      <c r="A2626" s="320"/>
      <c r="B2626" s="1002"/>
      <c r="C2626" s="926"/>
      <c r="D2626" s="935"/>
      <c r="E2626" s="1019"/>
      <c r="F2626" s="935"/>
      <c r="G2626" s="935"/>
      <c r="H2626" s="378" t="s">
        <v>25</v>
      </c>
      <c r="I2626" s="407">
        <v>4.6600000000000003E-2</v>
      </c>
      <c r="J2626" s="407">
        <v>-0.84419999999999995</v>
      </c>
      <c r="K2626" s="407">
        <v>-0.76749999999999996</v>
      </c>
      <c r="L2626" s="407">
        <v>0.1396</v>
      </c>
      <c r="M2626" s="407">
        <v>-0.45660000000000001</v>
      </c>
      <c r="N2626" s="385" t="s">
        <v>2427</v>
      </c>
    </row>
    <row r="2627" spans="1:14" ht="31.5" customHeight="1" thickTop="1">
      <c r="A2627" s="320"/>
      <c r="B2627" s="1000" t="s">
        <v>2395</v>
      </c>
      <c r="C2627" s="925" t="s">
        <v>2435</v>
      </c>
      <c r="D2627" s="933" t="s">
        <v>2436</v>
      </c>
      <c r="E2627" s="998" t="s">
        <v>26</v>
      </c>
      <c r="F2627" s="928" t="s">
        <v>2439</v>
      </c>
      <c r="G2627" s="928" t="s">
        <v>2440</v>
      </c>
      <c r="H2627" s="284" t="s">
        <v>22</v>
      </c>
      <c r="I2627" s="281">
        <v>50</v>
      </c>
      <c r="J2627" s="281">
        <v>0</v>
      </c>
      <c r="K2627" s="281">
        <v>0</v>
      </c>
      <c r="L2627" s="281">
        <v>0</v>
      </c>
      <c r="M2627" s="281">
        <v>50</v>
      </c>
      <c r="N2627" s="304"/>
    </row>
    <row r="2628" spans="1:14" ht="31.5" customHeight="1">
      <c r="A2628" s="320"/>
      <c r="B2628" s="1001"/>
      <c r="C2628" s="925"/>
      <c r="D2628" s="934"/>
      <c r="E2628" s="998"/>
      <c r="F2628" s="928"/>
      <c r="G2628" s="928"/>
      <c r="H2628" s="188" t="s">
        <v>24</v>
      </c>
      <c r="I2628" s="189">
        <v>50</v>
      </c>
      <c r="J2628" s="189">
        <v>0</v>
      </c>
      <c r="K2628" s="189">
        <v>0</v>
      </c>
      <c r="L2628" s="189">
        <v>0</v>
      </c>
      <c r="M2628" s="189">
        <v>50</v>
      </c>
      <c r="N2628" s="302"/>
    </row>
    <row r="2629" spans="1:14" ht="31.5" customHeight="1" thickBot="1">
      <c r="A2629" s="320"/>
      <c r="B2629" s="1002"/>
      <c r="C2629" s="926"/>
      <c r="D2629" s="935"/>
      <c r="E2629" s="998"/>
      <c r="F2629" s="928"/>
      <c r="G2629" s="928"/>
      <c r="H2629" s="188" t="s">
        <v>25</v>
      </c>
      <c r="I2629" s="289">
        <v>1</v>
      </c>
      <c r="J2629" s="289">
        <v>0</v>
      </c>
      <c r="K2629" s="289">
        <v>0</v>
      </c>
      <c r="L2629" s="289">
        <v>0</v>
      </c>
      <c r="M2629" s="289">
        <v>0.25</v>
      </c>
      <c r="N2629" s="302" t="s">
        <v>2420</v>
      </c>
    </row>
    <row r="2630" spans="1:14" ht="31.5" customHeight="1" thickTop="1">
      <c r="A2630" s="320"/>
      <c r="B2630" s="1004" t="s">
        <v>2395</v>
      </c>
      <c r="C2630" s="924" t="s">
        <v>2435</v>
      </c>
      <c r="D2630" s="936" t="s">
        <v>2436</v>
      </c>
      <c r="E2630" s="997" t="s">
        <v>55</v>
      </c>
      <c r="F2630" s="941" t="s">
        <v>2441</v>
      </c>
      <c r="G2630" s="941" t="s">
        <v>2442</v>
      </c>
      <c r="H2630" s="184" t="s">
        <v>22</v>
      </c>
      <c r="I2630" s="185">
        <v>6</v>
      </c>
      <c r="J2630" s="185">
        <v>6</v>
      </c>
      <c r="K2630" s="185">
        <v>6</v>
      </c>
      <c r="L2630" s="185">
        <v>0</v>
      </c>
      <c r="M2630" s="185">
        <v>18</v>
      </c>
      <c r="N2630" s="301"/>
    </row>
    <row r="2631" spans="1:14" ht="31.5" customHeight="1">
      <c r="A2631" s="320"/>
      <c r="B2631" s="1001"/>
      <c r="C2631" s="925"/>
      <c r="D2631" s="934"/>
      <c r="E2631" s="998"/>
      <c r="F2631" s="934"/>
      <c r="G2631" s="934"/>
      <c r="H2631" s="188" t="s">
        <v>24</v>
      </c>
      <c r="I2631" s="189">
        <v>6</v>
      </c>
      <c r="J2631" s="189">
        <v>2</v>
      </c>
      <c r="K2631" s="189">
        <v>6</v>
      </c>
      <c r="L2631" s="189">
        <v>0</v>
      </c>
      <c r="M2631" s="189">
        <v>14</v>
      </c>
      <c r="N2631" s="302"/>
    </row>
    <row r="2632" spans="1:14" ht="31.5" customHeight="1" thickBot="1">
      <c r="A2632" s="320"/>
      <c r="B2632" s="1002"/>
      <c r="C2632" s="926"/>
      <c r="D2632" s="935"/>
      <c r="E2632" s="998"/>
      <c r="F2632" s="934"/>
      <c r="G2632" s="934"/>
      <c r="H2632" s="188" t="s">
        <v>25</v>
      </c>
      <c r="I2632" s="289">
        <v>1</v>
      </c>
      <c r="J2632" s="289">
        <v>3</v>
      </c>
      <c r="K2632" s="289">
        <v>1</v>
      </c>
      <c r="L2632" s="289">
        <v>0</v>
      </c>
      <c r="M2632" s="289">
        <v>1.25</v>
      </c>
      <c r="N2632" s="302" t="s">
        <v>2443</v>
      </c>
    </row>
    <row r="2633" spans="1:14" ht="31.5" customHeight="1" thickTop="1">
      <c r="A2633" s="320"/>
      <c r="B2633" s="1004" t="s">
        <v>2395</v>
      </c>
      <c r="C2633" s="924" t="s">
        <v>2435</v>
      </c>
      <c r="D2633" s="936" t="s">
        <v>2436</v>
      </c>
      <c r="E2633" s="997" t="s">
        <v>70</v>
      </c>
      <c r="F2633" s="941" t="s">
        <v>2444</v>
      </c>
      <c r="G2633" s="941" t="s">
        <v>2445</v>
      </c>
      <c r="H2633" s="184" t="s">
        <v>22</v>
      </c>
      <c r="I2633" s="185">
        <v>10</v>
      </c>
      <c r="J2633" s="185">
        <v>0</v>
      </c>
      <c r="K2633" s="185">
        <v>0</v>
      </c>
      <c r="L2633" s="185">
        <v>0</v>
      </c>
      <c r="M2633" s="185">
        <v>10</v>
      </c>
      <c r="N2633" s="301"/>
    </row>
    <row r="2634" spans="1:14" ht="31.5" customHeight="1">
      <c r="A2634" s="320"/>
      <c r="B2634" s="1001"/>
      <c r="C2634" s="925"/>
      <c r="D2634" s="934"/>
      <c r="E2634" s="998"/>
      <c r="F2634" s="934"/>
      <c r="G2634" s="934"/>
      <c r="H2634" s="188" t="s">
        <v>24</v>
      </c>
      <c r="I2634" s="189">
        <v>10</v>
      </c>
      <c r="J2634" s="189">
        <v>0</v>
      </c>
      <c r="K2634" s="189">
        <v>0</v>
      </c>
      <c r="L2634" s="189">
        <v>0</v>
      </c>
      <c r="M2634" s="189">
        <v>10</v>
      </c>
      <c r="N2634" s="302"/>
    </row>
    <row r="2635" spans="1:14" ht="31.5" customHeight="1" thickBot="1">
      <c r="A2635" s="320"/>
      <c r="B2635" s="1002"/>
      <c r="C2635" s="926"/>
      <c r="D2635" s="935"/>
      <c r="E2635" s="998"/>
      <c r="F2635" s="934"/>
      <c r="G2635" s="934"/>
      <c r="H2635" s="188" t="s">
        <v>25</v>
      </c>
      <c r="I2635" s="289">
        <v>1</v>
      </c>
      <c r="J2635" s="289">
        <v>0</v>
      </c>
      <c r="K2635" s="289">
        <v>0</v>
      </c>
      <c r="L2635" s="289">
        <v>0</v>
      </c>
      <c r="M2635" s="289">
        <v>0.25</v>
      </c>
      <c r="N2635" s="302" t="s">
        <v>2420</v>
      </c>
    </row>
    <row r="2636" spans="1:14" ht="31.5" customHeight="1" thickTop="1">
      <c r="A2636" s="320"/>
      <c r="B2636" s="1004" t="s">
        <v>2395</v>
      </c>
      <c r="C2636" s="924" t="s">
        <v>2435</v>
      </c>
      <c r="D2636" s="936" t="s">
        <v>2436</v>
      </c>
      <c r="E2636" s="997" t="s">
        <v>103</v>
      </c>
      <c r="F2636" s="941" t="s">
        <v>2446</v>
      </c>
      <c r="G2636" s="941" t="s">
        <v>2447</v>
      </c>
      <c r="H2636" s="184" t="s">
        <v>22</v>
      </c>
      <c r="I2636" s="185">
        <v>20</v>
      </c>
      <c r="J2636" s="185">
        <v>0</v>
      </c>
      <c r="K2636" s="185">
        <v>0</v>
      </c>
      <c r="L2636" s="185">
        <v>0</v>
      </c>
      <c r="M2636" s="185">
        <v>20</v>
      </c>
      <c r="N2636" s="301"/>
    </row>
    <row r="2637" spans="1:14" ht="31.5" customHeight="1">
      <c r="A2637" s="320"/>
      <c r="B2637" s="1001"/>
      <c r="C2637" s="925"/>
      <c r="D2637" s="934"/>
      <c r="E2637" s="998"/>
      <c r="F2637" s="934"/>
      <c r="G2637" s="934"/>
      <c r="H2637" s="188" t="s">
        <v>24</v>
      </c>
      <c r="I2637" s="189">
        <v>20</v>
      </c>
      <c r="J2637" s="189">
        <v>0</v>
      </c>
      <c r="K2637" s="189">
        <v>0</v>
      </c>
      <c r="L2637" s="189">
        <v>0</v>
      </c>
      <c r="M2637" s="189">
        <v>20</v>
      </c>
      <c r="N2637" s="302"/>
    </row>
    <row r="2638" spans="1:14" ht="31.5" customHeight="1" thickBot="1">
      <c r="A2638" s="320"/>
      <c r="B2638" s="1002"/>
      <c r="C2638" s="926"/>
      <c r="D2638" s="935"/>
      <c r="E2638" s="998"/>
      <c r="F2638" s="934"/>
      <c r="G2638" s="934"/>
      <c r="H2638" s="188" t="s">
        <v>25</v>
      </c>
      <c r="I2638" s="289">
        <v>1</v>
      </c>
      <c r="J2638" s="289">
        <v>0</v>
      </c>
      <c r="K2638" s="289">
        <v>0</v>
      </c>
      <c r="L2638" s="289">
        <v>0</v>
      </c>
      <c r="M2638" s="289">
        <v>0.25</v>
      </c>
      <c r="N2638" s="302" t="s">
        <v>2420</v>
      </c>
    </row>
    <row r="2639" spans="1:14" ht="31.5" customHeight="1" thickTop="1">
      <c r="A2639" s="320"/>
      <c r="B2639" s="1000" t="s">
        <v>2395</v>
      </c>
      <c r="C2639" s="925" t="s">
        <v>2435</v>
      </c>
      <c r="D2639" s="933" t="s">
        <v>2436</v>
      </c>
      <c r="E2639" s="997" t="s">
        <v>238</v>
      </c>
      <c r="F2639" s="941" t="s">
        <v>2448</v>
      </c>
      <c r="G2639" s="941" t="s">
        <v>2449</v>
      </c>
      <c r="H2639" s="184" t="s">
        <v>22</v>
      </c>
      <c r="I2639" s="185">
        <v>40</v>
      </c>
      <c r="J2639" s="185">
        <v>0</v>
      </c>
      <c r="K2639" s="185">
        <v>0</v>
      </c>
      <c r="L2639" s="185">
        <v>0</v>
      </c>
      <c r="M2639" s="185">
        <v>40</v>
      </c>
      <c r="N2639" s="301"/>
    </row>
    <row r="2640" spans="1:14" ht="31.5" customHeight="1">
      <c r="A2640" s="320"/>
      <c r="B2640" s="1001"/>
      <c r="C2640" s="925"/>
      <c r="D2640" s="934"/>
      <c r="E2640" s="998"/>
      <c r="F2640" s="934"/>
      <c r="G2640" s="934"/>
      <c r="H2640" s="188" t="s">
        <v>24</v>
      </c>
      <c r="I2640" s="189">
        <v>40</v>
      </c>
      <c r="J2640" s="189">
        <v>0</v>
      </c>
      <c r="K2640" s="189">
        <v>0</v>
      </c>
      <c r="L2640" s="189">
        <v>0</v>
      </c>
      <c r="M2640" s="189">
        <v>40</v>
      </c>
      <c r="N2640" s="302"/>
    </row>
    <row r="2641" spans="1:14" ht="31.5" customHeight="1" thickBot="1">
      <c r="A2641" s="320"/>
      <c r="B2641" s="1002"/>
      <c r="C2641" s="926"/>
      <c r="D2641" s="935"/>
      <c r="E2641" s="998"/>
      <c r="F2641" s="934"/>
      <c r="G2641" s="934"/>
      <c r="H2641" s="188" t="s">
        <v>25</v>
      </c>
      <c r="I2641" s="289">
        <v>1</v>
      </c>
      <c r="J2641" s="289">
        <v>0</v>
      </c>
      <c r="K2641" s="289">
        <v>0</v>
      </c>
      <c r="L2641" s="289">
        <v>0</v>
      </c>
      <c r="M2641" s="289">
        <v>0.25</v>
      </c>
      <c r="N2641" s="302" t="s">
        <v>2430</v>
      </c>
    </row>
    <row r="2642" spans="1:14" ht="31.5" customHeight="1" thickTop="1">
      <c r="A2642" s="320"/>
      <c r="B2642" s="1004" t="s">
        <v>2395</v>
      </c>
      <c r="C2642" s="924" t="s">
        <v>2435</v>
      </c>
      <c r="D2642" s="936" t="s">
        <v>2436</v>
      </c>
      <c r="E2642" s="997" t="s">
        <v>73</v>
      </c>
      <c r="F2642" s="941" t="s">
        <v>2450</v>
      </c>
      <c r="G2642" s="941" t="s">
        <v>2451</v>
      </c>
      <c r="H2642" s="184" t="s">
        <v>22</v>
      </c>
      <c r="I2642" s="185">
        <v>12</v>
      </c>
      <c r="J2642" s="185">
        <v>5</v>
      </c>
      <c r="K2642" s="185">
        <v>5</v>
      </c>
      <c r="L2642" s="185">
        <v>2</v>
      </c>
      <c r="M2642" s="185">
        <v>24</v>
      </c>
      <c r="N2642" s="301"/>
    </row>
    <row r="2643" spans="1:14" ht="31.5" customHeight="1">
      <c r="A2643" s="320"/>
      <c r="B2643" s="1001"/>
      <c r="C2643" s="925"/>
      <c r="D2643" s="934"/>
      <c r="E2643" s="998"/>
      <c r="F2643" s="934"/>
      <c r="G2643" s="934"/>
      <c r="H2643" s="188" t="s">
        <v>24</v>
      </c>
      <c r="I2643" s="189">
        <v>12</v>
      </c>
      <c r="J2643" s="189">
        <v>5</v>
      </c>
      <c r="K2643" s="189">
        <v>5</v>
      </c>
      <c r="L2643" s="189">
        <v>2</v>
      </c>
      <c r="M2643" s="189">
        <v>24</v>
      </c>
      <c r="N2643" s="302"/>
    </row>
    <row r="2644" spans="1:14" ht="31.5" customHeight="1" thickBot="1">
      <c r="A2644" s="320"/>
      <c r="B2644" s="1002"/>
      <c r="C2644" s="926"/>
      <c r="D2644" s="935"/>
      <c r="E2644" s="998"/>
      <c r="F2644" s="934"/>
      <c r="G2644" s="934"/>
      <c r="H2644" s="188" t="s">
        <v>25</v>
      </c>
      <c r="I2644" s="289">
        <v>1</v>
      </c>
      <c r="J2644" s="289">
        <v>1</v>
      </c>
      <c r="K2644" s="289">
        <v>1</v>
      </c>
      <c r="L2644" s="289">
        <v>1</v>
      </c>
      <c r="M2644" s="289">
        <v>1</v>
      </c>
      <c r="N2644" s="302"/>
    </row>
    <row r="2645" spans="1:14" ht="31.5" customHeight="1" thickTop="1">
      <c r="A2645" s="320"/>
      <c r="B2645" s="1004" t="s">
        <v>2395</v>
      </c>
      <c r="C2645" s="924" t="s">
        <v>2435</v>
      </c>
      <c r="D2645" s="936" t="s">
        <v>2436</v>
      </c>
      <c r="E2645" s="997" t="s">
        <v>108</v>
      </c>
      <c r="F2645" s="941" t="s">
        <v>2452</v>
      </c>
      <c r="G2645" s="941" t="s">
        <v>2453</v>
      </c>
      <c r="H2645" s="184" t="s">
        <v>22</v>
      </c>
      <c r="I2645" s="185">
        <v>3</v>
      </c>
      <c r="J2645" s="185">
        <v>2</v>
      </c>
      <c r="K2645" s="185">
        <v>0</v>
      </c>
      <c r="L2645" s="185">
        <v>0</v>
      </c>
      <c r="M2645" s="185">
        <v>5</v>
      </c>
      <c r="N2645" s="301"/>
    </row>
    <row r="2646" spans="1:14" ht="31.5" customHeight="1">
      <c r="A2646" s="320"/>
      <c r="B2646" s="1001"/>
      <c r="C2646" s="925"/>
      <c r="D2646" s="934"/>
      <c r="E2646" s="998"/>
      <c r="F2646" s="934"/>
      <c r="G2646" s="934"/>
      <c r="H2646" s="188" t="s">
        <v>24</v>
      </c>
      <c r="I2646" s="189">
        <v>3</v>
      </c>
      <c r="J2646" s="189">
        <v>3</v>
      </c>
      <c r="K2646" s="189">
        <v>0</v>
      </c>
      <c r="L2646" s="189">
        <v>0</v>
      </c>
      <c r="M2646" s="189">
        <v>5</v>
      </c>
      <c r="N2646" s="302"/>
    </row>
    <row r="2647" spans="1:14" ht="31.5" customHeight="1">
      <c r="A2647" s="320"/>
      <c r="B2647" s="1001"/>
      <c r="C2647" s="925"/>
      <c r="D2647" s="934"/>
      <c r="E2647" s="998"/>
      <c r="F2647" s="934"/>
      <c r="G2647" s="934"/>
      <c r="H2647" s="188" t="s">
        <v>25</v>
      </c>
      <c r="I2647" s="189">
        <v>100</v>
      </c>
      <c r="J2647" s="289">
        <v>0.66</v>
      </c>
      <c r="K2647" s="289">
        <v>0</v>
      </c>
      <c r="L2647" s="289">
        <v>0</v>
      </c>
      <c r="M2647" s="296">
        <v>0.25159999999999999</v>
      </c>
      <c r="N2647" s="302" t="s">
        <v>2454</v>
      </c>
    </row>
    <row r="2648" spans="1:14" ht="31.5" customHeight="1" thickBot="1">
      <c r="A2648" s="320"/>
      <c r="B2648" s="1002"/>
      <c r="C2648" s="926"/>
      <c r="D2648" s="935"/>
      <c r="E2648" s="998"/>
      <c r="F2648" s="934"/>
      <c r="G2648" s="934"/>
      <c r="H2648" s="188" t="s">
        <v>1189</v>
      </c>
      <c r="I2648" s="289">
        <v>0.25</v>
      </c>
      <c r="J2648" s="289">
        <v>0.25</v>
      </c>
      <c r="K2648" s="289">
        <v>0.25</v>
      </c>
      <c r="L2648" s="289">
        <v>0.25</v>
      </c>
      <c r="M2648" s="289">
        <v>1</v>
      </c>
      <c r="N2648" s="302"/>
    </row>
    <row r="2649" spans="1:14" ht="31.5" customHeight="1" thickTop="1">
      <c r="A2649" s="320"/>
      <c r="B2649" s="1000" t="s">
        <v>2395</v>
      </c>
      <c r="C2649" s="925" t="s">
        <v>2435</v>
      </c>
      <c r="D2649" s="933" t="s">
        <v>2436</v>
      </c>
      <c r="E2649" s="997" t="s">
        <v>466</v>
      </c>
      <c r="F2649" s="941" t="s">
        <v>2455</v>
      </c>
      <c r="G2649" s="941" t="s">
        <v>2456</v>
      </c>
      <c r="H2649" s="184" t="s">
        <v>22</v>
      </c>
      <c r="I2649" s="185">
        <v>0</v>
      </c>
      <c r="J2649" s="185">
        <v>101</v>
      </c>
      <c r="K2649" s="185">
        <v>144</v>
      </c>
      <c r="L2649" s="185">
        <v>0</v>
      </c>
      <c r="M2649" s="185">
        <v>245</v>
      </c>
      <c r="N2649" s="301"/>
    </row>
    <row r="2650" spans="1:14" ht="31.5" customHeight="1">
      <c r="A2650" s="320"/>
      <c r="B2650" s="1001"/>
      <c r="C2650" s="925"/>
      <c r="D2650" s="934"/>
      <c r="E2650" s="998"/>
      <c r="F2650" s="934"/>
      <c r="G2650" s="934"/>
      <c r="H2650" s="188" t="s">
        <v>24</v>
      </c>
      <c r="I2650" s="189">
        <v>0</v>
      </c>
      <c r="J2650" s="189">
        <v>150</v>
      </c>
      <c r="K2650" s="189">
        <v>101</v>
      </c>
      <c r="L2650" s="189">
        <v>0</v>
      </c>
      <c r="M2650" s="189">
        <v>251</v>
      </c>
      <c r="N2650" s="302"/>
    </row>
    <row r="2651" spans="1:14" ht="31.5" customHeight="1" thickBot="1">
      <c r="A2651" s="320"/>
      <c r="B2651" s="1002"/>
      <c r="C2651" s="926"/>
      <c r="D2651" s="935"/>
      <c r="E2651" s="998"/>
      <c r="F2651" s="934"/>
      <c r="G2651" s="934"/>
      <c r="H2651" s="188" t="s">
        <v>25</v>
      </c>
      <c r="I2651" s="289">
        <v>0</v>
      </c>
      <c r="J2651" s="289">
        <v>0.67</v>
      </c>
      <c r="K2651" s="289">
        <v>1</v>
      </c>
      <c r="L2651" s="289">
        <v>0</v>
      </c>
      <c r="M2651" s="296">
        <v>0.42</v>
      </c>
      <c r="N2651" s="302" t="s">
        <v>2443</v>
      </c>
    </row>
    <row r="2652" spans="1:14" ht="31.5" customHeight="1" thickTop="1">
      <c r="A2652" s="320"/>
      <c r="B2652" s="1004" t="s">
        <v>2395</v>
      </c>
      <c r="C2652" s="924" t="s">
        <v>2435</v>
      </c>
      <c r="D2652" s="936" t="s">
        <v>2436</v>
      </c>
      <c r="E2652" s="997" t="s">
        <v>470</v>
      </c>
      <c r="F2652" s="941" t="s">
        <v>2457</v>
      </c>
      <c r="G2652" s="941" t="s">
        <v>2458</v>
      </c>
      <c r="H2652" s="184" t="s">
        <v>22</v>
      </c>
      <c r="I2652" s="185">
        <v>1</v>
      </c>
      <c r="J2652" s="185">
        <v>0</v>
      </c>
      <c r="K2652" s="185">
        <v>0</v>
      </c>
      <c r="L2652" s="185">
        <v>0</v>
      </c>
      <c r="M2652" s="185">
        <v>1</v>
      </c>
      <c r="N2652" s="301"/>
    </row>
    <row r="2653" spans="1:14" ht="31.5" customHeight="1">
      <c r="A2653" s="320"/>
      <c r="B2653" s="1001"/>
      <c r="C2653" s="925"/>
      <c r="D2653" s="934"/>
      <c r="E2653" s="998"/>
      <c r="F2653" s="934"/>
      <c r="G2653" s="934"/>
      <c r="H2653" s="188" t="s">
        <v>24</v>
      </c>
      <c r="I2653" s="189">
        <v>1</v>
      </c>
      <c r="J2653" s="189">
        <v>0</v>
      </c>
      <c r="K2653" s="189">
        <v>0</v>
      </c>
      <c r="L2653" s="189">
        <v>0</v>
      </c>
      <c r="M2653" s="189">
        <v>1</v>
      </c>
      <c r="N2653" s="302"/>
    </row>
    <row r="2654" spans="1:14" ht="31.5" customHeight="1" thickBot="1">
      <c r="A2654" s="320"/>
      <c r="B2654" s="1002"/>
      <c r="C2654" s="926"/>
      <c r="D2654" s="935"/>
      <c r="E2654" s="998"/>
      <c r="F2654" s="934"/>
      <c r="G2654" s="934"/>
      <c r="H2654" s="188" t="s">
        <v>25</v>
      </c>
      <c r="I2654" s="289">
        <v>1</v>
      </c>
      <c r="J2654" s="289">
        <v>0</v>
      </c>
      <c r="K2654" s="289">
        <v>0</v>
      </c>
      <c r="L2654" s="289">
        <v>0</v>
      </c>
      <c r="M2654" s="289">
        <v>0.25</v>
      </c>
      <c r="N2654" s="302" t="s">
        <v>2459</v>
      </c>
    </row>
    <row r="2655" spans="1:14" ht="31.5" customHeight="1" thickTop="1">
      <c r="A2655" s="320"/>
      <c r="B2655" s="1004" t="s">
        <v>2395</v>
      </c>
      <c r="C2655" s="924" t="s">
        <v>2435</v>
      </c>
      <c r="D2655" s="936" t="s">
        <v>2436</v>
      </c>
      <c r="E2655" s="997" t="s">
        <v>2460</v>
      </c>
      <c r="F2655" s="941" t="s">
        <v>2461</v>
      </c>
      <c r="G2655" s="941" t="s">
        <v>2462</v>
      </c>
      <c r="H2655" s="184" t="s">
        <v>22</v>
      </c>
      <c r="I2655" s="185">
        <v>1</v>
      </c>
      <c r="J2655" s="185">
        <v>0</v>
      </c>
      <c r="K2655" s="185">
        <v>0</v>
      </c>
      <c r="L2655" s="185">
        <v>0</v>
      </c>
      <c r="M2655" s="185">
        <v>1</v>
      </c>
      <c r="N2655" s="301"/>
    </row>
    <row r="2656" spans="1:14" ht="31.5" customHeight="1">
      <c r="A2656" s="320"/>
      <c r="B2656" s="1001"/>
      <c r="C2656" s="925"/>
      <c r="D2656" s="934"/>
      <c r="E2656" s="998"/>
      <c r="F2656" s="934"/>
      <c r="G2656" s="934"/>
      <c r="H2656" s="188" t="s">
        <v>24</v>
      </c>
      <c r="I2656" s="189">
        <v>1</v>
      </c>
      <c r="J2656" s="189">
        <v>0</v>
      </c>
      <c r="K2656" s="189">
        <v>0</v>
      </c>
      <c r="L2656" s="189">
        <v>0</v>
      </c>
      <c r="M2656" s="189">
        <v>1</v>
      </c>
      <c r="N2656" s="302"/>
    </row>
    <row r="2657" spans="1:14" ht="31.5" customHeight="1" thickBot="1">
      <c r="A2657" s="320"/>
      <c r="B2657" s="1002"/>
      <c r="C2657" s="926"/>
      <c r="D2657" s="935"/>
      <c r="E2657" s="998"/>
      <c r="F2657" s="934"/>
      <c r="G2657" s="934"/>
      <c r="H2657" s="188" t="s">
        <v>25</v>
      </c>
      <c r="I2657" s="380">
        <v>100</v>
      </c>
      <c r="J2657" s="379">
        <v>0</v>
      </c>
      <c r="K2657" s="379">
        <v>0</v>
      </c>
      <c r="L2657" s="379">
        <v>0</v>
      </c>
      <c r="M2657" s="379">
        <v>0.25</v>
      </c>
      <c r="N2657" s="405" t="s">
        <v>2463</v>
      </c>
    </row>
    <row r="2658" spans="1:14" ht="31.5" customHeight="1" thickTop="1">
      <c r="A2658" s="320"/>
      <c r="B2658" s="1000" t="s">
        <v>2395</v>
      </c>
      <c r="C2658" s="925" t="s">
        <v>2464</v>
      </c>
      <c r="D2658" s="933" t="s">
        <v>2465</v>
      </c>
      <c r="E2658" s="1011" t="s">
        <v>19</v>
      </c>
      <c r="F2658" s="941" t="s">
        <v>2437</v>
      </c>
      <c r="G2658" s="941" t="s">
        <v>2438</v>
      </c>
      <c r="H2658" s="184" t="s">
        <v>22</v>
      </c>
      <c r="I2658" s="403">
        <v>452509</v>
      </c>
      <c r="J2658" s="403">
        <v>3235911</v>
      </c>
      <c r="K2658" s="403">
        <v>4017144</v>
      </c>
      <c r="L2658" s="403">
        <v>1337676</v>
      </c>
      <c r="M2658" s="403">
        <v>9043240</v>
      </c>
      <c r="N2658" s="304" t="s">
        <v>2400</v>
      </c>
    </row>
    <row r="2659" spans="1:14" ht="31.5" customHeight="1">
      <c r="A2659" s="320"/>
      <c r="B2659" s="1001"/>
      <c r="C2659" s="925"/>
      <c r="D2659" s="934"/>
      <c r="E2659" s="1012"/>
      <c r="F2659" s="934"/>
      <c r="G2659" s="934"/>
      <c r="H2659" s="188" t="s">
        <v>24</v>
      </c>
      <c r="I2659" s="270">
        <v>1815226</v>
      </c>
      <c r="J2659" s="403">
        <v>504016</v>
      </c>
      <c r="K2659" s="403">
        <v>1070358</v>
      </c>
      <c r="L2659" s="403">
        <v>1524474</v>
      </c>
      <c r="M2659" s="403">
        <v>4914074</v>
      </c>
      <c r="N2659" s="302" t="s">
        <v>2401</v>
      </c>
    </row>
    <row r="2660" spans="1:14" ht="31.5" customHeight="1" thickBot="1">
      <c r="A2660" s="320"/>
      <c r="B2660" s="1002"/>
      <c r="C2660" s="926"/>
      <c r="D2660" s="935"/>
      <c r="E2660" s="1012"/>
      <c r="F2660" s="934"/>
      <c r="G2660" s="934"/>
      <c r="H2660" s="188" t="s">
        <v>25</v>
      </c>
      <c r="I2660" s="296">
        <v>4.6600000000000003E-2</v>
      </c>
      <c r="J2660" s="296">
        <v>-0.84419999999999995</v>
      </c>
      <c r="K2660" s="296">
        <v>-0.76749999999999996</v>
      </c>
      <c r="L2660" s="296">
        <v>0.1396</v>
      </c>
      <c r="M2660" s="296">
        <v>-0.45660000000000001</v>
      </c>
      <c r="N2660" s="302" t="s">
        <v>2466</v>
      </c>
    </row>
    <row r="2661" spans="1:14" ht="31.5" customHeight="1" thickTop="1">
      <c r="A2661" s="320"/>
      <c r="B2661" s="1004" t="s">
        <v>2395</v>
      </c>
      <c r="C2661" s="924" t="s">
        <v>2464</v>
      </c>
      <c r="D2661" s="936" t="s">
        <v>2465</v>
      </c>
      <c r="E2661" s="997" t="s">
        <v>26</v>
      </c>
      <c r="F2661" s="939" t="s">
        <v>2467</v>
      </c>
      <c r="G2661" s="939" t="s">
        <v>2468</v>
      </c>
      <c r="H2661" s="184" t="s">
        <v>22</v>
      </c>
      <c r="I2661" s="185"/>
      <c r="J2661" s="185">
        <v>0</v>
      </c>
      <c r="K2661" s="185">
        <v>0</v>
      </c>
      <c r="L2661" s="185">
        <v>3</v>
      </c>
      <c r="M2661" s="185"/>
      <c r="N2661" s="301" t="s">
        <v>2469</v>
      </c>
    </row>
    <row r="2662" spans="1:14" ht="31.5" customHeight="1">
      <c r="A2662" s="320"/>
      <c r="B2662" s="1001"/>
      <c r="C2662" s="925"/>
      <c r="D2662" s="934"/>
      <c r="E2662" s="998"/>
      <c r="F2662" s="928"/>
      <c r="G2662" s="928"/>
      <c r="H2662" s="188" t="s">
        <v>24</v>
      </c>
      <c r="I2662" s="189"/>
      <c r="J2662" s="189">
        <v>0</v>
      </c>
      <c r="K2662" s="189">
        <v>0</v>
      </c>
      <c r="L2662" s="189">
        <v>3</v>
      </c>
      <c r="M2662" s="189"/>
      <c r="N2662" s="302" t="s">
        <v>2470</v>
      </c>
    </row>
    <row r="2663" spans="1:14" ht="31.5" customHeight="1" thickBot="1">
      <c r="A2663" s="320"/>
      <c r="B2663" s="1002"/>
      <c r="C2663" s="926"/>
      <c r="D2663" s="935"/>
      <c r="E2663" s="998"/>
      <c r="F2663" s="928"/>
      <c r="G2663" s="928"/>
      <c r="H2663" s="188" t="s">
        <v>25</v>
      </c>
      <c r="I2663" s="296">
        <v>0.16300000000000001</v>
      </c>
      <c r="J2663" s="289">
        <v>0</v>
      </c>
      <c r="K2663" s="289">
        <v>0</v>
      </c>
      <c r="L2663" s="289">
        <v>1</v>
      </c>
      <c r="M2663" s="408">
        <v>0.2908</v>
      </c>
      <c r="N2663" s="302" t="s">
        <v>2471</v>
      </c>
    </row>
    <row r="2664" spans="1:14" ht="31.5" customHeight="1" thickTop="1">
      <c r="A2664" s="320"/>
      <c r="B2664" s="1004" t="s">
        <v>2395</v>
      </c>
      <c r="C2664" s="924" t="s">
        <v>2464</v>
      </c>
      <c r="D2664" s="936" t="s">
        <v>2465</v>
      </c>
      <c r="E2664" s="997" t="s">
        <v>55</v>
      </c>
      <c r="F2664" s="941" t="s">
        <v>2472</v>
      </c>
      <c r="G2664" s="941" t="s">
        <v>2473</v>
      </c>
      <c r="H2664" s="184" t="s">
        <v>22</v>
      </c>
      <c r="I2664" s="185">
        <v>0</v>
      </c>
      <c r="J2664" s="267">
        <v>22832</v>
      </c>
      <c r="K2664" s="267">
        <v>28055</v>
      </c>
      <c r="L2664" s="185">
        <v>828</v>
      </c>
      <c r="M2664" s="406">
        <v>51715</v>
      </c>
      <c r="N2664" s="301"/>
    </row>
    <row r="2665" spans="1:14" ht="31.5" customHeight="1">
      <c r="A2665" s="320"/>
      <c r="B2665" s="1001"/>
      <c r="C2665" s="925"/>
      <c r="D2665" s="934"/>
      <c r="E2665" s="998"/>
      <c r="F2665" s="934"/>
      <c r="G2665" s="934"/>
      <c r="H2665" s="188" t="s">
        <v>24</v>
      </c>
      <c r="I2665" s="189">
        <v>0</v>
      </c>
      <c r="J2665" s="189">
        <v>0</v>
      </c>
      <c r="K2665" s="270">
        <v>22832</v>
      </c>
      <c r="L2665" s="189">
        <v>763</v>
      </c>
      <c r="M2665" s="270">
        <v>23594</v>
      </c>
      <c r="N2665" s="302" t="s">
        <v>2474</v>
      </c>
    </row>
    <row r="2666" spans="1:14" ht="31.5" customHeight="1" thickBot="1">
      <c r="A2666" s="320"/>
      <c r="B2666" s="1002"/>
      <c r="C2666" s="926"/>
      <c r="D2666" s="935"/>
      <c r="E2666" s="998"/>
      <c r="F2666" s="934"/>
      <c r="G2666" s="934"/>
      <c r="H2666" s="188" t="s">
        <v>25</v>
      </c>
      <c r="I2666" s="289">
        <v>0</v>
      </c>
      <c r="J2666" s="289">
        <v>0</v>
      </c>
      <c r="K2666" s="296">
        <v>1.2286999999999999</v>
      </c>
      <c r="L2666" s="296">
        <v>1.085</v>
      </c>
      <c r="M2666" s="289">
        <v>0.57999999999999996</v>
      </c>
      <c r="N2666" s="302"/>
    </row>
    <row r="2667" spans="1:14" ht="31.5" customHeight="1" thickTop="1">
      <c r="A2667" s="320"/>
      <c r="B2667" s="1000" t="s">
        <v>2395</v>
      </c>
      <c r="C2667" s="925" t="s">
        <v>2464</v>
      </c>
      <c r="D2667" s="933" t="s">
        <v>2465</v>
      </c>
      <c r="E2667" s="997" t="s">
        <v>55</v>
      </c>
      <c r="F2667" s="941" t="s">
        <v>2472</v>
      </c>
      <c r="G2667" s="941" t="s">
        <v>2475</v>
      </c>
      <c r="H2667" s="184" t="s">
        <v>22</v>
      </c>
      <c r="I2667" s="185">
        <v>0</v>
      </c>
      <c r="J2667" s="185">
        <v>0</v>
      </c>
      <c r="K2667" s="185">
        <v>468</v>
      </c>
      <c r="L2667" s="185">
        <v>653</v>
      </c>
      <c r="M2667" s="267">
        <v>1121</v>
      </c>
      <c r="N2667" s="301" t="s">
        <v>2476</v>
      </c>
    </row>
    <row r="2668" spans="1:14" ht="31.5" customHeight="1">
      <c r="A2668" s="320"/>
      <c r="B2668" s="1001"/>
      <c r="C2668" s="925"/>
      <c r="D2668" s="934"/>
      <c r="E2668" s="998"/>
      <c r="F2668" s="934"/>
      <c r="G2668" s="934"/>
      <c r="H2668" s="188" t="s">
        <v>24</v>
      </c>
      <c r="I2668" s="189">
        <v>0</v>
      </c>
      <c r="J2668" s="189">
        <v>180</v>
      </c>
      <c r="K2668" s="189">
        <v>180</v>
      </c>
      <c r="L2668" s="189">
        <v>653</v>
      </c>
      <c r="M2668" s="270">
        <v>1013</v>
      </c>
      <c r="N2668" s="302" t="s">
        <v>2477</v>
      </c>
    </row>
    <row r="2669" spans="1:14" ht="31.5" customHeight="1" thickBot="1">
      <c r="A2669" s="320"/>
      <c r="B2669" s="1002"/>
      <c r="C2669" s="926"/>
      <c r="D2669" s="935"/>
      <c r="E2669" s="998"/>
      <c r="F2669" s="934"/>
      <c r="G2669" s="934"/>
      <c r="H2669" s="188" t="s">
        <v>25</v>
      </c>
      <c r="I2669" s="289">
        <v>0</v>
      </c>
      <c r="J2669" s="289">
        <v>0</v>
      </c>
      <c r="K2669" s="289">
        <v>2.6</v>
      </c>
      <c r="L2669" s="289">
        <v>1</v>
      </c>
      <c r="M2669" s="289">
        <v>0.9</v>
      </c>
      <c r="N2669" s="302"/>
    </row>
    <row r="2670" spans="1:14" ht="31.5" customHeight="1" thickTop="1">
      <c r="A2670" s="320"/>
      <c r="B2670" s="1004" t="s">
        <v>2395</v>
      </c>
      <c r="C2670" s="924" t="s">
        <v>2464</v>
      </c>
      <c r="D2670" s="936" t="s">
        <v>2465</v>
      </c>
      <c r="E2670" s="997" t="s">
        <v>59</v>
      </c>
      <c r="F2670" s="941" t="s">
        <v>2478</v>
      </c>
      <c r="G2670" s="941" t="s">
        <v>2479</v>
      </c>
      <c r="H2670" s="184" t="s">
        <v>22</v>
      </c>
      <c r="I2670" s="185"/>
      <c r="J2670" s="185">
        <v>0</v>
      </c>
      <c r="K2670" s="185">
        <v>0</v>
      </c>
      <c r="L2670" s="185">
        <v>0</v>
      </c>
      <c r="M2670" s="185">
        <v>0</v>
      </c>
      <c r="N2670" s="301" t="s">
        <v>2480</v>
      </c>
    </row>
    <row r="2671" spans="1:14" ht="31.5" customHeight="1">
      <c r="A2671" s="320"/>
      <c r="B2671" s="1001"/>
      <c r="C2671" s="925"/>
      <c r="D2671" s="934"/>
      <c r="E2671" s="998"/>
      <c r="F2671" s="934"/>
      <c r="G2671" s="934"/>
      <c r="H2671" s="188" t="s">
        <v>24</v>
      </c>
      <c r="I2671" s="189"/>
      <c r="J2671" s="189">
        <v>0</v>
      </c>
      <c r="K2671" s="189">
        <v>0</v>
      </c>
      <c r="L2671" s="189">
        <v>0</v>
      </c>
      <c r="M2671" s="189">
        <v>0</v>
      </c>
      <c r="N2671" s="302" t="s">
        <v>2480</v>
      </c>
    </row>
    <row r="2672" spans="1:14" ht="31.5" customHeight="1" thickBot="1">
      <c r="A2672" s="320"/>
      <c r="B2672" s="1002"/>
      <c r="C2672" s="926"/>
      <c r="D2672" s="935"/>
      <c r="E2672" s="998"/>
      <c r="F2672" s="934"/>
      <c r="G2672" s="934"/>
      <c r="H2672" s="188" t="s">
        <v>25</v>
      </c>
      <c r="I2672" s="289"/>
      <c r="J2672" s="289">
        <v>0</v>
      </c>
      <c r="K2672" s="289">
        <v>0</v>
      </c>
      <c r="L2672" s="289">
        <v>0</v>
      </c>
      <c r="M2672" s="289">
        <v>0</v>
      </c>
      <c r="N2672" s="302" t="s">
        <v>2481</v>
      </c>
    </row>
    <row r="2673" spans="1:14" ht="31.5" customHeight="1" thickTop="1">
      <c r="A2673" s="320"/>
      <c r="B2673" s="1004" t="s">
        <v>2395</v>
      </c>
      <c r="C2673" s="924" t="s">
        <v>2464</v>
      </c>
      <c r="D2673" s="936" t="s">
        <v>2465</v>
      </c>
      <c r="E2673" s="997" t="s">
        <v>70</v>
      </c>
      <c r="F2673" s="941" t="s">
        <v>2482</v>
      </c>
      <c r="G2673" s="941" t="s">
        <v>2483</v>
      </c>
      <c r="H2673" s="184" t="s">
        <v>22</v>
      </c>
      <c r="I2673" s="185"/>
      <c r="J2673" s="185">
        <v>0</v>
      </c>
      <c r="K2673" s="185">
        <v>0</v>
      </c>
      <c r="L2673" s="185">
        <v>3</v>
      </c>
      <c r="M2673" s="185">
        <v>3</v>
      </c>
      <c r="N2673" s="301" t="s">
        <v>2469</v>
      </c>
    </row>
    <row r="2674" spans="1:14" ht="31.5" customHeight="1">
      <c r="A2674" s="320"/>
      <c r="B2674" s="1001"/>
      <c r="C2674" s="925"/>
      <c r="D2674" s="934"/>
      <c r="E2674" s="998"/>
      <c r="F2674" s="934"/>
      <c r="G2674" s="934"/>
      <c r="H2674" s="188" t="s">
        <v>24</v>
      </c>
      <c r="I2674" s="189"/>
      <c r="J2674" s="189">
        <v>0</v>
      </c>
      <c r="K2674" s="189">
        <v>0</v>
      </c>
      <c r="L2674" s="189">
        <v>3</v>
      </c>
      <c r="M2674" s="189">
        <v>3</v>
      </c>
      <c r="N2674" s="302"/>
    </row>
    <row r="2675" spans="1:14" ht="31.5" customHeight="1" thickBot="1">
      <c r="A2675" s="320"/>
      <c r="B2675" s="1002"/>
      <c r="C2675" s="926"/>
      <c r="D2675" s="935"/>
      <c r="E2675" s="998"/>
      <c r="F2675" s="934"/>
      <c r="G2675" s="934"/>
      <c r="H2675" s="188" t="s">
        <v>25</v>
      </c>
      <c r="I2675" s="289"/>
      <c r="J2675" s="289">
        <v>0</v>
      </c>
      <c r="K2675" s="289">
        <v>0</v>
      </c>
      <c r="L2675" s="289">
        <v>1</v>
      </c>
      <c r="M2675" s="289">
        <v>0.33</v>
      </c>
      <c r="N2675" s="302" t="s">
        <v>2484</v>
      </c>
    </row>
    <row r="2676" spans="1:14" ht="31.5" customHeight="1" thickTop="1">
      <c r="A2676" s="320"/>
      <c r="B2676" s="1000" t="s">
        <v>2395</v>
      </c>
      <c r="C2676" s="925" t="s">
        <v>2464</v>
      </c>
      <c r="D2676" s="933" t="s">
        <v>2465</v>
      </c>
      <c r="E2676" s="997" t="s">
        <v>103</v>
      </c>
      <c r="F2676" s="941" t="s">
        <v>2485</v>
      </c>
      <c r="G2676" s="941" t="s">
        <v>2486</v>
      </c>
      <c r="H2676" s="184" t="s">
        <v>22</v>
      </c>
      <c r="I2676" s="185"/>
      <c r="J2676" s="185">
        <v>1</v>
      </c>
      <c r="K2676" s="185">
        <v>1</v>
      </c>
      <c r="L2676" s="185">
        <v>2</v>
      </c>
      <c r="M2676" s="185">
        <v>4</v>
      </c>
      <c r="N2676" s="301"/>
    </row>
    <row r="2677" spans="1:14" ht="31.5" customHeight="1">
      <c r="A2677" s="320"/>
      <c r="B2677" s="1001"/>
      <c r="C2677" s="925"/>
      <c r="D2677" s="934"/>
      <c r="E2677" s="998"/>
      <c r="F2677" s="934"/>
      <c r="G2677" s="934"/>
      <c r="H2677" s="188" t="s">
        <v>24</v>
      </c>
      <c r="I2677" s="189"/>
      <c r="J2677" s="189">
        <v>1</v>
      </c>
      <c r="K2677" s="189">
        <v>0</v>
      </c>
      <c r="L2677" s="189">
        <v>2</v>
      </c>
      <c r="M2677" s="189">
        <v>3</v>
      </c>
      <c r="N2677" s="302"/>
    </row>
    <row r="2678" spans="1:14" ht="31.5" customHeight="1" thickBot="1">
      <c r="A2678" s="320"/>
      <c r="B2678" s="1002"/>
      <c r="C2678" s="926"/>
      <c r="D2678" s="935"/>
      <c r="E2678" s="998"/>
      <c r="F2678" s="934"/>
      <c r="G2678" s="934"/>
      <c r="H2678" s="188" t="s">
        <v>25</v>
      </c>
      <c r="I2678" s="289"/>
      <c r="J2678" s="289">
        <v>0.6</v>
      </c>
      <c r="K2678" s="289">
        <v>0</v>
      </c>
      <c r="L2678" s="289">
        <v>1</v>
      </c>
      <c r="M2678" s="289">
        <v>0.65</v>
      </c>
      <c r="N2678" s="302" t="s">
        <v>2487</v>
      </c>
    </row>
    <row r="2679" spans="1:14" ht="31.5" customHeight="1" thickTop="1">
      <c r="A2679" s="320"/>
      <c r="B2679" s="1004" t="s">
        <v>2395</v>
      </c>
      <c r="C2679" s="924" t="s">
        <v>2464</v>
      </c>
      <c r="D2679" s="936" t="s">
        <v>2465</v>
      </c>
      <c r="E2679" s="997" t="s">
        <v>238</v>
      </c>
      <c r="F2679" s="941" t="s">
        <v>2488</v>
      </c>
      <c r="G2679" s="941" t="s">
        <v>2449</v>
      </c>
      <c r="H2679" s="184" t="s">
        <v>22</v>
      </c>
      <c r="I2679" s="185"/>
      <c r="J2679" s="185">
        <v>0</v>
      </c>
      <c r="K2679" s="185">
        <v>0</v>
      </c>
      <c r="L2679" s="185">
        <v>0</v>
      </c>
      <c r="M2679" s="185">
        <v>0</v>
      </c>
      <c r="N2679" s="301"/>
    </row>
    <row r="2680" spans="1:14" ht="31.5" customHeight="1">
      <c r="A2680" s="320"/>
      <c r="B2680" s="1001"/>
      <c r="C2680" s="925"/>
      <c r="D2680" s="934"/>
      <c r="E2680" s="998"/>
      <c r="F2680" s="934"/>
      <c r="G2680" s="934"/>
      <c r="H2680" s="188" t="s">
        <v>24</v>
      </c>
      <c r="I2680" s="189"/>
      <c r="J2680" s="189">
        <v>0</v>
      </c>
      <c r="K2680" s="189">
        <v>0</v>
      </c>
      <c r="L2680" s="189">
        <v>0</v>
      </c>
      <c r="M2680" s="189">
        <v>0</v>
      </c>
      <c r="N2680" s="302"/>
    </row>
    <row r="2681" spans="1:14" ht="31.5" customHeight="1" thickBot="1">
      <c r="A2681" s="320"/>
      <c r="B2681" s="1002"/>
      <c r="C2681" s="926"/>
      <c r="D2681" s="935"/>
      <c r="E2681" s="998"/>
      <c r="F2681" s="934"/>
      <c r="G2681" s="934"/>
      <c r="H2681" s="188" t="s">
        <v>25</v>
      </c>
      <c r="I2681" s="289"/>
      <c r="J2681" s="289">
        <v>0</v>
      </c>
      <c r="K2681" s="289">
        <v>0</v>
      </c>
      <c r="L2681" s="289">
        <v>0</v>
      </c>
      <c r="M2681" s="289">
        <v>0</v>
      </c>
      <c r="N2681" s="302" t="s">
        <v>2430</v>
      </c>
    </row>
    <row r="2682" spans="1:14" ht="31.5" customHeight="1" thickTop="1">
      <c r="A2682" s="320"/>
      <c r="B2682" s="1004" t="s">
        <v>2395</v>
      </c>
      <c r="C2682" s="924" t="s">
        <v>2464</v>
      </c>
      <c r="D2682" s="936" t="s">
        <v>2465</v>
      </c>
      <c r="E2682" s="997" t="s">
        <v>530</v>
      </c>
      <c r="F2682" s="941" t="s">
        <v>2489</v>
      </c>
      <c r="G2682" s="941" t="s">
        <v>2490</v>
      </c>
      <c r="H2682" s="184" t="s">
        <v>22</v>
      </c>
      <c r="I2682" s="185">
        <v>75</v>
      </c>
      <c r="J2682" s="185">
        <v>4</v>
      </c>
      <c r="K2682" s="185">
        <v>8</v>
      </c>
      <c r="L2682" s="185">
        <v>0</v>
      </c>
      <c r="M2682" s="185">
        <v>87</v>
      </c>
      <c r="N2682" s="301"/>
    </row>
    <row r="2683" spans="1:14" ht="31.5" customHeight="1">
      <c r="A2683" s="320"/>
      <c r="B2683" s="1001"/>
      <c r="C2683" s="925"/>
      <c r="D2683" s="934"/>
      <c r="E2683" s="998"/>
      <c r="F2683" s="934"/>
      <c r="G2683" s="934"/>
      <c r="H2683" s="188" t="s">
        <v>24</v>
      </c>
      <c r="I2683" s="189">
        <v>86</v>
      </c>
      <c r="J2683" s="189">
        <v>43</v>
      </c>
      <c r="K2683" s="189">
        <v>43</v>
      </c>
      <c r="L2683" s="189">
        <v>0</v>
      </c>
      <c r="M2683" s="189">
        <v>172</v>
      </c>
      <c r="N2683" s="302" t="s">
        <v>2491</v>
      </c>
    </row>
    <row r="2684" spans="1:14" ht="31.5" customHeight="1" thickBot="1">
      <c r="A2684" s="320"/>
      <c r="B2684" s="1002"/>
      <c r="C2684" s="926"/>
      <c r="D2684" s="935"/>
      <c r="E2684" s="998"/>
      <c r="F2684" s="934"/>
      <c r="G2684" s="934"/>
      <c r="H2684" s="188" t="s">
        <v>25</v>
      </c>
      <c r="I2684" s="289">
        <v>0.87</v>
      </c>
      <c r="J2684" s="289">
        <v>0.1</v>
      </c>
      <c r="K2684" s="289">
        <v>0.18</v>
      </c>
      <c r="L2684" s="289">
        <v>0</v>
      </c>
      <c r="M2684" s="289">
        <v>0.28999999999999998</v>
      </c>
      <c r="N2684" s="302"/>
    </row>
    <row r="2685" spans="1:14" ht="31.5" customHeight="1" thickTop="1">
      <c r="A2685" s="320"/>
      <c r="B2685" s="1000" t="s">
        <v>2395</v>
      </c>
      <c r="C2685" s="925" t="s">
        <v>2464</v>
      </c>
      <c r="D2685" s="933" t="s">
        <v>2465</v>
      </c>
      <c r="E2685" s="997" t="s">
        <v>1137</v>
      </c>
      <c r="F2685" s="941" t="s">
        <v>2492</v>
      </c>
      <c r="G2685" s="941" t="s">
        <v>2493</v>
      </c>
      <c r="H2685" s="184" t="s">
        <v>22</v>
      </c>
      <c r="I2685" s="185">
        <v>75</v>
      </c>
      <c r="J2685" s="185">
        <v>8</v>
      </c>
      <c r="K2685" s="185">
        <v>600</v>
      </c>
      <c r="L2685" s="185">
        <v>11</v>
      </c>
      <c r="M2685" s="185">
        <v>694</v>
      </c>
      <c r="N2685" s="301"/>
    </row>
    <row r="2686" spans="1:14" ht="31.5" customHeight="1">
      <c r="A2686" s="320"/>
      <c r="B2686" s="1001"/>
      <c r="C2686" s="925"/>
      <c r="D2686" s="934"/>
      <c r="E2686" s="998"/>
      <c r="F2686" s="934"/>
      <c r="G2686" s="934"/>
      <c r="H2686" s="188" t="s">
        <v>24</v>
      </c>
      <c r="I2686" s="189">
        <v>86</v>
      </c>
      <c r="J2686" s="189">
        <v>8</v>
      </c>
      <c r="K2686" s="189">
        <v>600</v>
      </c>
      <c r="L2686" s="189">
        <v>9</v>
      </c>
      <c r="M2686" s="189">
        <v>703</v>
      </c>
      <c r="N2686" s="302" t="s">
        <v>2494</v>
      </c>
    </row>
    <row r="2687" spans="1:14" ht="31.5" customHeight="1" thickBot="1">
      <c r="A2687" s="320"/>
      <c r="B2687" s="1002"/>
      <c r="C2687" s="926"/>
      <c r="D2687" s="935"/>
      <c r="E2687" s="998"/>
      <c r="F2687" s="934"/>
      <c r="G2687" s="934"/>
      <c r="H2687" s="188" t="s">
        <v>25</v>
      </c>
      <c r="I2687" s="289">
        <v>0.87</v>
      </c>
      <c r="J2687" s="289">
        <v>1</v>
      </c>
      <c r="K2687" s="289">
        <v>1</v>
      </c>
      <c r="L2687" s="289">
        <v>0.82</v>
      </c>
      <c r="M2687" s="289">
        <v>0.92</v>
      </c>
      <c r="N2687" s="302"/>
    </row>
    <row r="2688" spans="1:14" ht="31.5" customHeight="1" thickTop="1">
      <c r="A2688" s="320"/>
      <c r="B2688" s="1004" t="s">
        <v>2395</v>
      </c>
      <c r="C2688" s="924" t="s">
        <v>2464</v>
      </c>
      <c r="D2688" s="936" t="s">
        <v>2465</v>
      </c>
      <c r="E2688" s="997" t="s">
        <v>538</v>
      </c>
      <c r="F2688" s="941" t="s">
        <v>2495</v>
      </c>
      <c r="G2688" s="941" t="s">
        <v>2496</v>
      </c>
      <c r="H2688" s="184" t="s">
        <v>22</v>
      </c>
      <c r="I2688" s="185">
        <v>3</v>
      </c>
      <c r="J2688" s="185">
        <v>3</v>
      </c>
      <c r="K2688" s="185">
        <v>3</v>
      </c>
      <c r="L2688" s="185">
        <v>3</v>
      </c>
      <c r="M2688" s="185">
        <v>12</v>
      </c>
      <c r="N2688" s="301"/>
    </row>
    <row r="2689" spans="1:14" ht="31.5" customHeight="1">
      <c r="A2689" s="320"/>
      <c r="B2689" s="1001"/>
      <c r="C2689" s="925"/>
      <c r="D2689" s="934"/>
      <c r="E2689" s="998"/>
      <c r="F2689" s="934"/>
      <c r="G2689" s="934"/>
      <c r="H2689" s="188" t="s">
        <v>24</v>
      </c>
      <c r="I2689" s="189">
        <v>3</v>
      </c>
      <c r="J2689" s="189">
        <v>2</v>
      </c>
      <c r="K2689" s="189">
        <v>3</v>
      </c>
      <c r="L2689" s="189">
        <v>3</v>
      </c>
      <c r="M2689" s="189">
        <v>11</v>
      </c>
      <c r="N2689" s="302" t="s">
        <v>2497</v>
      </c>
    </row>
    <row r="2690" spans="1:14" ht="31.5" customHeight="1" thickBot="1">
      <c r="A2690" s="320"/>
      <c r="B2690" s="1002"/>
      <c r="C2690" s="926"/>
      <c r="D2690" s="935"/>
      <c r="E2690" s="998"/>
      <c r="F2690" s="934"/>
      <c r="G2690" s="934"/>
      <c r="H2690" s="188" t="s">
        <v>25</v>
      </c>
      <c r="I2690" s="289">
        <v>1</v>
      </c>
      <c r="J2690" s="289">
        <v>0.8</v>
      </c>
      <c r="K2690" s="289">
        <v>1</v>
      </c>
      <c r="L2690" s="289">
        <v>1</v>
      </c>
      <c r="M2690" s="289">
        <v>0.95</v>
      </c>
      <c r="N2690" s="302" t="s">
        <v>2498</v>
      </c>
    </row>
    <row r="2691" spans="1:14" ht="31.5" customHeight="1" thickTop="1">
      <c r="A2691" s="320"/>
      <c r="B2691" s="1004" t="s">
        <v>2395</v>
      </c>
      <c r="C2691" s="924" t="s">
        <v>2464</v>
      </c>
      <c r="D2691" s="936" t="s">
        <v>2465</v>
      </c>
      <c r="E2691" s="997" t="s">
        <v>73</v>
      </c>
      <c r="F2691" s="941" t="s">
        <v>2499</v>
      </c>
      <c r="G2691" s="941" t="s">
        <v>2500</v>
      </c>
      <c r="H2691" s="184" t="s">
        <v>22</v>
      </c>
      <c r="I2691" s="185">
        <v>2</v>
      </c>
      <c r="J2691" s="185">
        <v>50</v>
      </c>
      <c r="K2691" s="185">
        <v>50</v>
      </c>
      <c r="L2691" s="185">
        <v>265</v>
      </c>
      <c r="M2691" s="185">
        <v>367</v>
      </c>
      <c r="N2691" s="301"/>
    </row>
    <row r="2692" spans="1:14" ht="31.5" customHeight="1">
      <c r="A2692" s="320"/>
      <c r="B2692" s="1001"/>
      <c r="C2692" s="925"/>
      <c r="D2692" s="934"/>
      <c r="E2692" s="998"/>
      <c r="F2692" s="934"/>
      <c r="G2692" s="934"/>
      <c r="H2692" s="188" t="s">
        <v>24</v>
      </c>
      <c r="I2692" s="189">
        <v>2</v>
      </c>
      <c r="J2692" s="189">
        <v>50</v>
      </c>
      <c r="K2692" s="189">
        <v>50</v>
      </c>
      <c r="L2692" s="189">
        <v>203</v>
      </c>
      <c r="M2692" s="189">
        <v>305</v>
      </c>
      <c r="N2692" s="302" t="s">
        <v>2501</v>
      </c>
    </row>
    <row r="2693" spans="1:14" ht="31.5" customHeight="1" thickBot="1">
      <c r="A2693" s="320"/>
      <c r="B2693" s="1002"/>
      <c r="C2693" s="926"/>
      <c r="D2693" s="935"/>
      <c r="E2693" s="998"/>
      <c r="F2693" s="934"/>
      <c r="G2693" s="934"/>
      <c r="H2693" s="188" t="s">
        <v>25</v>
      </c>
      <c r="I2693" s="289">
        <v>1</v>
      </c>
      <c r="J2693" s="289">
        <v>1</v>
      </c>
      <c r="K2693" s="289">
        <v>1</v>
      </c>
      <c r="L2693" s="289">
        <v>0.76</v>
      </c>
      <c r="M2693" s="289">
        <v>0.94</v>
      </c>
      <c r="N2693" s="302"/>
    </row>
    <row r="2694" spans="1:14" ht="31.5" customHeight="1" thickTop="1">
      <c r="A2694" s="320"/>
      <c r="B2694" s="1000" t="s">
        <v>2395</v>
      </c>
      <c r="C2694" s="925" t="s">
        <v>2464</v>
      </c>
      <c r="D2694" s="933" t="s">
        <v>2465</v>
      </c>
      <c r="E2694" s="997" t="s">
        <v>108</v>
      </c>
      <c r="F2694" s="941" t="s">
        <v>2502</v>
      </c>
      <c r="G2694" s="941" t="s">
        <v>2503</v>
      </c>
      <c r="H2694" s="184" t="s">
        <v>22</v>
      </c>
      <c r="I2694" s="185">
        <v>45</v>
      </c>
      <c r="J2694" s="185">
        <v>2</v>
      </c>
      <c r="K2694" s="185">
        <v>2</v>
      </c>
      <c r="L2694" s="185">
        <v>13</v>
      </c>
      <c r="M2694" s="185">
        <v>62</v>
      </c>
      <c r="N2694" s="301"/>
    </row>
    <row r="2695" spans="1:14" ht="31.5" customHeight="1">
      <c r="A2695" s="320"/>
      <c r="B2695" s="1001"/>
      <c r="C2695" s="925"/>
      <c r="D2695" s="934"/>
      <c r="E2695" s="998"/>
      <c r="F2695" s="934"/>
      <c r="G2695" s="934"/>
      <c r="H2695" s="188" t="s">
        <v>24</v>
      </c>
      <c r="I2695" s="189">
        <v>260</v>
      </c>
      <c r="J2695" s="189">
        <v>2</v>
      </c>
      <c r="K2695" s="189">
        <v>2</v>
      </c>
      <c r="L2695" s="189">
        <v>13</v>
      </c>
      <c r="M2695" s="189">
        <v>277</v>
      </c>
      <c r="N2695" s="302" t="s">
        <v>2504</v>
      </c>
    </row>
    <row r="2696" spans="1:14" ht="31.5" customHeight="1" thickBot="1">
      <c r="A2696" s="320"/>
      <c r="B2696" s="1002"/>
      <c r="C2696" s="926"/>
      <c r="D2696" s="935"/>
      <c r="E2696" s="998"/>
      <c r="F2696" s="934"/>
      <c r="G2696" s="934"/>
      <c r="H2696" s="188" t="s">
        <v>25</v>
      </c>
      <c r="I2696" s="289">
        <v>0.17</v>
      </c>
      <c r="J2696" s="289">
        <v>1</v>
      </c>
      <c r="K2696" s="289">
        <v>1</v>
      </c>
      <c r="L2696" s="289">
        <v>1</v>
      </c>
      <c r="M2696" s="289">
        <v>0.79</v>
      </c>
      <c r="N2696" s="302"/>
    </row>
    <row r="2697" spans="1:14" ht="31.5" customHeight="1" thickTop="1">
      <c r="A2697" s="320"/>
      <c r="B2697" s="1004" t="s">
        <v>2395</v>
      </c>
      <c r="C2697" s="924" t="s">
        <v>2464</v>
      </c>
      <c r="D2697" s="936" t="s">
        <v>2465</v>
      </c>
      <c r="E2697" s="997" t="s">
        <v>76</v>
      </c>
      <c r="F2697" s="941" t="s">
        <v>2505</v>
      </c>
      <c r="G2697" s="941" t="s">
        <v>2506</v>
      </c>
      <c r="H2697" s="184" t="s">
        <v>22</v>
      </c>
      <c r="I2697" s="185">
        <v>0</v>
      </c>
      <c r="J2697" s="185"/>
      <c r="K2697" s="185">
        <v>0</v>
      </c>
      <c r="L2697" s="185">
        <v>0</v>
      </c>
      <c r="M2697" s="185">
        <v>0</v>
      </c>
      <c r="N2697" s="301"/>
    </row>
    <row r="2698" spans="1:14" ht="31.5" customHeight="1">
      <c r="A2698" s="320"/>
      <c r="B2698" s="1001"/>
      <c r="C2698" s="925"/>
      <c r="D2698" s="934"/>
      <c r="E2698" s="998"/>
      <c r="F2698" s="934"/>
      <c r="G2698" s="934"/>
      <c r="H2698" s="188" t="s">
        <v>24</v>
      </c>
      <c r="I2698" s="189">
        <v>0</v>
      </c>
      <c r="J2698" s="189"/>
      <c r="K2698" s="189">
        <v>0</v>
      </c>
      <c r="L2698" s="189">
        <v>0</v>
      </c>
      <c r="M2698" s="189">
        <v>0</v>
      </c>
      <c r="N2698" s="302"/>
    </row>
    <row r="2699" spans="1:14" ht="31.5" customHeight="1" thickBot="1">
      <c r="A2699" s="320"/>
      <c r="B2699" s="1002"/>
      <c r="C2699" s="926"/>
      <c r="D2699" s="935"/>
      <c r="E2699" s="998"/>
      <c r="F2699" s="934"/>
      <c r="G2699" s="934"/>
      <c r="H2699" s="188" t="s">
        <v>25</v>
      </c>
      <c r="I2699" s="289">
        <v>0</v>
      </c>
      <c r="J2699" s="289">
        <v>0.4</v>
      </c>
      <c r="K2699" s="289">
        <v>0</v>
      </c>
      <c r="L2699" s="289">
        <v>0</v>
      </c>
      <c r="M2699" s="289">
        <v>0</v>
      </c>
      <c r="N2699" s="302" t="s">
        <v>2507</v>
      </c>
    </row>
    <row r="2700" spans="1:14" ht="31.5" customHeight="1" thickTop="1">
      <c r="A2700" s="320"/>
      <c r="B2700" s="1000" t="s">
        <v>2395</v>
      </c>
      <c r="C2700" s="925" t="s">
        <v>2464</v>
      </c>
      <c r="D2700" s="933" t="s">
        <v>2465</v>
      </c>
      <c r="E2700" s="997" t="s">
        <v>159</v>
      </c>
      <c r="F2700" s="941" t="s">
        <v>2508</v>
      </c>
      <c r="G2700" s="941" t="s">
        <v>2509</v>
      </c>
      <c r="H2700" s="184" t="s">
        <v>22</v>
      </c>
      <c r="I2700" s="185">
        <v>0</v>
      </c>
      <c r="J2700" s="185"/>
      <c r="K2700" s="185">
        <v>3</v>
      </c>
      <c r="L2700" s="185">
        <v>0</v>
      </c>
      <c r="M2700" s="185">
        <v>3</v>
      </c>
      <c r="N2700" s="301"/>
    </row>
    <row r="2701" spans="1:14" ht="31.5" customHeight="1">
      <c r="A2701" s="320"/>
      <c r="B2701" s="1001"/>
      <c r="C2701" s="925"/>
      <c r="D2701" s="934"/>
      <c r="E2701" s="998"/>
      <c r="F2701" s="934"/>
      <c r="G2701" s="934"/>
      <c r="H2701" s="188" t="s">
        <v>24</v>
      </c>
      <c r="I2701" s="189">
        <v>0</v>
      </c>
      <c r="J2701" s="189"/>
      <c r="K2701" s="189">
        <v>3</v>
      </c>
      <c r="L2701" s="189">
        <v>0</v>
      </c>
      <c r="M2701" s="189">
        <v>3</v>
      </c>
      <c r="N2701" s="302"/>
    </row>
    <row r="2702" spans="1:14" ht="31.5" customHeight="1" thickBot="1">
      <c r="A2702" s="320"/>
      <c r="B2702" s="1002"/>
      <c r="C2702" s="926"/>
      <c r="D2702" s="935"/>
      <c r="E2702" s="998"/>
      <c r="F2702" s="934"/>
      <c r="G2702" s="934"/>
      <c r="H2702" s="188" t="s">
        <v>25</v>
      </c>
      <c r="I2702" s="289">
        <v>0</v>
      </c>
      <c r="J2702" s="289"/>
      <c r="K2702" s="289">
        <v>1</v>
      </c>
      <c r="L2702" s="289">
        <v>0</v>
      </c>
      <c r="M2702" s="289">
        <v>0.25</v>
      </c>
      <c r="N2702" s="302"/>
    </row>
    <row r="2703" spans="1:14" ht="31.5" customHeight="1" thickTop="1">
      <c r="A2703" s="320"/>
      <c r="B2703" s="1000" t="s">
        <v>2395</v>
      </c>
      <c r="C2703" s="925" t="s">
        <v>2464</v>
      </c>
      <c r="D2703" s="933" t="s">
        <v>2465</v>
      </c>
      <c r="E2703" s="997" t="s">
        <v>479</v>
      </c>
      <c r="F2703" s="941" t="s">
        <v>2510</v>
      </c>
      <c r="G2703" s="941" t="s">
        <v>2511</v>
      </c>
      <c r="H2703" s="184" t="s">
        <v>22</v>
      </c>
      <c r="I2703" s="185">
        <v>0</v>
      </c>
      <c r="J2703" s="185">
        <v>0</v>
      </c>
      <c r="K2703" s="185">
        <v>0</v>
      </c>
      <c r="L2703" s="185">
        <v>0</v>
      </c>
      <c r="M2703" s="185">
        <v>0</v>
      </c>
      <c r="N2703" s="301"/>
    </row>
    <row r="2704" spans="1:14" ht="31.5" customHeight="1">
      <c r="A2704" s="320"/>
      <c r="B2704" s="1001"/>
      <c r="C2704" s="925"/>
      <c r="D2704" s="934"/>
      <c r="E2704" s="998"/>
      <c r="F2704" s="934"/>
      <c r="G2704" s="934"/>
      <c r="H2704" s="188" t="s">
        <v>24</v>
      </c>
      <c r="I2704" s="189">
        <v>0</v>
      </c>
      <c r="J2704" s="189">
        <v>0</v>
      </c>
      <c r="K2704" s="189">
        <v>0</v>
      </c>
      <c r="L2704" s="189">
        <v>0</v>
      </c>
      <c r="M2704" s="189">
        <v>0</v>
      </c>
      <c r="N2704" s="302"/>
    </row>
    <row r="2705" spans="1:14" ht="31.5" customHeight="1" thickBot="1">
      <c r="A2705" s="320"/>
      <c r="B2705" s="1002"/>
      <c r="C2705" s="926"/>
      <c r="D2705" s="935"/>
      <c r="E2705" s="998"/>
      <c r="F2705" s="934"/>
      <c r="G2705" s="934"/>
      <c r="H2705" s="188" t="s">
        <v>25</v>
      </c>
      <c r="I2705" s="289">
        <v>0</v>
      </c>
      <c r="J2705" s="289">
        <v>0</v>
      </c>
      <c r="K2705" s="289">
        <v>0</v>
      </c>
      <c r="L2705" s="289">
        <v>0</v>
      </c>
      <c r="M2705" s="289">
        <v>0</v>
      </c>
      <c r="N2705" s="302" t="s">
        <v>2420</v>
      </c>
    </row>
    <row r="2706" spans="1:14" ht="31.5" customHeight="1" thickTop="1">
      <c r="A2706" s="320"/>
      <c r="B2706" s="1004" t="s">
        <v>2395</v>
      </c>
      <c r="C2706" s="924" t="s">
        <v>2464</v>
      </c>
      <c r="D2706" s="936" t="s">
        <v>2465</v>
      </c>
      <c r="E2706" s="997" t="s">
        <v>162</v>
      </c>
      <c r="F2706" s="941" t="s">
        <v>2512</v>
      </c>
      <c r="G2706" s="941" t="s">
        <v>2513</v>
      </c>
      <c r="H2706" s="184" t="s">
        <v>22</v>
      </c>
      <c r="I2706" s="185">
        <v>0</v>
      </c>
      <c r="J2706" s="185">
        <v>0</v>
      </c>
      <c r="K2706" s="185">
        <v>0</v>
      </c>
      <c r="L2706" s="185">
        <v>0</v>
      </c>
      <c r="M2706" s="185">
        <v>0</v>
      </c>
      <c r="N2706" s="301"/>
    </row>
    <row r="2707" spans="1:14" ht="31.5" customHeight="1">
      <c r="A2707" s="320"/>
      <c r="B2707" s="1001"/>
      <c r="C2707" s="925"/>
      <c r="D2707" s="934"/>
      <c r="E2707" s="998"/>
      <c r="F2707" s="934"/>
      <c r="G2707" s="934"/>
      <c r="H2707" s="188" t="s">
        <v>24</v>
      </c>
      <c r="I2707" s="189">
        <v>0</v>
      </c>
      <c r="J2707" s="189">
        <v>0</v>
      </c>
      <c r="K2707" s="189">
        <v>0</v>
      </c>
      <c r="L2707" s="189">
        <v>0</v>
      </c>
      <c r="M2707" s="189">
        <v>0</v>
      </c>
      <c r="N2707" s="302"/>
    </row>
    <row r="2708" spans="1:14" ht="31.5" customHeight="1" thickBot="1">
      <c r="A2708" s="320"/>
      <c r="B2708" s="1002"/>
      <c r="C2708" s="926"/>
      <c r="D2708" s="935"/>
      <c r="E2708" s="998"/>
      <c r="F2708" s="934"/>
      <c r="G2708" s="934"/>
      <c r="H2708" s="188" t="s">
        <v>25</v>
      </c>
      <c r="I2708" s="289">
        <v>0</v>
      </c>
      <c r="J2708" s="289">
        <v>0</v>
      </c>
      <c r="K2708" s="289">
        <v>0</v>
      </c>
      <c r="L2708" s="289">
        <v>0</v>
      </c>
      <c r="M2708" s="289">
        <v>0</v>
      </c>
      <c r="N2708" s="302" t="s">
        <v>2514</v>
      </c>
    </row>
    <row r="2709" spans="1:14" ht="31.5" customHeight="1" thickTop="1">
      <c r="A2709" s="320"/>
      <c r="B2709" s="1031" t="s">
        <v>2515</v>
      </c>
      <c r="C2709" s="886" t="s">
        <v>2516</v>
      </c>
      <c r="D2709" s="895" t="s">
        <v>2517</v>
      </c>
      <c r="E2709" s="1028" t="s">
        <v>19</v>
      </c>
      <c r="F2709" s="894" t="s">
        <v>2518</v>
      </c>
      <c r="G2709" s="894" t="s">
        <v>2519</v>
      </c>
      <c r="H2709" s="149" t="s">
        <v>22</v>
      </c>
      <c r="I2709" s="149">
        <v>0</v>
      </c>
      <c r="J2709" s="149">
        <v>0</v>
      </c>
      <c r="K2709" s="149">
        <v>0</v>
      </c>
      <c r="L2709" s="149">
        <v>297</v>
      </c>
      <c r="M2709" s="149">
        <v>297</v>
      </c>
      <c r="N2709" s="409"/>
    </row>
    <row r="2710" spans="1:14" ht="31.5" customHeight="1">
      <c r="A2710" s="320"/>
      <c r="B2710" s="1021"/>
      <c r="C2710" s="1023"/>
      <c r="D2710" s="1026"/>
      <c r="E2710" s="1029"/>
      <c r="F2710" s="1029"/>
      <c r="G2710" s="1029"/>
      <c r="H2710" s="150" t="s">
        <v>24</v>
      </c>
      <c r="I2710" s="150">
        <v>0</v>
      </c>
      <c r="J2710" s="150">
        <v>0</v>
      </c>
      <c r="K2710" s="150">
        <v>0</v>
      </c>
      <c r="L2710" s="150">
        <v>1079</v>
      </c>
      <c r="M2710" s="150">
        <v>1079</v>
      </c>
      <c r="N2710" s="394"/>
    </row>
    <row r="2711" spans="1:14" ht="31.5" customHeight="1" thickBot="1">
      <c r="A2711" s="320"/>
      <c r="B2711" s="1022"/>
      <c r="C2711" s="1024"/>
      <c r="D2711" s="1027"/>
      <c r="E2711" s="1029"/>
      <c r="F2711" s="1029"/>
      <c r="G2711" s="1029"/>
      <c r="H2711" s="150" t="s">
        <v>25</v>
      </c>
      <c r="I2711" s="150">
        <v>0</v>
      </c>
      <c r="J2711" s="150">
        <v>0</v>
      </c>
      <c r="K2711" s="150">
        <v>0</v>
      </c>
      <c r="L2711" s="150">
        <v>0</v>
      </c>
      <c r="M2711" s="150">
        <v>0</v>
      </c>
      <c r="N2711" s="394"/>
    </row>
    <row r="2712" spans="1:14" ht="31.5" customHeight="1" thickTop="1">
      <c r="A2712" s="320"/>
      <c r="B2712" s="1020" t="s">
        <v>2515</v>
      </c>
      <c r="C2712" s="885" t="s">
        <v>2516</v>
      </c>
      <c r="D2712" s="1025" t="s">
        <v>2517</v>
      </c>
      <c r="E2712" s="1028" t="s">
        <v>26</v>
      </c>
      <c r="F2712" s="894" t="s">
        <v>2520</v>
      </c>
      <c r="G2712" s="894" t="s">
        <v>2521</v>
      </c>
      <c r="H2712" s="149" t="s">
        <v>22</v>
      </c>
      <c r="I2712" s="149">
        <v>0</v>
      </c>
      <c r="J2712" s="149">
        <v>0</v>
      </c>
      <c r="K2712" s="149">
        <v>61</v>
      </c>
      <c r="L2712" s="149">
        <v>53</v>
      </c>
      <c r="M2712" s="149">
        <v>57</v>
      </c>
      <c r="N2712" s="409" t="s">
        <v>2522</v>
      </c>
    </row>
    <row r="2713" spans="1:14" ht="31.5" customHeight="1">
      <c r="A2713" s="320"/>
      <c r="B2713" s="1021"/>
      <c r="C2713" s="1023"/>
      <c r="D2713" s="1026"/>
      <c r="E2713" s="1029"/>
      <c r="F2713" s="1029"/>
      <c r="G2713" s="1029"/>
      <c r="H2713" s="150" t="s">
        <v>24</v>
      </c>
      <c r="I2713" s="150">
        <v>0</v>
      </c>
      <c r="J2713" s="150">
        <v>0</v>
      </c>
      <c r="K2713" s="150">
        <v>145</v>
      </c>
      <c r="L2713" s="150">
        <v>89</v>
      </c>
      <c r="M2713" s="150">
        <v>117</v>
      </c>
      <c r="N2713" s="394"/>
    </row>
    <row r="2714" spans="1:14" ht="31.5" customHeight="1" thickBot="1">
      <c r="A2714" s="320"/>
      <c r="B2714" s="1022"/>
      <c r="C2714" s="1024"/>
      <c r="D2714" s="1027"/>
      <c r="E2714" s="1029"/>
      <c r="F2714" s="1029"/>
      <c r="G2714" s="1029"/>
      <c r="H2714" s="150" t="s">
        <v>25</v>
      </c>
      <c r="I2714" s="150">
        <v>0</v>
      </c>
      <c r="J2714" s="150">
        <v>0</v>
      </c>
      <c r="K2714" s="370">
        <v>0.66669999999999996</v>
      </c>
      <c r="L2714" s="370">
        <v>0.59550000000000003</v>
      </c>
      <c r="M2714" s="370">
        <v>0.48720000000000002</v>
      </c>
      <c r="N2714" s="394"/>
    </row>
    <row r="2715" spans="1:14" ht="31.5" customHeight="1" thickTop="1">
      <c r="A2715" s="320"/>
      <c r="B2715" s="1031" t="s">
        <v>2515</v>
      </c>
      <c r="C2715" s="886" t="s">
        <v>2516</v>
      </c>
      <c r="D2715" s="895" t="s">
        <v>2517</v>
      </c>
      <c r="E2715" s="1028" t="s">
        <v>26</v>
      </c>
      <c r="F2715" s="894"/>
      <c r="G2715" s="894" t="s">
        <v>2523</v>
      </c>
      <c r="H2715" s="149" t="s">
        <v>22</v>
      </c>
      <c r="I2715" s="149">
        <v>0</v>
      </c>
      <c r="J2715" s="149">
        <v>0</v>
      </c>
      <c r="K2715" s="149">
        <v>22</v>
      </c>
      <c r="L2715" s="149">
        <v>38</v>
      </c>
      <c r="M2715" s="149">
        <v>30</v>
      </c>
      <c r="N2715" s="409"/>
    </row>
    <row r="2716" spans="1:14" ht="31.5" customHeight="1">
      <c r="A2716" s="320"/>
      <c r="B2716" s="1021"/>
      <c r="C2716" s="1023"/>
      <c r="D2716" s="1026"/>
      <c r="E2716" s="1029"/>
      <c r="F2716" s="1029"/>
      <c r="G2716" s="1029"/>
      <c r="H2716" s="150" t="s">
        <v>24</v>
      </c>
      <c r="I2716" s="150">
        <v>0</v>
      </c>
      <c r="J2716" s="150">
        <v>0</v>
      </c>
      <c r="K2716" s="150">
        <v>326</v>
      </c>
      <c r="L2716" s="150">
        <v>110</v>
      </c>
      <c r="M2716" s="150">
        <v>218</v>
      </c>
      <c r="N2716" s="394"/>
    </row>
    <row r="2717" spans="1:14" ht="31.5" customHeight="1" thickBot="1">
      <c r="A2717" s="320"/>
      <c r="B2717" s="1022"/>
      <c r="C2717" s="1024"/>
      <c r="D2717" s="1027"/>
      <c r="E2717" s="1029"/>
      <c r="F2717" s="1029"/>
      <c r="G2717" s="1029"/>
      <c r="H2717" s="150" t="s">
        <v>25</v>
      </c>
      <c r="I2717" s="150">
        <v>0</v>
      </c>
      <c r="J2717" s="150">
        <v>0</v>
      </c>
      <c r="K2717" s="370">
        <v>6.7500000000000004E-2</v>
      </c>
      <c r="L2717" s="370">
        <v>0.34549999999999997</v>
      </c>
      <c r="M2717" s="150">
        <v>13.76</v>
      </c>
      <c r="N2717" s="397"/>
    </row>
    <row r="2718" spans="1:14" ht="31.5" customHeight="1" thickTop="1">
      <c r="A2718" s="320"/>
      <c r="B2718" s="1031" t="s">
        <v>2515</v>
      </c>
      <c r="C2718" s="886" t="s">
        <v>2516</v>
      </c>
      <c r="D2718" s="895" t="s">
        <v>2517</v>
      </c>
      <c r="E2718" s="1028" t="s">
        <v>55</v>
      </c>
      <c r="F2718" s="894" t="s">
        <v>2524</v>
      </c>
      <c r="G2718" s="894" t="s">
        <v>2525</v>
      </c>
      <c r="H2718" s="149" t="s">
        <v>22</v>
      </c>
      <c r="I2718" s="149">
        <v>0</v>
      </c>
      <c r="J2718" s="149">
        <v>30</v>
      </c>
      <c r="K2718" s="149">
        <v>30</v>
      </c>
      <c r="L2718" s="149">
        <v>26</v>
      </c>
      <c r="M2718" s="149">
        <v>22</v>
      </c>
      <c r="N2718" s="410"/>
    </row>
    <row r="2719" spans="1:14" ht="31.5" customHeight="1">
      <c r="A2719" s="320"/>
      <c r="B2719" s="1021"/>
      <c r="C2719" s="1023"/>
      <c r="D2719" s="1026"/>
      <c r="E2719" s="1029"/>
      <c r="F2719" s="1029"/>
      <c r="G2719" s="1029"/>
      <c r="H2719" s="150" t="s">
        <v>24</v>
      </c>
      <c r="I2719" s="150">
        <v>0</v>
      </c>
      <c r="J2719" s="150">
        <v>36</v>
      </c>
      <c r="K2719" s="150">
        <v>32</v>
      </c>
      <c r="L2719" s="150">
        <v>36</v>
      </c>
      <c r="M2719" s="150">
        <v>26</v>
      </c>
      <c r="N2719" s="394"/>
    </row>
    <row r="2720" spans="1:14" ht="31.5" customHeight="1" thickBot="1">
      <c r="A2720" s="320"/>
      <c r="B2720" s="1022"/>
      <c r="C2720" s="1024"/>
      <c r="D2720" s="1027"/>
      <c r="E2720" s="1029"/>
      <c r="F2720" s="1029"/>
      <c r="G2720" s="1029"/>
      <c r="H2720" s="150" t="s">
        <v>25</v>
      </c>
      <c r="I2720" s="371">
        <v>0</v>
      </c>
      <c r="J2720" s="370">
        <v>0.83299999999999996</v>
      </c>
      <c r="K2720" s="371">
        <v>0.94</v>
      </c>
      <c r="L2720" s="370">
        <v>0.72219999999999995</v>
      </c>
      <c r="M2720" s="371">
        <v>0.84619999999999995</v>
      </c>
      <c r="N2720" s="394"/>
    </row>
    <row r="2721" spans="1:14" ht="31.5" customHeight="1" thickTop="1">
      <c r="A2721" s="320"/>
      <c r="B2721" s="1020" t="s">
        <v>2515</v>
      </c>
      <c r="C2721" s="885" t="s">
        <v>2516</v>
      </c>
      <c r="D2721" s="1025" t="s">
        <v>2517</v>
      </c>
      <c r="E2721" s="1028" t="s">
        <v>59</v>
      </c>
      <c r="F2721" s="894" t="s">
        <v>2526</v>
      </c>
      <c r="G2721" s="894" t="s">
        <v>2527</v>
      </c>
      <c r="H2721" s="149" t="s">
        <v>22</v>
      </c>
      <c r="I2721" s="149">
        <v>47</v>
      </c>
      <c r="J2721" s="149">
        <v>64</v>
      </c>
      <c r="K2721" s="149">
        <v>0</v>
      </c>
      <c r="L2721" s="149">
        <v>64</v>
      </c>
      <c r="M2721" s="149">
        <v>175</v>
      </c>
      <c r="N2721" s="411" t="s">
        <v>2528</v>
      </c>
    </row>
    <row r="2722" spans="1:14" ht="31.5" customHeight="1">
      <c r="A2722" s="320"/>
      <c r="B2722" s="1021"/>
      <c r="C2722" s="1023"/>
      <c r="D2722" s="1026"/>
      <c r="E2722" s="1029"/>
      <c r="F2722" s="1029"/>
      <c r="G2722" s="1029"/>
      <c r="H2722" s="150" t="s">
        <v>24</v>
      </c>
      <c r="I2722" s="150">
        <v>269</v>
      </c>
      <c r="J2722" s="150">
        <v>269</v>
      </c>
      <c r="K2722" s="150">
        <v>67</v>
      </c>
      <c r="L2722" s="150">
        <v>0</v>
      </c>
      <c r="M2722" s="150">
        <f>J2722+K2722</f>
        <v>336</v>
      </c>
      <c r="N2722" s="412" t="s">
        <v>2529</v>
      </c>
    </row>
    <row r="2723" spans="1:14" ht="31.5" customHeight="1" thickBot="1">
      <c r="A2723" s="320"/>
      <c r="B2723" s="1022"/>
      <c r="C2723" s="1024"/>
      <c r="D2723" s="1027"/>
      <c r="E2723" s="1029"/>
      <c r="F2723" s="1029"/>
      <c r="G2723" s="1029"/>
      <c r="H2723" s="150" t="s">
        <v>25</v>
      </c>
      <c r="I2723" s="370">
        <v>0.17469999999999999</v>
      </c>
      <c r="J2723" s="150">
        <v>23.79</v>
      </c>
      <c r="K2723" s="150">
        <v>0</v>
      </c>
      <c r="L2723" s="150">
        <v>0</v>
      </c>
      <c r="M2723" s="150">
        <v>52.08</v>
      </c>
      <c r="N2723" s="413"/>
    </row>
    <row r="2724" spans="1:14" ht="31.5" customHeight="1" thickTop="1">
      <c r="A2724" s="320"/>
      <c r="B2724" s="1031" t="s">
        <v>2515</v>
      </c>
      <c r="C2724" s="886" t="s">
        <v>2516</v>
      </c>
      <c r="D2724" s="895" t="s">
        <v>2517</v>
      </c>
      <c r="E2724" s="1028" t="s">
        <v>59</v>
      </c>
      <c r="F2724" s="894"/>
      <c r="G2724" s="894" t="s">
        <v>2530</v>
      </c>
      <c r="H2724" s="149" t="s">
        <v>22</v>
      </c>
      <c r="I2724" s="149">
        <v>47</v>
      </c>
      <c r="J2724" s="149">
        <v>64</v>
      </c>
      <c r="K2724" s="149">
        <v>0</v>
      </c>
      <c r="L2724" s="149">
        <v>64</v>
      </c>
      <c r="M2724" s="149">
        <f>I2724+J2724+K2724+L2724</f>
        <v>175</v>
      </c>
      <c r="N2724" s="409" t="s">
        <v>2531</v>
      </c>
    </row>
    <row r="2725" spans="1:14" ht="31.5" customHeight="1">
      <c r="A2725" s="320"/>
      <c r="B2725" s="1021"/>
      <c r="C2725" s="1023"/>
      <c r="D2725" s="1026"/>
      <c r="E2725" s="1029"/>
      <c r="F2725" s="1029"/>
      <c r="G2725" s="1029"/>
      <c r="H2725" s="150" t="s">
        <v>24</v>
      </c>
      <c r="I2725" s="150">
        <v>485</v>
      </c>
      <c r="J2725" s="150">
        <v>485</v>
      </c>
      <c r="K2725" s="150">
        <v>200</v>
      </c>
      <c r="L2725" s="150">
        <v>200</v>
      </c>
      <c r="M2725" s="150">
        <v>200</v>
      </c>
      <c r="N2725" s="394" t="s">
        <v>2532</v>
      </c>
    </row>
    <row r="2726" spans="1:14" ht="31.5" customHeight="1" thickBot="1">
      <c r="A2726" s="320"/>
      <c r="B2726" s="1022"/>
      <c r="C2726" s="1024"/>
      <c r="D2726" s="1027"/>
      <c r="E2726" s="1029"/>
      <c r="F2726" s="1029"/>
      <c r="G2726" s="1029"/>
      <c r="H2726" s="150" t="s">
        <v>25</v>
      </c>
      <c r="I2726" s="370">
        <v>9.69E-2</v>
      </c>
      <c r="J2726" s="370">
        <v>0.13189999999999999</v>
      </c>
      <c r="K2726" s="150">
        <v>0</v>
      </c>
      <c r="L2726" s="370">
        <v>0.32</v>
      </c>
      <c r="M2726" s="370">
        <v>0.875</v>
      </c>
      <c r="N2726" s="413"/>
    </row>
    <row r="2727" spans="1:14" ht="31.5" customHeight="1" thickTop="1">
      <c r="A2727" s="320"/>
      <c r="B2727" s="1020" t="s">
        <v>2515</v>
      </c>
      <c r="C2727" s="885" t="s">
        <v>2516</v>
      </c>
      <c r="D2727" s="1025" t="s">
        <v>2517</v>
      </c>
      <c r="E2727" s="1028" t="s">
        <v>30</v>
      </c>
      <c r="F2727" s="894" t="s">
        <v>2533</v>
      </c>
      <c r="G2727" s="894" t="s">
        <v>2534</v>
      </c>
      <c r="H2727" s="149" t="s">
        <v>22</v>
      </c>
      <c r="I2727" s="149">
        <v>0</v>
      </c>
      <c r="J2727" s="149">
        <v>41</v>
      </c>
      <c r="K2727" s="149">
        <v>22</v>
      </c>
      <c r="L2727" s="149">
        <v>31</v>
      </c>
      <c r="M2727" s="149">
        <v>24</v>
      </c>
      <c r="N2727" s="409" t="s">
        <v>2535</v>
      </c>
    </row>
    <row r="2728" spans="1:14" ht="31.5" customHeight="1">
      <c r="A2728" s="320"/>
      <c r="B2728" s="1021"/>
      <c r="C2728" s="1023"/>
      <c r="D2728" s="1026"/>
      <c r="E2728" s="1029"/>
      <c r="F2728" s="1029"/>
      <c r="G2728" s="1029"/>
      <c r="H2728" s="150" t="s">
        <v>24</v>
      </c>
      <c r="I2728" s="150">
        <v>0</v>
      </c>
      <c r="J2728" s="150">
        <v>665</v>
      </c>
      <c r="K2728" s="150">
        <v>624</v>
      </c>
      <c r="L2728" s="150">
        <v>602</v>
      </c>
      <c r="M2728" s="150">
        <v>473</v>
      </c>
      <c r="N2728" s="394"/>
    </row>
    <row r="2729" spans="1:14" ht="31.5" customHeight="1" thickBot="1">
      <c r="A2729" s="320"/>
      <c r="B2729" s="1022"/>
      <c r="C2729" s="1024"/>
      <c r="D2729" s="1027"/>
      <c r="E2729" s="1029"/>
      <c r="F2729" s="1029"/>
      <c r="G2729" s="1029"/>
      <c r="H2729" s="150" t="s">
        <v>25</v>
      </c>
      <c r="I2729" s="150">
        <v>0</v>
      </c>
      <c r="J2729" s="150" t="s">
        <v>2536</v>
      </c>
      <c r="K2729" s="150" t="s">
        <v>2537</v>
      </c>
      <c r="L2729" s="370">
        <v>5.0999999999999997E-2</v>
      </c>
      <c r="M2729" s="370">
        <v>5.0700000000000002E-2</v>
      </c>
      <c r="N2729" s="397"/>
    </row>
    <row r="2730" spans="1:14" ht="31.5" customHeight="1" thickTop="1">
      <c r="A2730" s="320"/>
      <c r="B2730" s="1031" t="s">
        <v>2515</v>
      </c>
      <c r="C2730" s="886" t="s">
        <v>2516</v>
      </c>
      <c r="D2730" s="895" t="s">
        <v>2517</v>
      </c>
      <c r="E2730" s="1028" t="s">
        <v>33</v>
      </c>
      <c r="F2730" s="894" t="s">
        <v>2538</v>
      </c>
      <c r="G2730" s="894" t="s">
        <v>2539</v>
      </c>
      <c r="H2730" s="149" t="s">
        <v>22</v>
      </c>
      <c r="I2730" s="149">
        <v>0</v>
      </c>
      <c r="J2730" s="149">
        <v>548</v>
      </c>
      <c r="K2730" s="149">
        <v>602</v>
      </c>
      <c r="L2730" s="149">
        <v>488</v>
      </c>
      <c r="M2730" s="149">
        <v>410</v>
      </c>
      <c r="N2730" s="410"/>
    </row>
    <row r="2731" spans="1:14" ht="31.5" customHeight="1">
      <c r="A2731" s="320"/>
      <c r="B2731" s="1021"/>
      <c r="C2731" s="1023"/>
      <c r="D2731" s="1026"/>
      <c r="E2731" s="1029"/>
      <c r="F2731" s="1029"/>
      <c r="G2731" s="1029"/>
      <c r="H2731" s="150" t="s">
        <v>24</v>
      </c>
      <c r="I2731" s="150">
        <v>0</v>
      </c>
      <c r="J2731" s="150">
        <v>665</v>
      </c>
      <c r="K2731" s="150">
        <v>624</v>
      </c>
      <c r="L2731" s="150">
        <v>602</v>
      </c>
      <c r="M2731" s="150">
        <v>473</v>
      </c>
      <c r="N2731" s="394"/>
    </row>
    <row r="2732" spans="1:14" ht="31.5" customHeight="1" thickBot="1">
      <c r="A2732" s="320"/>
      <c r="B2732" s="1022"/>
      <c r="C2732" s="1024"/>
      <c r="D2732" s="1027"/>
      <c r="E2732" s="1029"/>
      <c r="F2732" s="1029"/>
      <c r="G2732" s="1029"/>
      <c r="H2732" s="150" t="s">
        <v>25</v>
      </c>
      <c r="I2732" s="371">
        <v>0</v>
      </c>
      <c r="J2732" s="150" t="s">
        <v>2540</v>
      </c>
      <c r="K2732" s="150" t="s">
        <v>2541</v>
      </c>
      <c r="L2732" s="370">
        <v>0.81059999999999999</v>
      </c>
      <c r="M2732" s="370">
        <v>0.86680000000000001</v>
      </c>
      <c r="N2732" s="394"/>
    </row>
    <row r="2733" spans="1:14" ht="31.5" customHeight="1" thickTop="1">
      <c r="A2733" s="320"/>
      <c r="B2733" s="1020" t="s">
        <v>2515</v>
      </c>
      <c r="C2733" s="885" t="s">
        <v>2516</v>
      </c>
      <c r="D2733" s="1025" t="s">
        <v>2517</v>
      </c>
      <c r="E2733" s="1028" t="s">
        <v>36</v>
      </c>
      <c r="F2733" s="894" t="s">
        <v>2542</v>
      </c>
      <c r="G2733" s="894" t="s">
        <v>2543</v>
      </c>
      <c r="H2733" s="149" t="s">
        <v>22</v>
      </c>
      <c r="I2733" s="149">
        <v>1</v>
      </c>
      <c r="J2733" s="149">
        <v>20</v>
      </c>
      <c r="K2733" s="149">
        <v>16</v>
      </c>
      <c r="L2733" s="149">
        <v>18</v>
      </c>
      <c r="M2733" s="149">
        <v>14</v>
      </c>
      <c r="N2733" s="409"/>
    </row>
    <row r="2734" spans="1:14" ht="31.5" customHeight="1">
      <c r="A2734" s="320"/>
      <c r="B2734" s="1021"/>
      <c r="C2734" s="1023"/>
      <c r="D2734" s="1026"/>
      <c r="E2734" s="1029"/>
      <c r="F2734" s="1029"/>
      <c r="G2734" s="1029"/>
      <c r="H2734" s="150" t="s">
        <v>24</v>
      </c>
      <c r="I2734" s="150">
        <v>39</v>
      </c>
      <c r="J2734" s="150">
        <v>33</v>
      </c>
      <c r="K2734" s="150">
        <v>34</v>
      </c>
      <c r="L2734" s="150">
        <v>34</v>
      </c>
      <c r="M2734" s="150">
        <v>35</v>
      </c>
      <c r="N2734" s="394"/>
    </row>
    <row r="2735" spans="1:14" ht="31.5" customHeight="1" thickBot="1">
      <c r="A2735" s="320"/>
      <c r="B2735" s="1022"/>
      <c r="C2735" s="1024"/>
      <c r="D2735" s="1027"/>
      <c r="E2735" s="1029"/>
      <c r="F2735" s="1029"/>
      <c r="G2735" s="1029"/>
      <c r="H2735" s="150" t="s">
        <v>25</v>
      </c>
      <c r="I2735" s="370">
        <v>2.5600000000000001E-2</v>
      </c>
      <c r="J2735" s="150" t="s">
        <v>2544</v>
      </c>
      <c r="K2735" s="370">
        <v>0.47060000000000002</v>
      </c>
      <c r="L2735" s="370">
        <v>0.52939999999999998</v>
      </c>
      <c r="M2735" s="371">
        <v>0.4</v>
      </c>
      <c r="N2735" s="394"/>
    </row>
    <row r="2736" spans="1:14" ht="31.5" customHeight="1" thickTop="1">
      <c r="A2736" s="320"/>
      <c r="B2736" s="1031" t="s">
        <v>2515</v>
      </c>
      <c r="C2736" s="886" t="s">
        <v>2516</v>
      </c>
      <c r="D2736" s="895" t="s">
        <v>2517</v>
      </c>
      <c r="E2736" s="1028" t="s">
        <v>39</v>
      </c>
      <c r="F2736" s="894" t="s">
        <v>2545</v>
      </c>
      <c r="G2736" s="894" t="s">
        <v>2546</v>
      </c>
      <c r="H2736" s="149" t="s">
        <v>22</v>
      </c>
      <c r="I2736" s="149">
        <v>0</v>
      </c>
      <c r="J2736" s="149">
        <v>32</v>
      </c>
      <c r="K2736" s="149">
        <v>30</v>
      </c>
      <c r="L2736" s="149">
        <v>26</v>
      </c>
      <c r="M2736" s="149">
        <v>22</v>
      </c>
      <c r="N2736" s="409"/>
    </row>
    <row r="2737" spans="1:14" ht="31.5" customHeight="1">
      <c r="A2737" s="320"/>
      <c r="B2737" s="1021"/>
      <c r="C2737" s="1023"/>
      <c r="D2737" s="1026"/>
      <c r="E2737" s="1029"/>
      <c r="F2737" s="1029"/>
      <c r="G2737" s="1029"/>
      <c r="H2737" s="150" t="s">
        <v>24</v>
      </c>
      <c r="I2737" s="150">
        <v>0</v>
      </c>
      <c r="J2737" s="150">
        <v>36</v>
      </c>
      <c r="K2737" s="150">
        <v>32</v>
      </c>
      <c r="L2737" s="150">
        <v>27</v>
      </c>
      <c r="M2737" s="150">
        <v>24</v>
      </c>
      <c r="N2737" s="394"/>
    </row>
    <row r="2738" spans="1:14" ht="31.5" customHeight="1" thickBot="1">
      <c r="A2738" s="320"/>
      <c r="B2738" s="1022"/>
      <c r="C2738" s="1024"/>
      <c r="D2738" s="1027"/>
      <c r="E2738" s="1029"/>
      <c r="F2738" s="1029"/>
      <c r="G2738" s="1029"/>
      <c r="H2738" s="150" t="s">
        <v>25</v>
      </c>
      <c r="I2738" s="150">
        <v>0</v>
      </c>
      <c r="J2738" s="150" t="s">
        <v>2547</v>
      </c>
      <c r="K2738" s="370">
        <v>0.9375</v>
      </c>
      <c r="L2738" s="370">
        <v>0.96299999999999997</v>
      </c>
      <c r="M2738" s="370">
        <v>0.91659999999999997</v>
      </c>
      <c r="N2738" s="397"/>
    </row>
    <row r="2739" spans="1:14" ht="31.5" customHeight="1" thickTop="1">
      <c r="A2739" s="320"/>
      <c r="B2739" s="1031" t="s">
        <v>2515</v>
      </c>
      <c r="C2739" s="886" t="s">
        <v>2516</v>
      </c>
      <c r="D2739" s="895" t="s">
        <v>2517</v>
      </c>
      <c r="E2739" s="1028" t="s">
        <v>42</v>
      </c>
      <c r="F2739" s="894" t="s">
        <v>2548</v>
      </c>
      <c r="G2739" s="894" t="s">
        <v>2549</v>
      </c>
      <c r="H2739" s="149" t="s">
        <v>22</v>
      </c>
      <c r="I2739" s="149">
        <v>198</v>
      </c>
      <c r="J2739" s="149">
        <v>0</v>
      </c>
      <c r="K2739" s="149">
        <v>67</v>
      </c>
      <c r="L2739" s="149">
        <v>0</v>
      </c>
      <c r="M2739" s="149">
        <v>66</v>
      </c>
      <c r="N2739" s="414" t="s">
        <v>2529</v>
      </c>
    </row>
    <row r="2740" spans="1:14" ht="31.5" customHeight="1">
      <c r="A2740" s="320"/>
      <c r="B2740" s="1021"/>
      <c r="C2740" s="1023"/>
      <c r="D2740" s="1026"/>
      <c r="E2740" s="1029"/>
      <c r="F2740" s="1029"/>
      <c r="G2740" s="1029"/>
      <c r="H2740" s="150" t="s">
        <v>24</v>
      </c>
      <c r="I2740" s="150">
        <v>198</v>
      </c>
      <c r="J2740" s="150">
        <v>0</v>
      </c>
      <c r="K2740" s="150">
        <v>214</v>
      </c>
      <c r="L2740" s="150">
        <v>0</v>
      </c>
      <c r="M2740" s="150">
        <v>103</v>
      </c>
      <c r="N2740" s="394"/>
    </row>
    <row r="2741" spans="1:14" ht="31.5" customHeight="1" thickBot="1">
      <c r="A2741" s="320"/>
      <c r="B2741" s="1022"/>
      <c r="C2741" s="1024"/>
      <c r="D2741" s="1027"/>
      <c r="E2741" s="1029"/>
      <c r="F2741" s="1029"/>
      <c r="G2741" s="1029"/>
      <c r="H2741" s="150" t="s">
        <v>25</v>
      </c>
      <c r="I2741" s="371">
        <v>1</v>
      </c>
      <c r="J2741" s="150">
        <v>0</v>
      </c>
      <c r="K2741" s="370">
        <v>0.313</v>
      </c>
      <c r="L2741" s="150">
        <v>0</v>
      </c>
      <c r="M2741" s="150">
        <v>64.069999999999993</v>
      </c>
      <c r="N2741" s="397"/>
    </row>
    <row r="2742" spans="1:14" ht="31.5" customHeight="1" thickTop="1">
      <c r="A2742" s="320"/>
      <c r="B2742" s="1031" t="s">
        <v>2515</v>
      </c>
      <c r="C2742" s="886" t="s">
        <v>2516</v>
      </c>
      <c r="D2742" s="895" t="s">
        <v>2517</v>
      </c>
      <c r="E2742" s="1028" t="s">
        <v>402</v>
      </c>
      <c r="F2742" s="894" t="s">
        <v>2550</v>
      </c>
      <c r="G2742" s="894" t="s">
        <v>2551</v>
      </c>
      <c r="H2742" s="149" t="s">
        <v>22</v>
      </c>
      <c r="I2742" s="149">
        <v>15</v>
      </c>
      <c r="J2742" s="149">
        <v>0</v>
      </c>
      <c r="K2742" s="149">
        <v>0</v>
      </c>
      <c r="L2742" s="149">
        <v>0</v>
      </c>
      <c r="M2742" s="149">
        <v>4</v>
      </c>
      <c r="N2742" s="414" t="s">
        <v>2529</v>
      </c>
    </row>
    <row r="2743" spans="1:14" ht="31.5" customHeight="1">
      <c r="A2743" s="320"/>
      <c r="B2743" s="1021"/>
      <c r="C2743" s="1023"/>
      <c r="D2743" s="1026"/>
      <c r="E2743" s="1029"/>
      <c r="F2743" s="1029"/>
      <c r="G2743" s="1029"/>
      <c r="H2743" s="150" t="s">
        <v>24</v>
      </c>
      <c r="I2743" s="150">
        <v>198</v>
      </c>
      <c r="J2743" s="150">
        <v>0</v>
      </c>
      <c r="K2743" s="150">
        <v>0</v>
      </c>
      <c r="L2743" s="150">
        <v>0</v>
      </c>
      <c r="M2743" s="150">
        <v>50</v>
      </c>
      <c r="N2743" s="394"/>
    </row>
    <row r="2744" spans="1:14" ht="31.5" customHeight="1" thickBot="1">
      <c r="A2744" s="320"/>
      <c r="B2744" s="1022"/>
      <c r="C2744" s="1024"/>
      <c r="D2744" s="1027"/>
      <c r="E2744" s="1029"/>
      <c r="F2744" s="1029"/>
      <c r="G2744" s="1029"/>
      <c r="H2744" s="150" t="s">
        <v>25</v>
      </c>
      <c r="I2744" s="371">
        <v>7.5700000000000003E-2</v>
      </c>
      <c r="J2744" s="150">
        <v>0</v>
      </c>
      <c r="K2744" s="150">
        <v>0</v>
      </c>
      <c r="L2744" s="150">
        <v>0</v>
      </c>
      <c r="M2744" s="371">
        <v>0.08</v>
      </c>
      <c r="N2744" s="394"/>
    </row>
    <row r="2745" spans="1:14" ht="31.5" customHeight="1" thickTop="1">
      <c r="A2745" s="320"/>
      <c r="B2745" s="1031" t="s">
        <v>2515</v>
      </c>
      <c r="C2745" s="886" t="s">
        <v>2516</v>
      </c>
      <c r="D2745" s="895" t="s">
        <v>2517</v>
      </c>
      <c r="E2745" s="1028" t="s">
        <v>406</v>
      </c>
      <c r="F2745" s="894" t="s">
        <v>2552</v>
      </c>
      <c r="G2745" s="894" t="s">
        <v>2553</v>
      </c>
      <c r="H2745" s="149" t="s">
        <v>22</v>
      </c>
      <c r="I2745" s="149">
        <v>34</v>
      </c>
      <c r="J2745" s="149">
        <v>15</v>
      </c>
      <c r="K2745" s="149">
        <v>15</v>
      </c>
      <c r="L2745" s="149">
        <v>8</v>
      </c>
      <c r="M2745" s="149">
        <v>18</v>
      </c>
      <c r="N2745" s="409"/>
    </row>
    <row r="2746" spans="1:14" ht="31.5" customHeight="1">
      <c r="A2746" s="320"/>
      <c r="B2746" s="1021"/>
      <c r="C2746" s="1023"/>
      <c r="D2746" s="1026"/>
      <c r="E2746" s="1029"/>
      <c r="F2746" s="1029"/>
      <c r="G2746" s="1029"/>
      <c r="H2746" s="150" t="s">
        <v>24</v>
      </c>
      <c r="I2746" s="150">
        <v>43</v>
      </c>
      <c r="J2746" s="150">
        <v>25</v>
      </c>
      <c r="K2746" s="150">
        <v>25</v>
      </c>
      <c r="L2746" s="150">
        <v>43</v>
      </c>
      <c r="M2746" s="150">
        <v>34</v>
      </c>
      <c r="N2746" s="394"/>
    </row>
    <row r="2747" spans="1:14" ht="31.5" customHeight="1" thickBot="1">
      <c r="A2747" s="320"/>
      <c r="B2747" s="1022"/>
      <c r="C2747" s="1024"/>
      <c r="D2747" s="1027"/>
      <c r="E2747" s="1029"/>
      <c r="F2747" s="1029"/>
      <c r="G2747" s="1029"/>
      <c r="H2747" s="150" t="s">
        <v>25</v>
      </c>
      <c r="I2747" s="150">
        <v>79.06</v>
      </c>
      <c r="J2747" s="371">
        <v>0.6</v>
      </c>
      <c r="K2747" s="371">
        <v>0.6</v>
      </c>
      <c r="L2747" s="150">
        <v>18.600000000000001</v>
      </c>
      <c r="M2747" s="370">
        <v>0.52939999999999998</v>
      </c>
      <c r="N2747" s="402"/>
    </row>
    <row r="2748" spans="1:14" ht="31.5" customHeight="1" thickTop="1">
      <c r="A2748" s="320"/>
      <c r="B2748" s="1020" t="s">
        <v>2515</v>
      </c>
      <c r="C2748" s="885" t="s">
        <v>2516</v>
      </c>
      <c r="D2748" s="1025" t="s">
        <v>2517</v>
      </c>
      <c r="E2748" s="1028" t="s">
        <v>409</v>
      </c>
      <c r="F2748" s="894" t="s">
        <v>2554</v>
      </c>
      <c r="G2748" s="894" t="s">
        <v>2555</v>
      </c>
      <c r="H2748" s="149" t="s">
        <v>22</v>
      </c>
      <c r="I2748" s="149">
        <v>198</v>
      </c>
      <c r="J2748" s="149">
        <v>207</v>
      </c>
      <c r="K2748" s="149">
        <v>0</v>
      </c>
      <c r="L2748" s="149">
        <v>72</v>
      </c>
      <c r="M2748" s="149">
        <v>119</v>
      </c>
      <c r="N2748" s="393"/>
    </row>
    <row r="2749" spans="1:14" ht="31.5" customHeight="1">
      <c r="A2749" s="320"/>
      <c r="B2749" s="1021"/>
      <c r="C2749" s="1023"/>
      <c r="D2749" s="1026"/>
      <c r="E2749" s="1029"/>
      <c r="F2749" s="1029"/>
      <c r="G2749" s="1029"/>
      <c r="H2749" s="150" t="s">
        <v>24</v>
      </c>
      <c r="I2749" s="150">
        <v>3133</v>
      </c>
      <c r="J2749" s="150">
        <v>3691</v>
      </c>
      <c r="K2749" s="150">
        <v>1062</v>
      </c>
      <c r="L2749" s="150">
        <v>1216</v>
      </c>
      <c r="M2749" s="150">
        <v>2276</v>
      </c>
      <c r="N2749" s="394" t="s">
        <v>2556</v>
      </c>
    </row>
    <row r="2750" spans="1:14" ht="31.5" customHeight="1" thickBot="1">
      <c r="A2750" s="320"/>
      <c r="B2750" s="1022"/>
      <c r="C2750" s="1024"/>
      <c r="D2750" s="1027"/>
      <c r="E2750" s="1029"/>
      <c r="F2750" s="1030"/>
      <c r="G2750" s="1030"/>
      <c r="H2750" s="391" t="s">
        <v>25</v>
      </c>
      <c r="I2750" s="390">
        <v>6.3100000000000003E-2</v>
      </c>
      <c r="J2750" s="391" t="s">
        <v>2557</v>
      </c>
      <c r="K2750" s="371">
        <v>0</v>
      </c>
      <c r="L2750" s="390">
        <v>5.9200000000000003E-2</v>
      </c>
      <c r="M2750" s="390">
        <v>5.2299999999999999E-2</v>
      </c>
      <c r="N2750" s="402"/>
    </row>
    <row r="2751" spans="1:14" ht="31.5" customHeight="1" thickTop="1">
      <c r="A2751" s="320"/>
      <c r="B2751" s="1000" t="s">
        <v>2285</v>
      </c>
      <c r="C2751" s="925" t="s">
        <v>2558</v>
      </c>
      <c r="D2751" s="933" t="s">
        <v>2559</v>
      </c>
      <c r="E2751" s="1011" t="s">
        <v>19</v>
      </c>
      <c r="F2751" s="933" t="s">
        <v>2560</v>
      </c>
      <c r="G2751" s="933" t="s">
        <v>2561</v>
      </c>
      <c r="H2751" s="284" t="s">
        <v>22</v>
      </c>
      <c r="I2751" s="281">
        <v>2391574356</v>
      </c>
      <c r="J2751" s="281">
        <v>1603283108</v>
      </c>
      <c r="K2751" s="185">
        <v>1457569076</v>
      </c>
      <c r="L2751" s="415">
        <v>1696197490</v>
      </c>
      <c r="M2751" s="416">
        <f>+I2751+J2751+K2751+L2751</f>
        <v>7148624030</v>
      </c>
      <c r="N2751" s="417" t="s">
        <v>2562</v>
      </c>
    </row>
    <row r="2752" spans="1:14" ht="31.5" customHeight="1">
      <c r="A2752" s="320"/>
      <c r="B2752" s="1001"/>
      <c r="C2752" s="925"/>
      <c r="D2752" s="934"/>
      <c r="E2752" s="1012"/>
      <c r="F2752" s="934"/>
      <c r="G2752" s="934"/>
      <c r="H2752" s="188" t="s">
        <v>24</v>
      </c>
      <c r="I2752" s="189">
        <v>2355876272</v>
      </c>
      <c r="J2752" s="189">
        <v>2076612371</v>
      </c>
      <c r="K2752" s="189">
        <v>1913729544</v>
      </c>
      <c r="L2752" s="418">
        <v>1951913809</v>
      </c>
      <c r="M2752" s="416">
        <f>+I2752+J2752+K2752+L2752</f>
        <v>8298131996</v>
      </c>
      <c r="N2752" s="302"/>
    </row>
    <row r="2753" spans="1:14" ht="31.5" customHeight="1" thickBot="1">
      <c r="A2753" s="320"/>
      <c r="B2753" s="1002"/>
      <c r="C2753" s="926"/>
      <c r="D2753" s="935"/>
      <c r="E2753" s="1019"/>
      <c r="F2753" s="935"/>
      <c r="G2753" s="935"/>
      <c r="H2753" s="188" t="s">
        <v>25</v>
      </c>
      <c r="I2753" s="189">
        <v>102</v>
      </c>
      <c r="J2753" s="296">
        <v>0.77210000000000001</v>
      </c>
      <c r="K2753" s="289">
        <v>0.76</v>
      </c>
      <c r="L2753" s="419">
        <f>+(L2751/L2752)*100</f>
        <v>86.899200270989013</v>
      </c>
      <c r="M2753" s="420">
        <f>+(M2751/M2752)*100</f>
        <v>86.147388755034214</v>
      </c>
      <c r="N2753" s="302"/>
    </row>
    <row r="2754" spans="1:14" ht="31.5" customHeight="1" thickTop="1">
      <c r="A2754" s="320"/>
      <c r="B2754" s="1004" t="s">
        <v>2285</v>
      </c>
      <c r="C2754" s="924" t="s">
        <v>2558</v>
      </c>
      <c r="D2754" s="936" t="s">
        <v>2559</v>
      </c>
      <c r="E2754" s="1018" t="s">
        <v>19</v>
      </c>
      <c r="F2754" s="936" t="s">
        <v>2560</v>
      </c>
      <c r="G2754" s="936" t="s">
        <v>2563</v>
      </c>
      <c r="H2754" s="184" t="s">
        <v>22</v>
      </c>
      <c r="I2754" s="195">
        <v>18602266942</v>
      </c>
      <c r="J2754" s="195">
        <v>32038512307</v>
      </c>
      <c r="K2754" s="421">
        <v>46799736044.370003</v>
      </c>
      <c r="L2754" s="422" t="s">
        <v>201</v>
      </c>
      <c r="M2754" s="195"/>
      <c r="N2754" s="301"/>
    </row>
    <row r="2755" spans="1:14" ht="31.5" customHeight="1">
      <c r="A2755" s="320"/>
      <c r="B2755" s="1001"/>
      <c r="C2755" s="925"/>
      <c r="D2755" s="934"/>
      <c r="E2755" s="1012"/>
      <c r="F2755" s="934"/>
      <c r="G2755" s="934"/>
      <c r="H2755" s="188" t="s">
        <v>24</v>
      </c>
      <c r="I2755" s="199">
        <v>65832149505</v>
      </c>
      <c r="J2755" s="199">
        <v>66943039249</v>
      </c>
      <c r="K2755" s="423">
        <v>67280170930.32</v>
      </c>
      <c r="L2755" s="356" t="s">
        <v>201</v>
      </c>
      <c r="M2755" s="199"/>
      <c r="N2755" s="302"/>
    </row>
    <row r="2756" spans="1:14" ht="31.5" customHeight="1" thickBot="1">
      <c r="A2756" s="320"/>
      <c r="B2756" s="1002"/>
      <c r="C2756" s="926"/>
      <c r="D2756" s="935"/>
      <c r="E2756" s="1019"/>
      <c r="F2756" s="935"/>
      <c r="G2756" s="935"/>
      <c r="H2756" s="188" t="s">
        <v>25</v>
      </c>
      <c r="I2756" s="362">
        <v>0.28260000000000002</v>
      </c>
      <c r="J2756" s="199">
        <v>47.86</v>
      </c>
      <c r="K2756" s="423">
        <f>K2754/K2755*100</f>
        <v>69.559478516841239</v>
      </c>
      <c r="L2756" s="356" t="s">
        <v>201</v>
      </c>
      <c r="M2756" s="199"/>
      <c r="N2756" s="302"/>
    </row>
    <row r="2757" spans="1:14" ht="31.5" customHeight="1" thickTop="1">
      <c r="A2757" s="320"/>
      <c r="B2757" s="1000" t="s">
        <v>2285</v>
      </c>
      <c r="C2757" s="925" t="s">
        <v>2558</v>
      </c>
      <c r="D2757" s="933" t="s">
        <v>2559</v>
      </c>
      <c r="E2757" s="998" t="s">
        <v>26</v>
      </c>
      <c r="F2757" s="933" t="s">
        <v>2564</v>
      </c>
      <c r="G2757" s="933" t="s">
        <v>2565</v>
      </c>
      <c r="H2757" s="184" t="s">
        <v>22</v>
      </c>
      <c r="I2757" s="424">
        <v>27</v>
      </c>
      <c r="J2757" s="195">
        <v>27</v>
      </c>
      <c r="K2757" s="195">
        <v>27</v>
      </c>
      <c r="L2757" s="424">
        <v>27</v>
      </c>
      <c r="M2757" s="424">
        <f>+I2757+J2757+K2757+L2757</f>
        <v>108</v>
      </c>
      <c r="N2757" s="301"/>
    </row>
    <row r="2758" spans="1:14" ht="31.5" customHeight="1">
      <c r="A2758" s="320"/>
      <c r="B2758" s="1001"/>
      <c r="C2758" s="925"/>
      <c r="D2758" s="934"/>
      <c r="E2758" s="998"/>
      <c r="F2758" s="934"/>
      <c r="G2758" s="934"/>
      <c r="H2758" s="188" t="s">
        <v>24</v>
      </c>
      <c r="I2758" s="425">
        <v>27</v>
      </c>
      <c r="J2758" s="199">
        <v>27</v>
      </c>
      <c r="K2758" s="199">
        <v>27</v>
      </c>
      <c r="L2758" s="425">
        <v>27</v>
      </c>
      <c r="M2758" s="425">
        <f>+I2758+J2758+K2758+L2758</f>
        <v>108</v>
      </c>
      <c r="N2758" s="302"/>
    </row>
    <row r="2759" spans="1:14" ht="31.5" customHeight="1" thickBot="1">
      <c r="A2759" s="320"/>
      <c r="B2759" s="1002"/>
      <c r="C2759" s="926"/>
      <c r="D2759" s="935"/>
      <c r="E2759" s="1016"/>
      <c r="F2759" s="935"/>
      <c r="G2759" s="935"/>
      <c r="H2759" s="188" t="s">
        <v>25</v>
      </c>
      <c r="I2759" s="425">
        <v>100</v>
      </c>
      <c r="J2759" s="199">
        <v>100</v>
      </c>
      <c r="K2759" s="356">
        <v>1</v>
      </c>
      <c r="L2759" s="425">
        <f>(L2757/L2758)*100</f>
        <v>100</v>
      </c>
      <c r="M2759" s="425">
        <f>(M2757/M2758)*100</f>
        <v>100</v>
      </c>
      <c r="N2759" s="302"/>
    </row>
    <row r="2760" spans="1:14" ht="31.5" customHeight="1" thickTop="1">
      <c r="A2760" s="320"/>
      <c r="B2760" s="1004" t="s">
        <v>2285</v>
      </c>
      <c r="C2760" s="924" t="s">
        <v>2558</v>
      </c>
      <c r="D2760" s="936" t="s">
        <v>2559</v>
      </c>
      <c r="E2760" s="1017" t="s">
        <v>55</v>
      </c>
      <c r="F2760" s="936" t="s">
        <v>2566</v>
      </c>
      <c r="G2760" s="936" t="s">
        <v>2567</v>
      </c>
      <c r="H2760" s="184" t="s">
        <v>22</v>
      </c>
      <c r="I2760" s="195"/>
      <c r="J2760" s="195"/>
      <c r="K2760" s="195"/>
      <c r="L2760" s="195">
        <v>24</v>
      </c>
      <c r="M2760" s="195">
        <v>24</v>
      </c>
      <c r="N2760" s="301"/>
    </row>
    <row r="2761" spans="1:14" ht="31.5" customHeight="1">
      <c r="A2761" s="320"/>
      <c r="B2761" s="1001"/>
      <c r="C2761" s="925"/>
      <c r="D2761" s="934"/>
      <c r="E2761" s="998"/>
      <c r="F2761" s="934"/>
      <c r="G2761" s="934"/>
      <c r="H2761" s="188" t="s">
        <v>24</v>
      </c>
      <c r="I2761" s="199"/>
      <c r="J2761" s="199"/>
      <c r="K2761" s="199"/>
      <c r="L2761" s="199">
        <v>50</v>
      </c>
      <c r="M2761" s="199">
        <v>50</v>
      </c>
      <c r="N2761" s="302"/>
    </row>
    <row r="2762" spans="1:14" ht="31.5" customHeight="1" thickBot="1">
      <c r="A2762" s="320"/>
      <c r="B2762" s="1002"/>
      <c r="C2762" s="926"/>
      <c r="D2762" s="935"/>
      <c r="E2762" s="1016"/>
      <c r="F2762" s="935"/>
      <c r="G2762" s="935"/>
      <c r="H2762" s="188" t="s">
        <v>25</v>
      </c>
      <c r="I2762" s="199"/>
      <c r="J2762" s="199"/>
      <c r="K2762" s="199"/>
      <c r="L2762" s="426">
        <f>L2760/L2761</f>
        <v>0.48</v>
      </c>
      <c r="M2762" s="426">
        <f>M2760/M2761</f>
        <v>0.48</v>
      </c>
      <c r="N2762" s="405"/>
    </row>
    <row r="2763" spans="1:14" ht="31.5" customHeight="1" thickTop="1">
      <c r="A2763" s="320"/>
      <c r="B2763" s="1000" t="s">
        <v>2285</v>
      </c>
      <c r="C2763" s="925" t="s">
        <v>2558</v>
      </c>
      <c r="D2763" s="933" t="s">
        <v>2559</v>
      </c>
      <c r="E2763" s="998" t="s">
        <v>59</v>
      </c>
      <c r="F2763" s="933" t="s">
        <v>2568</v>
      </c>
      <c r="G2763" s="933" t="s">
        <v>2569</v>
      </c>
      <c r="H2763" s="184" t="s">
        <v>22</v>
      </c>
      <c r="I2763" s="195">
        <v>142</v>
      </c>
      <c r="J2763" s="195">
        <v>146</v>
      </c>
      <c r="K2763" s="195">
        <v>145</v>
      </c>
      <c r="L2763" s="427">
        <f>L2766+L2769+L2772+L2775+L2778+L2781+L2784</f>
        <v>227</v>
      </c>
      <c r="M2763" s="427">
        <f>SUM(I2763:L2763)</f>
        <v>660</v>
      </c>
      <c r="N2763" s="304" t="s">
        <v>2570</v>
      </c>
    </row>
    <row r="2764" spans="1:14" ht="31.5" customHeight="1">
      <c r="A2764" s="320"/>
      <c r="B2764" s="1001"/>
      <c r="C2764" s="925"/>
      <c r="D2764" s="934"/>
      <c r="E2764" s="998"/>
      <c r="F2764" s="934"/>
      <c r="G2764" s="934"/>
      <c r="H2764" s="188" t="s">
        <v>24</v>
      </c>
      <c r="I2764" s="199">
        <v>124</v>
      </c>
      <c r="J2764" s="199">
        <v>114</v>
      </c>
      <c r="K2764" s="199">
        <v>127</v>
      </c>
      <c r="L2764" s="428">
        <f>L2767+L2770+L2773+L2776+L2779+L2782+L2785</f>
        <v>232</v>
      </c>
      <c r="M2764" s="428">
        <f>SUM(I2764:L2764)</f>
        <v>597</v>
      </c>
      <c r="N2764" s="302"/>
    </row>
    <row r="2765" spans="1:14" ht="31.5" customHeight="1" thickBot="1">
      <c r="A2765" s="320"/>
      <c r="B2765" s="1002"/>
      <c r="C2765" s="926"/>
      <c r="D2765" s="935"/>
      <c r="E2765" s="1016"/>
      <c r="F2765" s="935"/>
      <c r="G2765" s="935"/>
      <c r="H2765" s="188" t="s">
        <v>25</v>
      </c>
      <c r="I2765" s="329">
        <f>I2764/I2763*100</f>
        <v>87.323943661971825</v>
      </c>
      <c r="J2765" s="189">
        <v>78.08</v>
      </c>
      <c r="K2765" s="296">
        <v>0.87590000000000001</v>
      </c>
      <c r="L2765" s="329">
        <f>L2764/L2763*100</f>
        <v>102.20264317180616</v>
      </c>
      <c r="M2765" s="329">
        <f>(L2765+K2765+J2765+I2765)/4</f>
        <v>67.120621708444503</v>
      </c>
      <c r="N2765" s="302"/>
    </row>
    <row r="2766" spans="1:14" ht="31.5" customHeight="1" thickTop="1">
      <c r="A2766" s="320"/>
      <c r="B2766" s="1000" t="s">
        <v>2285</v>
      </c>
      <c r="C2766" s="925" t="s">
        <v>2558</v>
      </c>
      <c r="D2766" s="933" t="s">
        <v>2559</v>
      </c>
      <c r="E2766" s="998" t="s">
        <v>70</v>
      </c>
      <c r="F2766" s="933" t="s">
        <v>2571</v>
      </c>
      <c r="G2766" s="933" t="s">
        <v>2572</v>
      </c>
      <c r="H2766" s="184" t="s">
        <v>22</v>
      </c>
      <c r="I2766" s="429">
        <v>3</v>
      </c>
      <c r="J2766" s="185">
        <v>3</v>
      </c>
      <c r="K2766" s="429">
        <v>3</v>
      </c>
      <c r="L2766" s="429">
        <v>3</v>
      </c>
      <c r="M2766" s="429">
        <f>+I2766+J2766+K2766+L2766</f>
        <v>12</v>
      </c>
      <c r="N2766" s="301"/>
    </row>
    <row r="2767" spans="1:14" ht="31.5" customHeight="1">
      <c r="A2767" s="320"/>
      <c r="B2767" s="1001"/>
      <c r="C2767" s="925"/>
      <c r="D2767" s="934"/>
      <c r="E2767" s="998"/>
      <c r="F2767" s="934"/>
      <c r="G2767" s="934"/>
      <c r="H2767" s="188" t="s">
        <v>24</v>
      </c>
      <c r="I2767" s="430">
        <v>3</v>
      </c>
      <c r="J2767" s="189">
        <v>3</v>
      </c>
      <c r="K2767" s="430">
        <v>3</v>
      </c>
      <c r="L2767" s="430">
        <v>3</v>
      </c>
      <c r="M2767" s="430">
        <f>+I2767+J2767+K2767+L2767</f>
        <v>12</v>
      </c>
      <c r="N2767" s="302"/>
    </row>
    <row r="2768" spans="1:14" ht="31.5" customHeight="1" thickBot="1">
      <c r="A2768" s="320"/>
      <c r="B2768" s="1002"/>
      <c r="C2768" s="926"/>
      <c r="D2768" s="935"/>
      <c r="E2768" s="1016"/>
      <c r="F2768" s="935"/>
      <c r="G2768" s="935"/>
      <c r="H2768" s="188" t="s">
        <v>25</v>
      </c>
      <c r="I2768" s="430">
        <v>100</v>
      </c>
      <c r="J2768" s="189">
        <v>100</v>
      </c>
      <c r="K2768" s="431">
        <v>1</v>
      </c>
      <c r="L2768" s="430">
        <f>(L2766/L2767)*100</f>
        <v>100</v>
      </c>
      <c r="M2768" s="430">
        <f>(M2766/M2767)*100</f>
        <v>100</v>
      </c>
      <c r="N2768" s="302"/>
    </row>
    <row r="2769" spans="1:14" ht="31.5" customHeight="1" thickTop="1">
      <c r="A2769" s="320"/>
      <c r="B2769" s="1000" t="s">
        <v>2285</v>
      </c>
      <c r="C2769" s="925" t="s">
        <v>2558</v>
      </c>
      <c r="D2769" s="933" t="s">
        <v>2559</v>
      </c>
      <c r="E2769" s="998" t="s">
        <v>103</v>
      </c>
      <c r="F2769" s="933" t="s">
        <v>2573</v>
      </c>
      <c r="G2769" s="933" t="s">
        <v>2574</v>
      </c>
      <c r="H2769" s="184" t="s">
        <v>22</v>
      </c>
      <c r="I2769" s="429">
        <v>6</v>
      </c>
      <c r="J2769" s="185">
        <v>6</v>
      </c>
      <c r="K2769" s="429">
        <v>6</v>
      </c>
      <c r="L2769" s="429">
        <v>6</v>
      </c>
      <c r="M2769" s="429">
        <f>+I2769+J2769+K2769+L2769</f>
        <v>24</v>
      </c>
      <c r="N2769" s="301"/>
    </row>
    <row r="2770" spans="1:14" ht="31.5" customHeight="1">
      <c r="A2770" s="320"/>
      <c r="B2770" s="1001"/>
      <c r="C2770" s="925"/>
      <c r="D2770" s="934"/>
      <c r="E2770" s="998"/>
      <c r="F2770" s="934"/>
      <c r="G2770" s="934"/>
      <c r="H2770" s="188" t="s">
        <v>24</v>
      </c>
      <c r="I2770" s="430">
        <v>6</v>
      </c>
      <c r="J2770" s="189">
        <v>6</v>
      </c>
      <c r="K2770" s="430">
        <v>6</v>
      </c>
      <c r="L2770" s="430">
        <v>6</v>
      </c>
      <c r="M2770" s="430">
        <f>+I2770+J2770+K2770+L2770</f>
        <v>24</v>
      </c>
      <c r="N2770" s="302"/>
    </row>
    <row r="2771" spans="1:14" ht="31.5" customHeight="1" thickBot="1">
      <c r="A2771" s="320"/>
      <c r="B2771" s="1002"/>
      <c r="C2771" s="926"/>
      <c r="D2771" s="935"/>
      <c r="E2771" s="1016"/>
      <c r="F2771" s="935"/>
      <c r="G2771" s="935"/>
      <c r="H2771" s="188" t="s">
        <v>25</v>
      </c>
      <c r="I2771" s="430">
        <v>100</v>
      </c>
      <c r="J2771" s="189">
        <v>100</v>
      </c>
      <c r="K2771" s="431">
        <v>1</v>
      </c>
      <c r="L2771" s="430">
        <f>(L2769/L2770)*100</f>
        <v>100</v>
      </c>
      <c r="M2771" s="430">
        <f>(M2769/M2770)*100</f>
        <v>100</v>
      </c>
      <c r="N2771" s="302"/>
    </row>
    <row r="2772" spans="1:14" ht="31.5" customHeight="1" thickTop="1">
      <c r="A2772" s="320"/>
      <c r="B2772" s="1004" t="s">
        <v>2285</v>
      </c>
      <c r="C2772" s="924" t="s">
        <v>2558</v>
      </c>
      <c r="D2772" s="936" t="s">
        <v>2559</v>
      </c>
      <c r="E2772" s="1017" t="s">
        <v>238</v>
      </c>
      <c r="F2772" s="936" t="s">
        <v>2575</v>
      </c>
      <c r="G2772" s="936" t="s">
        <v>2576</v>
      </c>
      <c r="H2772" s="184" t="s">
        <v>22</v>
      </c>
      <c r="I2772" s="429">
        <v>0</v>
      </c>
      <c r="J2772" s="185">
        <v>2</v>
      </c>
      <c r="K2772" s="429">
        <v>0</v>
      </c>
      <c r="L2772" s="429">
        <v>0</v>
      </c>
      <c r="M2772" s="429">
        <f>+I2772+J2772+K2772+L2772</f>
        <v>2</v>
      </c>
      <c r="N2772" s="301"/>
    </row>
    <row r="2773" spans="1:14" ht="31.5" customHeight="1">
      <c r="A2773" s="320"/>
      <c r="B2773" s="1001"/>
      <c r="C2773" s="925"/>
      <c r="D2773" s="934"/>
      <c r="E2773" s="998"/>
      <c r="F2773" s="934"/>
      <c r="G2773" s="934"/>
      <c r="H2773" s="188" t="s">
        <v>24</v>
      </c>
      <c r="I2773" s="430">
        <v>0</v>
      </c>
      <c r="J2773" s="189">
        <v>2</v>
      </c>
      <c r="K2773" s="430">
        <v>0</v>
      </c>
      <c r="L2773" s="430">
        <v>0</v>
      </c>
      <c r="M2773" s="430">
        <f>+I2773+J2773+K2773+L2773</f>
        <v>2</v>
      </c>
      <c r="N2773" s="302"/>
    </row>
    <row r="2774" spans="1:14" ht="31.5" customHeight="1" thickBot="1">
      <c r="A2774" s="320"/>
      <c r="B2774" s="1002"/>
      <c r="C2774" s="926"/>
      <c r="D2774" s="935"/>
      <c r="E2774" s="1016"/>
      <c r="F2774" s="935"/>
      <c r="G2774" s="935"/>
      <c r="H2774" s="188" t="s">
        <v>25</v>
      </c>
      <c r="I2774" s="430">
        <v>0</v>
      </c>
      <c r="J2774" s="189">
        <v>100</v>
      </c>
      <c r="K2774" s="430">
        <v>0</v>
      </c>
      <c r="L2774" s="430">
        <v>0</v>
      </c>
      <c r="M2774" s="430">
        <v>100</v>
      </c>
      <c r="N2774" s="302"/>
    </row>
    <row r="2775" spans="1:14" ht="31.5" customHeight="1" thickTop="1">
      <c r="A2775" s="320"/>
      <c r="B2775" s="1000" t="s">
        <v>2285</v>
      </c>
      <c r="C2775" s="925" t="s">
        <v>2558</v>
      </c>
      <c r="D2775" s="933" t="s">
        <v>2559</v>
      </c>
      <c r="E2775" s="998" t="s">
        <v>530</v>
      </c>
      <c r="F2775" s="933" t="s">
        <v>2577</v>
      </c>
      <c r="G2775" s="933" t="s">
        <v>2578</v>
      </c>
      <c r="H2775" s="184" t="s">
        <v>22</v>
      </c>
      <c r="I2775" s="185">
        <v>36</v>
      </c>
      <c r="J2775" s="185">
        <v>22</v>
      </c>
      <c r="K2775" s="185">
        <v>25</v>
      </c>
      <c r="L2775" s="185">
        <v>48</v>
      </c>
      <c r="M2775" s="185">
        <v>131</v>
      </c>
      <c r="N2775" s="301"/>
    </row>
    <row r="2776" spans="1:14" ht="31.5" customHeight="1">
      <c r="A2776" s="320"/>
      <c r="B2776" s="1001"/>
      <c r="C2776" s="925"/>
      <c r="D2776" s="934"/>
      <c r="E2776" s="998"/>
      <c r="F2776" s="934"/>
      <c r="G2776" s="934"/>
      <c r="H2776" s="188" t="s">
        <v>24</v>
      </c>
      <c r="I2776" s="189">
        <v>42</v>
      </c>
      <c r="J2776" s="189">
        <v>28</v>
      </c>
      <c r="K2776" s="189">
        <v>63</v>
      </c>
      <c r="L2776" s="189">
        <v>52</v>
      </c>
      <c r="M2776" s="189">
        <v>185</v>
      </c>
      <c r="N2776" s="302"/>
    </row>
    <row r="2777" spans="1:14" ht="31.5" customHeight="1" thickBot="1">
      <c r="A2777" s="320"/>
      <c r="B2777" s="1002"/>
      <c r="C2777" s="926"/>
      <c r="D2777" s="935"/>
      <c r="E2777" s="1016"/>
      <c r="F2777" s="935"/>
      <c r="G2777" s="935"/>
      <c r="H2777" s="188" t="s">
        <v>25</v>
      </c>
      <c r="I2777" s="289">
        <v>1.1599999999999999</v>
      </c>
      <c r="J2777" s="289">
        <v>0.79</v>
      </c>
      <c r="K2777" s="432">
        <f>K2775/K2776</f>
        <v>0.3968253968253968</v>
      </c>
      <c r="L2777" s="433">
        <f>L2775/L2776</f>
        <v>0.92307692307692313</v>
      </c>
      <c r="M2777" s="289">
        <v>0.7</v>
      </c>
      <c r="N2777" s="302"/>
    </row>
    <row r="2778" spans="1:14" ht="31.5" customHeight="1" thickTop="1">
      <c r="A2778" s="320"/>
      <c r="B2778" s="1004" t="s">
        <v>2285</v>
      </c>
      <c r="C2778" s="924" t="s">
        <v>2558</v>
      </c>
      <c r="D2778" s="936" t="s">
        <v>2559</v>
      </c>
      <c r="E2778" s="1017" t="s">
        <v>1137</v>
      </c>
      <c r="F2778" s="936" t="s">
        <v>2579</v>
      </c>
      <c r="G2778" s="936" t="s">
        <v>201</v>
      </c>
      <c r="H2778" s="184" t="s">
        <v>22</v>
      </c>
      <c r="I2778" s="185">
        <v>60</v>
      </c>
      <c r="J2778" s="184">
        <v>0</v>
      </c>
      <c r="K2778" s="185">
        <v>48</v>
      </c>
      <c r="L2778" s="185">
        <v>140</v>
      </c>
      <c r="M2778" s="185">
        <v>248</v>
      </c>
      <c r="N2778" s="301"/>
    </row>
    <row r="2779" spans="1:14" ht="31.5" customHeight="1">
      <c r="A2779" s="320"/>
      <c r="B2779" s="1001"/>
      <c r="C2779" s="925"/>
      <c r="D2779" s="934"/>
      <c r="E2779" s="998"/>
      <c r="F2779" s="934"/>
      <c r="G2779" s="934"/>
      <c r="H2779" s="188" t="s">
        <v>24</v>
      </c>
      <c r="I2779" s="189">
        <v>65</v>
      </c>
      <c r="J2779" s="188">
        <v>0</v>
      </c>
      <c r="K2779" s="189">
        <v>59</v>
      </c>
      <c r="L2779" s="189">
        <v>141</v>
      </c>
      <c r="M2779" s="189">
        <v>265</v>
      </c>
      <c r="N2779" s="302"/>
    </row>
    <row r="2780" spans="1:14" ht="31.5" customHeight="1" thickBot="1">
      <c r="A2780" s="320"/>
      <c r="B2780" s="1002"/>
      <c r="C2780" s="926"/>
      <c r="D2780" s="935"/>
      <c r="E2780" s="1016"/>
      <c r="F2780" s="935"/>
      <c r="G2780" s="935"/>
      <c r="H2780" s="188" t="s">
        <v>25</v>
      </c>
      <c r="I2780" s="289">
        <v>0.92</v>
      </c>
      <c r="J2780" s="433">
        <v>1</v>
      </c>
      <c r="K2780" s="332">
        <f>K2778/K2779</f>
        <v>0.81355932203389836</v>
      </c>
      <c r="L2780" s="332">
        <f>L2778/L2779</f>
        <v>0.99290780141843971</v>
      </c>
      <c r="M2780" s="289">
        <v>0.93</v>
      </c>
      <c r="N2780" s="302"/>
    </row>
    <row r="2781" spans="1:14" ht="31.5" customHeight="1" thickTop="1">
      <c r="A2781" s="320"/>
      <c r="B2781" s="1000" t="s">
        <v>2285</v>
      </c>
      <c r="C2781" s="925" t="s">
        <v>2558</v>
      </c>
      <c r="D2781" s="933" t="s">
        <v>2559</v>
      </c>
      <c r="E2781" s="998" t="s">
        <v>538</v>
      </c>
      <c r="F2781" s="933" t="s">
        <v>2580</v>
      </c>
      <c r="G2781" s="933" t="s">
        <v>2581</v>
      </c>
      <c r="H2781" s="184" t="s">
        <v>22</v>
      </c>
      <c r="I2781" s="185">
        <v>141</v>
      </c>
      <c r="J2781" s="184">
        <v>1</v>
      </c>
      <c r="K2781" s="185">
        <v>15</v>
      </c>
      <c r="L2781" s="185">
        <v>21</v>
      </c>
      <c r="M2781" s="185">
        <v>178</v>
      </c>
      <c r="N2781" s="301"/>
    </row>
    <row r="2782" spans="1:14" ht="31.5" customHeight="1">
      <c r="A2782" s="320"/>
      <c r="B2782" s="1001"/>
      <c r="C2782" s="925"/>
      <c r="D2782" s="934"/>
      <c r="E2782" s="998"/>
      <c r="F2782" s="934"/>
      <c r="G2782" s="934"/>
      <c r="H2782" s="188" t="s">
        <v>24</v>
      </c>
      <c r="I2782" s="189">
        <v>137</v>
      </c>
      <c r="J2782" s="188">
        <v>1</v>
      </c>
      <c r="K2782" s="189">
        <v>15</v>
      </c>
      <c r="L2782" s="189">
        <v>21</v>
      </c>
      <c r="M2782" s="189">
        <v>195</v>
      </c>
      <c r="N2782" s="302"/>
    </row>
    <row r="2783" spans="1:14" ht="31.5" customHeight="1" thickBot="1">
      <c r="A2783" s="320"/>
      <c r="B2783" s="1002"/>
      <c r="C2783" s="926"/>
      <c r="D2783" s="935"/>
      <c r="E2783" s="1016"/>
      <c r="F2783" s="935"/>
      <c r="G2783" s="935"/>
      <c r="H2783" s="188" t="s">
        <v>25</v>
      </c>
      <c r="I2783" s="289">
        <v>0.97</v>
      </c>
      <c r="J2783" s="433">
        <v>1</v>
      </c>
      <c r="K2783" s="289">
        <v>1</v>
      </c>
      <c r="L2783" s="289">
        <f>L2781/L2782</f>
        <v>1</v>
      </c>
      <c r="M2783" s="289">
        <v>0.91</v>
      </c>
      <c r="N2783" s="302"/>
    </row>
    <row r="2784" spans="1:14" ht="31.5" customHeight="1" thickTop="1">
      <c r="A2784" s="320"/>
      <c r="B2784" s="1000" t="s">
        <v>2285</v>
      </c>
      <c r="C2784" s="925" t="s">
        <v>2558</v>
      </c>
      <c r="D2784" s="933" t="s">
        <v>2559</v>
      </c>
      <c r="E2784" s="998" t="s">
        <v>541</v>
      </c>
      <c r="F2784" s="933" t="s">
        <v>2582</v>
      </c>
      <c r="G2784" s="933" t="s">
        <v>2583</v>
      </c>
      <c r="H2784" s="184" t="s">
        <v>22</v>
      </c>
      <c r="I2784" s="185">
        <v>88</v>
      </c>
      <c r="J2784" s="184">
        <v>9</v>
      </c>
      <c r="K2784" s="185">
        <v>10</v>
      </c>
      <c r="L2784" s="185">
        <v>9</v>
      </c>
      <c r="M2784" s="185">
        <v>116</v>
      </c>
      <c r="N2784" s="301"/>
    </row>
    <row r="2785" spans="1:14" ht="31.5" customHeight="1">
      <c r="A2785" s="320"/>
      <c r="B2785" s="1001"/>
      <c r="C2785" s="925"/>
      <c r="D2785" s="934"/>
      <c r="E2785" s="998"/>
      <c r="F2785" s="934"/>
      <c r="G2785" s="934"/>
      <c r="H2785" s="188" t="s">
        <v>24</v>
      </c>
      <c r="I2785" s="189">
        <v>88</v>
      </c>
      <c r="J2785" s="188">
        <v>10</v>
      </c>
      <c r="K2785" s="189">
        <v>10</v>
      </c>
      <c r="L2785" s="189">
        <v>9</v>
      </c>
      <c r="M2785" s="189">
        <v>117</v>
      </c>
      <c r="N2785" s="302"/>
    </row>
    <row r="2786" spans="1:14" ht="31.5" customHeight="1" thickBot="1">
      <c r="A2786" s="320"/>
      <c r="B2786" s="1002"/>
      <c r="C2786" s="926"/>
      <c r="D2786" s="935"/>
      <c r="E2786" s="1016"/>
      <c r="F2786" s="935"/>
      <c r="G2786" s="935"/>
      <c r="H2786" s="188" t="s">
        <v>25</v>
      </c>
      <c r="I2786" s="373">
        <v>1</v>
      </c>
      <c r="J2786" s="433">
        <v>0.9</v>
      </c>
      <c r="K2786" s="332">
        <f>K2784/K2785</f>
        <v>1</v>
      </c>
      <c r="L2786" s="332">
        <f>L2784/L2785</f>
        <v>1</v>
      </c>
      <c r="M2786" s="289">
        <v>0.99</v>
      </c>
      <c r="N2786" s="302"/>
    </row>
    <row r="2787" spans="1:14" ht="31.5" customHeight="1" thickTop="1">
      <c r="A2787" s="320"/>
      <c r="B2787" s="1000" t="s">
        <v>2285</v>
      </c>
      <c r="C2787" s="925" t="s">
        <v>2558</v>
      </c>
      <c r="D2787" s="933" t="s">
        <v>2559</v>
      </c>
      <c r="E2787" s="998" t="s">
        <v>73</v>
      </c>
      <c r="F2787" s="933" t="s">
        <v>2584</v>
      </c>
      <c r="G2787" s="933" t="s">
        <v>2585</v>
      </c>
      <c r="H2787" s="184" t="s">
        <v>22</v>
      </c>
      <c r="I2787" s="434">
        <v>1718946042.9285581</v>
      </c>
      <c r="J2787" s="185">
        <v>1153280189.6734416</v>
      </c>
      <c r="K2787" s="185">
        <v>585134480.71800041</v>
      </c>
      <c r="L2787" s="185">
        <v>473163221.24000001</v>
      </c>
      <c r="M2787" s="185">
        <v>3930523934.5599999</v>
      </c>
      <c r="N2787" s="301"/>
    </row>
    <row r="2788" spans="1:14" ht="31.5" customHeight="1">
      <c r="A2788" s="320"/>
      <c r="B2788" s="1001"/>
      <c r="C2788" s="925"/>
      <c r="D2788" s="934"/>
      <c r="E2788" s="998"/>
      <c r="F2788" s="934"/>
      <c r="G2788" s="934"/>
      <c r="H2788" s="188" t="s">
        <v>24</v>
      </c>
      <c r="I2788" s="435">
        <v>5075128558.9860001</v>
      </c>
      <c r="J2788" s="189">
        <v>5013110419.6560011</v>
      </c>
      <c r="K2788" s="189">
        <v>4823183165.6400003</v>
      </c>
      <c r="L2788" s="189">
        <v>5363850209.1980009</v>
      </c>
      <c r="M2788" s="189">
        <v>5363850209.1980009</v>
      </c>
      <c r="N2788" s="302"/>
    </row>
    <row r="2789" spans="1:14" ht="31.5" customHeight="1" thickBot="1">
      <c r="A2789" s="320"/>
      <c r="B2789" s="1002"/>
      <c r="C2789" s="926"/>
      <c r="D2789" s="935"/>
      <c r="E2789" s="1016"/>
      <c r="F2789" s="935"/>
      <c r="G2789" s="935"/>
      <c r="H2789" s="188" t="s">
        <v>25</v>
      </c>
      <c r="I2789" s="281">
        <v>33.869999999999997</v>
      </c>
      <c r="J2789" s="189">
        <v>23</v>
      </c>
      <c r="K2789" s="329">
        <v>0.12130000000000001</v>
      </c>
      <c r="L2789" s="189">
        <v>8.82</v>
      </c>
      <c r="M2789" s="329">
        <v>73</v>
      </c>
      <c r="N2789" s="302"/>
    </row>
    <row r="2790" spans="1:14" ht="31.5" customHeight="1" thickTop="1">
      <c r="A2790" s="320"/>
      <c r="B2790" s="1000" t="s">
        <v>2285</v>
      </c>
      <c r="C2790" s="925" t="s">
        <v>2558</v>
      </c>
      <c r="D2790" s="933" t="s">
        <v>2559</v>
      </c>
      <c r="E2790" s="998" t="s">
        <v>108</v>
      </c>
      <c r="F2790" s="933" t="s">
        <v>2586</v>
      </c>
      <c r="G2790" s="933" t="s">
        <v>2587</v>
      </c>
      <c r="H2790" s="184" t="s">
        <v>22</v>
      </c>
      <c r="I2790" s="185">
        <v>4</v>
      </c>
      <c r="J2790" s="185">
        <v>9</v>
      </c>
      <c r="K2790" s="185">
        <v>13</v>
      </c>
      <c r="L2790" s="185">
        <v>17</v>
      </c>
      <c r="M2790" s="185">
        <v>17</v>
      </c>
      <c r="N2790" s="301"/>
    </row>
    <row r="2791" spans="1:14" ht="31.5" customHeight="1">
      <c r="A2791" s="320"/>
      <c r="B2791" s="1001"/>
      <c r="C2791" s="925"/>
      <c r="D2791" s="934"/>
      <c r="E2791" s="998"/>
      <c r="F2791" s="934"/>
      <c r="G2791" s="934"/>
      <c r="H2791" s="188" t="s">
        <v>24</v>
      </c>
      <c r="I2791" s="189">
        <v>17</v>
      </c>
      <c r="J2791" s="189">
        <v>17</v>
      </c>
      <c r="K2791" s="189">
        <v>17</v>
      </c>
      <c r="L2791" s="189">
        <v>17</v>
      </c>
      <c r="M2791" s="189">
        <v>17</v>
      </c>
      <c r="N2791" s="302"/>
    </row>
    <row r="2792" spans="1:14" ht="31.5" customHeight="1" thickBot="1">
      <c r="A2792" s="320"/>
      <c r="B2792" s="1002"/>
      <c r="C2792" s="926"/>
      <c r="D2792" s="935"/>
      <c r="E2792" s="998"/>
      <c r="F2792" s="935"/>
      <c r="G2792" s="935"/>
      <c r="H2792" s="188" t="s">
        <v>25</v>
      </c>
      <c r="I2792" s="289">
        <v>0.24</v>
      </c>
      <c r="J2792" s="189">
        <v>53</v>
      </c>
      <c r="K2792" s="332">
        <f>SUM(K2790/K2791)</f>
        <v>0.76470588235294112</v>
      </c>
      <c r="L2792" s="436">
        <f>SUM(L2790/L2791)</f>
        <v>1</v>
      </c>
      <c r="M2792" s="332">
        <f>SUM(M2790/M2791)</f>
        <v>1</v>
      </c>
      <c r="N2792" s="302"/>
    </row>
    <row r="2793" spans="1:14" ht="31.5" customHeight="1" thickTop="1">
      <c r="A2793" s="320"/>
      <c r="B2793" s="1004" t="s">
        <v>2285</v>
      </c>
      <c r="C2793" s="924" t="s">
        <v>2558</v>
      </c>
      <c r="D2793" s="936" t="s">
        <v>2559</v>
      </c>
      <c r="E2793" s="997" t="s">
        <v>466</v>
      </c>
      <c r="F2793" s="933" t="s">
        <v>2588</v>
      </c>
      <c r="G2793" s="933" t="s">
        <v>2589</v>
      </c>
      <c r="H2793" s="184" t="s">
        <v>22</v>
      </c>
      <c r="I2793" s="267">
        <v>6905</v>
      </c>
      <c r="J2793" s="267">
        <v>7473</v>
      </c>
      <c r="K2793" s="437">
        <v>8965</v>
      </c>
      <c r="L2793" s="406">
        <v>10775</v>
      </c>
      <c r="M2793" s="185">
        <v>34118</v>
      </c>
      <c r="N2793" s="301"/>
    </row>
    <row r="2794" spans="1:14" ht="31.5" customHeight="1">
      <c r="A2794" s="320"/>
      <c r="B2794" s="1001"/>
      <c r="C2794" s="925"/>
      <c r="D2794" s="934"/>
      <c r="E2794" s="998"/>
      <c r="F2794" s="934"/>
      <c r="G2794" s="934"/>
      <c r="H2794" s="188" t="s">
        <v>24</v>
      </c>
      <c r="I2794" s="270">
        <v>7994</v>
      </c>
      <c r="J2794" s="270">
        <v>10718</v>
      </c>
      <c r="K2794" s="403">
        <v>12083</v>
      </c>
      <c r="L2794" s="270">
        <v>13556</v>
      </c>
      <c r="M2794" s="189">
        <v>44351</v>
      </c>
      <c r="N2794" s="302"/>
    </row>
    <row r="2795" spans="1:14" ht="31.5" customHeight="1" thickBot="1">
      <c r="A2795" s="320"/>
      <c r="B2795" s="1002"/>
      <c r="C2795" s="926"/>
      <c r="D2795" s="935"/>
      <c r="E2795" s="998"/>
      <c r="F2795" s="935"/>
      <c r="G2795" s="935"/>
      <c r="H2795" s="188" t="s">
        <v>25</v>
      </c>
      <c r="I2795" s="332">
        <f>I2793/I2794</f>
        <v>0.86377282962221669</v>
      </c>
      <c r="J2795" s="289">
        <v>0.7</v>
      </c>
      <c r="K2795" s="296">
        <v>0.70499999999999996</v>
      </c>
      <c r="L2795" s="438">
        <v>0.79485098849218061</v>
      </c>
      <c r="M2795" s="289">
        <v>0.76</v>
      </c>
      <c r="N2795" s="302"/>
    </row>
    <row r="2796" spans="1:14" ht="31.5" customHeight="1" thickTop="1">
      <c r="A2796" s="320"/>
      <c r="B2796" s="1000" t="s">
        <v>2285</v>
      </c>
      <c r="C2796" s="925" t="s">
        <v>2558</v>
      </c>
      <c r="D2796" s="933" t="s">
        <v>2559</v>
      </c>
      <c r="E2796" s="997" t="s">
        <v>470</v>
      </c>
      <c r="F2796" s="933" t="s">
        <v>2590</v>
      </c>
      <c r="G2796" s="933" t="s">
        <v>2591</v>
      </c>
      <c r="H2796" s="184" t="s">
        <v>22</v>
      </c>
      <c r="I2796" s="439">
        <v>6877</v>
      </c>
      <c r="J2796" s="185">
        <v>9171</v>
      </c>
      <c r="K2796" s="185">
        <v>10789</v>
      </c>
      <c r="L2796" s="185">
        <v>12048</v>
      </c>
      <c r="M2796" s="185">
        <f>SUM(I2796:L2796)</f>
        <v>38885</v>
      </c>
      <c r="N2796" s="301"/>
    </row>
    <row r="2797" spans="1:14" ht="31.5" customHeight="1">
      <c r="A2797" s="320"/>
      <c r="B2797" s="1001"/>
      <c r="C2797" s="925"/>
      <c r="D2797" s="934"/>
      <c r="E2797" s="998"/>
      <c r="F2797" s="934"/>
      <c r="G2797" s="934"/>
      <c r="H2797" s="188" t="s">
        <v>24</v>
      </c>
      <c r="I2797" s="440">
        <v>7269</v>
      </c>
      <c r="J2797" s="189">
        <v>9355</v>
      </c>
      <c r="K2797" s="189">
        <v>11915</v>
      </c>
      <c r="L2797" s="189">
        <v>12307</v>
      </c>
      <c r="M2797" s="189">
        <f>SUM(I2797:L2797)</f>
        <v>40846</v>
      </c>
      <c r="N2797" s="302"/>
    </row>
    <row r="2798" spans="1:14" ht="31.5" customHeight="1" thickBot="1">
      <c r="A2798" s="320"/>
      <c r="B2798" s="1002"/>
      <c r="C2798" s="926"/>
      <c r="D2798" s="935"/>
      <c r="E2798" s="1016"/>
      <c r="F2798" s="935"/>
      <c r="G2798" s="935"/>
      <c r="H2798" s="188" t="s">
        <v>25</v>
      </c>
      <c r="I2798" s="380">
        <v>94.61</v>
      </c>
      <c r="J2798" s="189">
        <v>98.03</v>
      </c>
      <c r="K2798" s="189">
        <v>90.55</v>
      </c>
      <c r="L2798" s="329">
        <v>97.9</v>
      </c>
      <c r="M2798" s="329">
        <v>95.2</v>
      </c>
      <c r="N2798" s="302"/>
    </row>
    <row r="2799" spans="1:14" ht="31.5" customHeight="1" thickTop="1">
      <c r="A2799" s="320"/>
      <c r="B2799" s="1000" t="s">
        <v>2285</v>
      </c>
      <c r="C2799" s="925" t="s">
        <v>2558</v>
      </c>
      <c r="D2799" s="933" t="s">
        <v>2559</v>
      </c>
      <c r="E2799" s="998" t="s">
        <v>2460</v>
      </c>
      <c r="F2799" s="933" t="s">
        <v>2592</v>
      </c>
      <c r="G2799" s="933" t="s">
        <v>2593</v>
      </c>
      <c r="H2799" s="184" t="s">
        <v>22</v>
      </c>
      <c r="I2799" s="281">
        <v>234</v>
      </c>
      <c r="J2799" s="185">
        <v>0</v>
      </c>
      <c r="K2799" s="185">
        <v>0</v>
      </c>
      <c r="L2799" s="185">
        <v>36</v>
      </c>
      <c r="M2799" s="185">
        <f>SUM(I2799:L2799)</f>
        <v>270</v>
      </c>
      <c r="N2799" s="301"/>
    </row>
    <row r="2800" spans="1:14" ht="31.5" customHeight="1">
      <c r="A2800" s="320"/>
      <c r="B2800" s="1001"/>
      <c r="C2800" s="925"/>
      <c r="D2800" s="934"/>
      <c r="E2800" s="998"/>
      <c r="F2800" s="934"/>
      <c r="G2800" s="934"/>
      <c r="H2800" s="188" t="s">
        <v>24</v>
      </c>
      <c r="I2800" s="189">
        <v>234</v>
      </c>
      <c r="J2800" s="189">
        <v>0</v>
      </c>
      <c r="K2800" s="189">
        <v>0</v>
      </c>
      <c r="L2800" s="189">
        <v>36</v>
      </c>
      <c r="M2800" s="189">
        <f>SUM(I2800:L2800)</f>
        <v>270</v>
      </c>
      <c r="N2800" s="302"/>
    </row>
    <row r="2801" spans="1:14" ht="31.5" customHeight="1" thickBot="1">
      <c r="A2801" s="320"/>
      <c r="B2801" s="1002"/>
      <c r="C2801" s="926"/>
      <c r="D2801" s="935"/>
      <c r="E2801" s="1016"/>
      <c r="F2801" s="935"/>
      <c r="G2801" s="935"/>
      <c r="H2801" s="188" t="s">
        <v>25</v>
      </c>
      <c r="I2801" s="289">
        <v>1</v>
      </c>
      <c r="J2801" s="289">
        <v>0</v>
      </c>
      <c r="K2801" s="289">
        <v>0</v>
      </c>
      <c r="L2801" s="332">
        <v>1</v>
      </c>
      <c r="M2801" s="436">
        <f>M2799/M2800</f>
        <v>1</v>
      </c>
      <c r="N2801" s="302"/>
    </row>
    <row r="2802" spans="1:14" ht="31.5" customHeight="1" thickTop="1">
      <c r="A2802" s="320"/>
      <c r="B2802" s="1000" t="s">
        <v>2285</v>
      </c>
      <c r="C2802" s="925" t="s">
        <v>2558</v>
      </c>
      <c r="D2802" s="933" t="s">
        <v>2559</v>
      </c>
      <c r="E2802" s="998" t="s">
        <v>76</v>
      </c>
      <c r="F2802" s="933" t="s">
        <v>2594</v>
      </c>
      <c r="G2802" s="933" t="s">
        <v>2595</v>
      </c>
      <c r="H2802" s="184" t="s">
        <v>22</v>
      </c>
      <c r="I2802" s="185">
        <v>33</v>
      </c>
      <c r="J2802" s="185">
        <v>35</v>
      </c>
      <c r="K2802" s="185">
        <v>35</v>
      </c>
      <c r="L2802" s="185">
        <v>34</v>
      </c>
      <c r="M2802" s="441">
        <f>(I2802+L2802+K2802+J2802)/4</f>
        <v>34.25</v>
      </c>
      <c r="N2802" s="301"/>
    </row>
    <row r="2803" spans="1:14" ht="31.5" customHeight="1">
      <c r="A2803" s="320"/>
      <c r="B2803" s="1001"/>
      <c r="C2803" s="925"/>
      <c r="D2803" s="934"/>
      <c r="E2803" s="998"/>
      <c r="F2803" s="934"/>
      <c r="G2803" s="934"/>
      <c r="H2803" s="188" t="s">
        <v>24</v>
      </c>
      <c r="I2803" s="189">
        <v>25</v>
      </c>
      <c r="J2803" s="189">
        <v>29</v>
      </c>
      <c r="K2803" s="189">
        <v>26</v>
      </c>
      <c r="L2803" s="189">
        <v>29</v>
      </c>
      <c r="M2803" s="329">
        <f t="shared" ref="M2803:M2804" si="43">(I2803+L2803+K2803+J2803)/4</f>
        <v>27.25</v>
      </c>
      <c r="N2803" s="302"/>
    </row>
    <row r="2804" spans="1:14" ht="31.5" customHeight="1" thickBot="1">
      <c r="A2804" s="320"/>
      <c r="B2804" s="1002"/>
      <c r="C2804" s="926"/>
      <c r="D2804" s="935"/>
      <c r="E2804" s="1016"/>
      <c r="F2804" s="935"/>
      <c r="G2804" s="934"/>
      <c r="H2804" s="188" t="s">
        <v>25</v>
      </c>
      <c r="I2804" s="329">
        <f>I2803/I2802*100</f>
        <v>75.757575757575751</v>
      </c>
      <c r="J2804" s="189">
        <v>82.86</v>
      </c>
      <c r="K2804" s="329">
        <f>K2803/K2802*100</f>
        <v>74.285714285714292</v>
      </c>
      <c r="L2804" s="329">
        <f>L2803/L2802*100</f>
        <v>85.294117647058826</v>
      </c>
      <c r="M2804" s="442">
        <f t="shared" si="43"/>
        <v>79.549351922587221</v>
      </c>
      <c r="N2804" s="302"/>
    </row>
    <row r="2805" spans="1:14" ht="31.5" customHeight="1" thickTop="1">
      <c r="A2805" s="320"/>
      <c r="B2805" s="1000" t="s">
        <v>2285</v>
      </c>
      <c r="C2805" s="925" t="s">
        <v>2558</v>
      </c>
      <c r="D2805" s="933" t="s">
        <v>2559</v>
      </c>
      <c r="E2805" s="998" t="s">
        <v>159</v>
      </c>
      <c r="F2805" s="933" t="s">
        <v>2596</v>
      </c>
      <c r="G2805" s="939" t="s">
        <v>2597</v>
      </c>
      <c r="H2805" s="184" t="s">
        <v>22</v>
      </c>
      <c r="I2805" s="185">
        <v>8</v>
      </c>
      <c r="J2805" s="185">
        <v>40</v>
      </c>
      <c r="K2805" s="185">
        <v>8</v>
      </c>
      <c r="L2805" s="185">
        <v>8</v>
      </c>
      <c r="M2805" s="441">
        <f>(I2805+L2805+K2805+J2805)/4</f>
        <v>16</v>
      </c>
      <c r="N2805" s="301"/>
    </row>
    <row r="2806" spans="1:14" ht="31.5" customHeight="1">
      <c r="A2806" s="320"/>
      <c r="B2806" s="1001"/>
      <c r="C2806" s="925"/>
      <c r="D2806" s="934"/>
      <c r="E2806" s="998"/>
      <c r="F2806" s="934"/>
      <c r="G2806" s="928"/>
      <c r="H2806" s="188" t="s">
        <v>24</v>
      </c>
      <c r="I2806" s="189">
        <v>8</v>
      </c>
      <c r="J2806" s="189">
        <v>28</v>
      </c>
      <c r="K2806" s="189">
        <v>8</v>
      </c>
      <c r="L2806" s="189">
        <v>8</v>
      </c>
      <c r="M2806" s="329">
        <f t="shared" ref="M2806:M2807" si="44">(I2806+L2806+K2806+J2806)/4</f>
        <v>13</v>
      </c>
      <c r="N2806" s="302"/>
    </row>
    <row r="2807" spans="1:14" ht="31.5" customHeight="1" thickBot="1">
      <c r="A2807" s="320"/>
      <c r="B2807" s="1002"/>
      <c r="C2807" s="926"/>
      <c r="D2807" s="935"/>
      <c r="E2807" s="1016"/>
      <c r="F2807" s="935"/>
      <c r="G2807" s="929"/>
      <c r="H2807" s="188" t="s">
        <v>25</v>
      </c>
      <c r="I2807" s="329">
        <v>90</v>
      </c>
      <c r="J2807" s="189">
        <v>70</v>
      </c>
      <c r="K2807" s="329">
        <f>K2806/K2805*100</f>
        <v>100</v>
      </c>
      <c r="L2807" s="329">
        <f>L2806/L2805*100</f>
        <v>100</v>
      </c>
      <c r="M2807" s="442">
        <f t="shared" si="44"/>
        <v>90</v>
      </c>
      <c r="N2807" s="302"/>
    </row>
    <row r="2808" spans="1:14" ht="31.5" customHeight="1" thickTop="1">
      <c r="A2808" s="320"/>
      <c r="B2808" s="1000" t="s">
        <v>2285</v>
      </c>
      <c r="C2808" s="925" t="s">
        <v>2558</v>
      </c>
      <c r="D2808" s="933" t="s">
        <v>2559</v>
      </c>
      <c r="E2808" s="998" t="s">
        <v>479</v>
      </c>
      <c r="F2808" s="933" t="s">
        <v>2598</v>
      </c>
      <c r="G2808" s="933" t="s">
        <v>2599</v>
      </c>
      <c r="H2808" s="184" t="s">
        <v>22</v>
      </c>
      <c r="I2808" s="185">
        <v>40</v>
      </c>
      <c r="J2808" s="185">
        <v>34</v>
      </c>
      <c r="K2808" s="185">
        <v>40</v>
      </c>
      <c r="L2808" s="185">
        <v>40</v>
      </c>
      <c r="M2808" s="441">
        <f>(I2808+L2808+K2808+J2808)/4</f>
        <v>38.5</v>
      </c>
      <c r="N2808" s="301"/>
    </row>
    <row r="2809" spans="1:14" ht="31.5" customHeight="1">
      <c r="A2809" s="320"/>
      <c r="B2809" s="1001"/>
      <c r="C2809" s="925"/>
      <c r="D2809" s="934"/>
      <c r="E2809" s="998"/>
      <c r="F2809" s="934"/>
      <c r="G2809" s="934"/>
      <c r="H2809" s="188" t="s">
        <v>24</v>
      </c>
      <c r="I2809" s="189">
        <v>31</v>
      </c>
      <c r="J2809" s="189">
        <v>33</v>
      </c>
      <c r="K2809" s="189">
        <v>32</v>
      </c>
      <c r="L2809" s="189">
        <v>41</v>
      </c>
      <c r="M2809" s="329">
        <f t="shared" ref="M2809:M2810" si="45">(I2809+L2809+K2809+J2809)/4</f>
        <v>34.25</v>
      </c>
      <c r="N2809" s="302"/>
    </row>
    <row r="2810" spans="1:14" ht="31.5" customHeight="1" thickBot="1">
      <c r="A2810" s="320"/>
      <c r="B2810" s="1002"/>
      <c r="C2810" s="926"/>
      <c r="D2810" s="935"/>
      <c r="E2810" s="1016"/>
      <c r="F2810" s="935"/>
      <c r="G2810" s="935"/>
      <c r="H2810" s="188" t="s">
        <v>25</v>
      </c>
      <c r="I2810" s="329">
        <f>I2809/I2808*100</f>
        <v>77.5</v>
      </c>
      <c r="J2810" s="189">
        <v>97.06</v>
      </c>
      <c r="K2810" s="329">
        <f>K2809/K2808*100</f>
        <v>80</v>
      </c>
      <c r="L2810" s="329">
        <f>L2809/L2808*100</f>
        <v>102.49999999999999</v>
      </c>
      <c r="M2810" s="443">
        <f t="shared" si="45"/>
        <v>89.265000000000001</v>
      </c>
      <c r="N2810" s="302"/>
    </row>
    <row r="2811" spans="1:14" ht="31.5" customHeight="1" thickTop="1">
      <c r="A2811" s="320"/>
      <c r="B2811" s="970" t="s">
        <v>2285</v>
      </c>
      <c r="C2811" s="925" t="s">
        <v>2558</v>
      </c>
      <c r="D2811" s="933" t="s">
        <v>2559</v>
      </c>
      <c r="E2811" s="998" t="s">
        <v>162</v>
      </c>
      <c r="F2811" s="933" t="s">
        <v>2600</v>
      </c>
      <c r="G2811" s="933" t="s">
        <v>2601</v>
      </c>
      <c r="H2811" s="184" t="s">
        <v>22</v>
      </c>
      <c r="I2811" s="185">
        <v>34</v>
      </c>
      <c r="J2811" s="185">
        <v>34</v>
      </c>
      <c r="K2811" s="185">
        <v>34</v>
      </c>
      <c r="L2811" s="185">
        <v>34</v>
      </c>
      <c r="M2811" s="444">
        <f>(I2811+L2811+K2811+J2811)/4</f>
        <v>34</v>
      </c>
      <c r="N2811" s="301"/>
    </row>
    <row r="2812" spans="1:14" ht="31.5" customHeight="1">
      <c r="A2812" s="320"/>
      <c r="B2812" s="967"/>
      <c r="C2812" s="925"/>
      <c r="D2812" s="934"/>
      <c r="E2812" s="998"/>
      <c r="F2812" s="934"/>
      <c r="G2812" s="934"/>
      <c r="H2812" s="188" t="s">
        <v>24</v>
      </c>
      <c r="I2812" s="189">
        <v>33</v>
      </c>
      <c r="J2812" s="189">
        <v>33</v>
      </c>
      <c r="K2812" s="189">
        <v>34</v>
      </c>
      <c r="L2812" s="189">
        <v>34</v>
      </c>
      <c r="M2812" s="329">
        <f t="shared" ref="M2812:M2813" si="46">(I2812+L2812+K2812+J2812)/4</f>
        <v>33.5</v>
      </c>
      <c r="N2812" s="302"/>
    </row>
    <row r="2813" spans="1:14" ht="31.5" customHeight="1" thickBot="1">
      <c r="A2813" s="320"/>
      <c r="B2813" s="967"/>
      <c r="C2813" s="925"/>
      <c r="D2813" s="934"/>
      <c r="E2813" s="998"/>
      <c r="F2813" s="935"/>
      <c r="G2813" s="934"/>
      <c r="H2813" s="188" t="s">
        <v>25</v>
      </c>
      <c r="I2813" s="329">
        <f>I2812/I2811*100</f>
        <v>97.058823529411768</v>
      </c>
      <c r="J2813" s="329">
        <f>J2812/J2811*100</f>
        <v>97.058823529411768</v>
      </c>
      <c r="K2813" s="329">
        <f>K2812/K2811*100</f>
        <v>100</v>
      </c>
      <c r="L2813" s="329">
        <f>L2812/L2811*100</f>
        <v>100</v>
      </c>
      <c r="M2813" s="442">
        <f t="shared" si="46"/>
        <v>98.529411764705884</v>
      </c>
      <c r="N2813" s="302"/>
    </row>
    <row r="2814" spans="1:14" ht="31.5" customHeight="1" thickTop="1">
      <c r="A2814" s="320"/>
      <c r="B2814" s="937" t="s">
        <v>2285</v>
      </c>
      <c r="C2814" s="938" t="s">
        <v>2558</v>
      </c>
      <c r="D2814" s="939" t="s">
        <v>2559</v>
      </c>
      <c r="E2814" s="997" t="s">
        <v>162</v>
      </c>
      <c r="F2814" s="933" t="s">
        <v>2600</v>
      </c>
      <c r="G2814" s="939" t="s">
        <v>2602</v>
      </c>
      <c r="H2814" s="184" t="s">
        <v>22</v>
      </c>
      <c r="I2814" s="185">
        <v>8</v>
      </c>
      <c r="J2814" s="185">
        <v>8</v>
      </c>
      <c r="K2814" s="185">
        <v>8</v>
      </c>
      <c r="L2814" s="185">
        <v>8</v>
      </c>
      <c r="M2814" s="441">
        <f>(I2814+L2814+K2814+J2814)/4</f>
        <v>8</v>
      </c>
      <c r="N2814" s="301"/>
    </row>
    <row r="2815" spans="1:14" ht="31.5" customHeight="1">
      <c r="A2815" s="320"/>
      <c r="B2815" s="922"/>
      <c r="C2815" s="925"/>
      <c r="D2815" s="928"/>
      <c r="E2815" s="998"/>
      <c r="F2815" s="934"/>
      <c r="G2815" s="928"/>
      <c r="H2815" s="188" t="s">
        <v>24</v>
      </c>
      <c r="I2815" s="189">
        <v>8</v>
      </c>
      <c r="J2815" s="189">
        <v>8</v>
      </c>
      <c r="K2815" s="189">
        <v>8</v>
      </c>
      <c r="L2815" s="189">
        <v>8</v>
      </c>
      <c r="M2815" s="329">
        <f t="shared" ref="M2815:M2816" si="47">(I2815+L2815+K2815+J2815)/4</f>
        <v>8</v>
      </c>
      <c r="N2815" s="302"/>
    </row>
    <row r="2816" spans="1:14" ht="31.5" customHeight="1" thickBot="1">
      <c r="A2816" s="320"/>
      <c r="B2816" s="922"/>
      <c r="C2816" s="925"/>
      <c r="D2816" s="928"/>
      <c r="E2816" s="998"/>
      <c r="F2816" s="934"/>
      <c r="G2816" s="928"/>
      <c r="H2816" s="188" t="s">
        <v>25</v>
      </c>
      <c r="I2816" s="329">
        <f>I2815/I2814*100</f>
        <v>100</v>
      </c>
      <c r="J2816" s="329">
        <f>J2815/J2814*100</f>
        <v>100</v>
      </c>
      <c r="K2816" s="329">
        <f>K2815/K2814*100</f>
        <v>100</v>
      </c>
      <c r="L2816" s="329">
        <f>L2815/L2814*100</f>
        <v>100</v>
      </c>
      <c r="M2816" s="443">
        <f t="shared" si="47"/>
        <v>100</v>
      </c>
      <c r="N2816" s="302"/>
    </row>
    <row r="2817" spans="1:14" ht="31.5" customHeight="1" thickTop="1">
      <c r="A2817" s="320"/>
      <c r="B2817" s="937" t="s">
        <v>2285</v>
      </c>
      <c r="C2817" s="938" t="s">
        <v>2558</v>
      </c>
      <c r="D2817" s="939" t="s">
        <v>2559</v>
      </c>
      <c r="E2817" s="997" t="s">
        <v>484</v>
      </c>
      <c r="F2817" s="939" t="s">
        <v>2603</v>
      </c>
      <c r="G2817" s="939" t="s">
        <v>2604</v>
      </c>
      <c r="H2817" s="184" t="s">
        <v>22</v>
      </c>
      <c r="I2817" s="185">
        <v>0</v>
      </c>
      <c r="J2817" s="445">
        <v>2</v>
      </c>
      <c r="K2817" s="185">
        <v>1</v>
      </c>
      <c r="L2817" s="185">
        <v>4</v>
      </c>
      <c r="M2817" s="444">
        <f>(I2817+L2817+K2817+J2817)/4</f>
        <v>1.75</v>
      </c>
      <c r="N2817" s="301"/>
    </row>
    <row r="2818" spans="1:14" ht="31.5" customHeight="1">
      <c r="A2818" s="320"/>
      <c r="B2818" s="922"/>
      <c r="C2818" s="925"/>
      <c r="D2818" s="928"/>
      <c r="E2818" s="998"/>
      <c r="F2818" s="928"/>
      <c r="G2818" s="928"/>
      <c r="H2818" s="188" t="s">
        <v>24</v>
      </c>
      <c r="I2818" s="189">
        <v>0</v>
      </c>
      <c r="J2818" s="329">
        <v>1</v>
      </c>
      <c r="K2818" s="189">
        <v>1</v>
      </c>
      <c r="L2818" s="189">
        <v>4</v>
      </c>
      <c r="M2818" s="329">
        <f t="shared" ref="M2818:M2819" si="48">(I2818+L2818+K2818+J2818)/4</f>
        <v>1.5</v>
      </c>
      <c r="N2818" s="302"/>
    </row>
    <row r="2819" spans="1:14" ht="31.5" customHeight="1" thickBot="1">
      <c r="A2819" s="320"/>
      <c r="B2819" s="922"/>
      <c r="C2819" s="925"/>
      <c r="D2819" s="928"/>
      <c r="E2819" s="998"/>
      <c r="F2819" s="928"/>
      <c r="G2819" s="928"/>
      <c r="H2819" s="188" t="s">
        <v>25</v>
      </c>
      <c r="I2819" s="329">
        <v>0</v>
      </c>
      <c r="J2819" s="329">
        <f>J2818/J2817*100</f>
        <v>50</v>
      </c>
      <c r="K2819" s="329">
        <f>K2818/K2817*100</f>
        <v>100</v>
      </c>
      <c r="L2819" s="329">
        <f>L2818/L2817*100</f>
        <v>100</v>
      </c>
      <c r="M2819" s="442">
        <f t="shared" si="48"/>
        <v>62.5</v>
      </c>
      <c r="N2819" s="302"/>
    </row>
    <row r="2820" spans="1:14" ht="31.5" customHeight="1" thickTop="1">
      <c r="A2820" s="320"/>
      <c r="B2820" s="1013" t="s">
        <v>2285</v>
      </c>
      <c r="C2820" s="938" t="s">
        <v>2558</v>
      </c>
      <c r="D2820" s="939" t="s">
        <v>2559</v>
      </c>
      <c r="E2820" s="997" t="s">
        <v>488</v>
      </c>
      <c r="F2820" s="939" t="s">
        <v>2605</v>
      </c>
      <c r="G2820" s="939" t="s">
        <v>2606</v>
      </c>
      <c r="H2820" s="184" t="s">
        <v>22</v>
      </c>
      <c r="I2820" s="185">
        <v>19</v>
      </c>
      <c r="J2820" s="185">
        <v>19</v>
      </c>
      <c r="K2820" s="195">
        <v>19</v>
      </c>
      <c r="L2820" s="195">
        <v>19</v>
      </c>
      <c r="M2820" s="446">
        <f>(I2820+L2820+K2820+J2820)/4</f>
        <v>19</v>
      </c>
      <c r="N2820" s="447"/>
    </row>
    <row r="2821" spans="1:14" ht="31.5" customHeight="1">
      <c r="A2821" s="320"/>
      <c r="B2821" s="1014"/>
      <c r="C2821" s="925"/>
      <c r="D2821" s="928"/>
      <c r="E2821" s="998"/>
      <c r="F2821" s="928"/>
      <c r="G2821" s="928"/>
      <c r="H2821" s="188" t="s">
        <v>24</v>
      </c>
      <c r="I2821" s="189">
        <v>19</v>
      </c>
      <c r="J2821" s="189">
        <v>7</v>
      </c>
      <c r="K2821" s="199">
        <v>18</v>
      </c>
      <c r="L2821" s="199">
        <v>19</v>
      </c>
      <c r="M2821" s="448">
        <f t="shared" ref="M2821:M2822" si="49">(I2821+L2821+K2821+J2821)/4</f>
        <v>15.75</v>
      </c>
      <c r="N2821" s="449"/>
    </row>
    <row r="2822" spans="1:14" ht="31.5" customHeight="1" thickBot="1">
      <c r="A2822" s="320"/>
      <c r="B2822" s="1015"/>
      <c r="C2822" s="926"/>
      <c r="D2822" s="929"/>
      <c r="E2822" s="998"/>
      <c r="F2822" s="928"/>
      <c r="G2822" s="928"/>
      <c r="H2822" s="188" t="s">
        <v>25</v>
      </c>
      <c r="I2822" s="329">
        <f>I2821/I2820*100</f>
        <v>100</v>
      </c>
      <c r="J2822" s="329">
        <f>J2821/J2820*100</f>
        <v>36.84210526315789</v>
      </c>
      <c r="K2822" s="448">
        <f>J2821/J2820*100</f>
        <v>36.84210526315789</v>
      </c>
      <c r="L2822" s="448">
        <f>K2821/K2820*100</f>
        <v>94.73684210526315</v>
      </c>
      <c r="M2822" s="448">
        <f t="shared" si="49"/>
        <v>67.10526315789474</v>
      </c>
      <c r="N2822" s="449"/>
    </row>
    <row r="2823" spans="1:14" ht="31.5" customHeight="1" thickTop="1">
      <c r="A2823" s="320"/>
      <c r="B2823" s="1004" t="s">
        <v>2607</v>
      </c>
      <c r="C2823" s="924" t="s">
        <v>2608</v>
      </c>
      <c r="D2823" s="936" t="s">
        <v>2609</v>
      </c>
      <c r="E2823" s="1011" t="s">
        <v>19</v>
      </c>
      <c r="F2823" s="941" t="s">
        <v>2610</v>
      </c>
      <c r="G2823" s="941" t="s">
        <v>2611</v>
      </c>
      <c r="H2823" s="184" t="s">
        <v>22</v>
      </c>
      <c r="I2823" s="185">
        <v>100</v>
      </c>
      <c r="J2823" s="185">
        <v>80</v>
      </c>
      <c r="K2823" s="195">
        <v>86.75</v>
      </c>
      <c r="L2823" s="195">
        <v>86.75</v>
      </c>
      <c r="M2823" s="195">
        <v>353.5</v>
      </c>
      <c r="N2823" s="447"/>
    </row>
    <row r="2824" spans="1:14" ht="31.5" customHeight="1">
      <c r="A2824" s="320"/>
      <c r="B2824" s="1001"/>
      <c r="C2824" s="925"/>
      <c r="D2824" s="934"/>
      <c r="E2824" s="1012"/>
      <c r="F2824" s="934"/>
      <c r="G2824" s="934"/>
      <c r="H2824" s="188" t="s">
        <v>24</v>
      </c>
      <c r="I2824" s="189">
        <v>100</v>
      </c>
      <c r="J2824" s="189">
        <v>100</v>
      </c>
      <c r="K2824" s="199">
        <v>100</v>
      </c>
      <c r="L2824" s="199">
        <v>100</v>
      </c>
      <c r="M2824" s="199">
        <v>400</v>
      </c>
      <c r="N2824" s="449"/>
    </row>
    <row r="2825" spans="1:14" ht="31.5" customHeight="1" thickBot="1">
      <c r="A2825" s="320"/>
      <c r="B2825" s="1002"/>
      <c r="C2825" s="926"/>
      <c r="D2825" s="935"/>
      <c r="E2825" s="1012"/>
      <c r="F2825" s="934"/>
      <c r="G2825" s="934"/>
      <c r="H2825" s="188" t="s">
        <v>25</v>
      </c>
      <c r="I2825" s="189">
        <v>100</v>
      </c>
      <c r="J2825" s="189">
        <v>80</v>
      </c>
      <c r="K2825" s="199">
        <f>AVERAGE(K2828,K2831,K2834,K2837,K2840,K2843)</f>
        <v>86.75</v>
      </c>
      <c r="L2825" s="448">
        <f>AVERAGE(L2828,L2831,L2834,L2837,L2840,L2843)</f>
        <v>88.181818181818173</v>
      </c>
      <c r="M2825" s="362">
        <v>0.88370000000000004</v>
      </c>
      <c r="N2825" s="449"/>
    </row>
    <row r="2826" spans="1:14" ht="31.5" customHeight="1" thickTop="1">
      <c r="A2826" s="320"/>
      <c r="B2826" s="1000" t="s">
        <v>2607</v>
      </c>
      <c r="C2826" s="925" t="s">
        <v>2608</v>
      </c>
      <c r="D2826" s="933" t="s">
        <v>2609</v>
      </c>
      <c r="E2826" s="997" t="s">
        <v>26</v>
      </c>
      <c r="F2826" s="939" t="s">
        <v>2612</v>
      </c>
      <c r="G2826" s="939" t="s">
        <v>2613</v>
      </c>
      <c r="H2826" s="184" t="s">
        <v>22</v>
      </c>
      <c r="I2826" s="185">
        <v>6</v>
      </c>
      <c r="J2826" s="185">
        <v>8</v>
      </c>
      <c r="K2826" s="195">
        <v>14</v>
      </c>
      <c r="L2826" s="195">
        <v>14</v>
      </c>
      <c r="M2826" s="195">
        <f>SUM(I2826:L2826)</f>
        <v>42</v>
      </c>
      <c r="N2826" s="447"/>
    </row>
    <row r="2827" spans="1:14" ht="31.5" customHeight="1">
      <c r="A2827" s="320"/>
      <c r="B2827" s="1001"/>
      <c r="C2827" s="925"/>
      <c r="D2827" s="934"/>
      <c r="E2827" s="998"/>
      <c r="F2827" s="928"/>
      <c r="G2827" s="928"/>
      <c r="H2827" s="188" t="s">
        <v>24</v>
      </c>
      <c r="I2827" s="189">
        <v>7</v>
      </c>
      <c r="J2827" s="189">
        <v>8</v>
      </c>
      <c r="K2827" s="199">
        <v>14</v>
      </c>
      <c r="L2827" s="199">
        <v>14</v>
      </c>
      <c r="M2827" s="428">
        <f>SUM(I2827:L2827)</f>
        <v>43</v>
      </c>
      <c r="N2827" s="449"/>
    </row>
    <row r="2828" spans="1:14" ht="31.5" customHeight="1" thickBot="1">
      <c r="A2828" s="320"/>
      <c r="B2828" s="1002"/>
      <c r="C2828" s="926"/>
      <c r="D2828" s="935"/>
      <c r="E2828" s="998"/>
      <c r="F2828" s="928"/>
      <c r="G2828" s="928"/>
      <c r="H2828" s="188" t="s">
        <v>25</v>
      </c>
      <c r="I2828" s="189">
        <v>85.7</v>
      </c>
      <c r="J2828" s="189">
        <v>100</v>
      </c>
      <c r="K2828" s="199">
        <v>100</v>
      </c>
      <c r="L2828" s="199">
        <f>(L2826/L2827)*100</f>
        <v>100</v>
      </c>
      <c r="M2828" s="448">
        <f>(M2826/M2827)*100</f>
        <v>97.674418604651152</v>
      </c>
      <c r="N2828" s="449"/>
    </row>
    <row r="2829" spans="1:14" ht="31.5" customHeight="1" thickTop="1">
      <c r="A2829" s="320"/>
      <c r="B2829" s="1004" t="s">
        <v>2607</v>
      </c>
      <c r="C2829" s="924" t="s">
        <v>2608</v>
      </c>
      <c r="D2829" s="936" t="s">
        <v>2609</v>
      </c>
      <c r="E2829" s="997" t="s">
        <v>55</v>
      </c>
      <c r="F2829" s="941" t="s">
        <v>2614</v>
      </c>
      <c r="G2829" s="941" t="s">
        <v>2615</v>
      </c>
      <c r="H2829" s="184" t="s">
        <v>22</v>
      </c>
      <c r="I2829" s="185">
        <v>32</v>
      </c>
      <c r="J2829" s="185">
        <v>48</v>
      </c>
      <c r="K2829" s="195">
        <v>37</v>
      </c>
      <c r="L2829" s="195">
        <v>54</v>
      </c>
      <c r="M2829" s="195">
        <f>SUM(I2829:L2829)</f>
        <v>171</v>
      </c>
      <c r="N2829" s="447"/>
    </row>
    <row r="2830" spans="1:14" ht="31.5" customHeight="1">
      <c r="A2830" s="320"/>
      <c r="B2830" s="1001"/>
      <c r="C2830" s="925"/>
      <c r="D2830" s="934"/>
      <c r="E2830" s="998"/>
      <c r="F2830" s="934"/>
      <c r="G2830" s="934"/>
      <c r="H2830" s="188" t="s">
        <v>24</v>
      </c>
      <c r="I2830" s="189">
        <v>32</v>
      </c>
      <c r="J2830" s="189">
        <v>48</v>
      </c>
      <c r="K2830" s="199">
        <v>37</v>
      </c>
      <c r="L2830" s="199">
        <v>54</v>
      </c>
      <c r="M2830" s="428">
        <f>SUM(I2830:L2830)</f>
        <v>171</v>
      </c>
      <c r="N2830" s="449"/>
    </row>
    <row r="2831" spans="1:14" ht="31.5" customHeight="1" thickBot="1">
      <c r="A2831" s="320"/>
      <c r="B2831" s="1002"/>
      <c r="C2831" s="926"/>
      <c r="D2831" s="935"/>
      <c r="E2831" s="998"/>
      <c r="F2831" s="934"/>
      <c r="G2831" s="934"/>
      <c r="H2831" s="188" t="s">
        <v>25</v>
      </c>
      <c r="I2831" s="189">
        <v>100</v>
      </c>
      <c r="J2831" s="189">
        <v>100</v>
      </c>
      <c r="K2831" s="199">
        <v>100</v>
      </c>
      <c r="L2831" s="199">
        <f>(L2829/L2830)*100</f>
        <v>100</v>
      </c>
      <c r="M2831" s="448">
        <f>(M2829/M2830)*100</f>
        <v>100</v>
      </c>
      <c r="N2831" s="449"/>
    </row>
    <row r="2832" spans="1:14" ht="31.5" customHeight="1" thickTop="1">
      <c r="A2832" s="320"/>
      <c r="B2832" s="1000" t="s">
        <v>2607</v>
      </c>
      <c r="C2832" s="925" t="s">
        <v>2608</v>
      </c>
      <c r="D2832" s="933" t="s">
        <v>2609</v>
      </c>
      <c r="E2832" s="997" t="s">
        <v>59</v>
      </c>
      <c r="F2832" s="939" t="s">
        <v>2616</v>
      </c>
      <c r="G2832" s="939" t="s">
        <v>2617</v>
      </c>
      <c r="H2832" s="184" t="s">
        <v>22</v>
      </c>
      <c r="I2832" s="185">
        <v>27</v>
      </c>
      <c r="J2832" s="185">
        <v>0</v>
      </c>
      <c r="K2832" s="195">
        <v>9</v>
      </c>
      <c r="L2832" s="195">
        <v>18</v>
      </c>
      <c r="M2832" s="195">
        <v>27</v>
      </c>
      <c r="N2832" s="447"/>
    </row>
    <row r="2833" spans="1:14" ht="31.5" customHeight="1">
      <c r="A2833" s="320"/>
      <c r="B2833" s="1001"/>
      <c r="C2833" s="925"/>
      <c r="D2833" s="934"/>
      <c r="E2833" s="998"/>
      <c r="F2833" s="928"/>
      <c r="G2833" s="928"/>
      <c r="H2833" s="188" t="s">
        <v>24</v>
      </c>
      <c r="I2833" s="189">
        <v>27</v>
      </c>
      <c r="J2833" s="189">
        <v>0</v>
      </c>
      <c r="K2833" s="199">
        <v>44</v>
      </c>
      <c r="L2833" s="199">
        <v>44</v>
      </c>
      <c r="M2833" s="428">
        <v>27</v>
      </c>
      <c r="N2833" s="449"/>
    </row>
    <row r="2834" spans="1:14" ht="31.5" customHeight="1" thickBot="1">
      <c r="A2834" s="320"/>
      <c r="B2834" s="1002"/>
      <c r="C2834" s="926"/>
      <c r="D2834" s="935"/>
      <c r="E2834" s="998"/>
      <c r="F2834" s="928"/>
      <c r="G2834" s="928"/>
      <c r="H2834" s="188" t="s">
        <v>25</v>
      </c>
      <c r="I2834" s="189">
        <f>(I2832/I2833)*100</f>
        <v>100</v>
      </c>
      <c r="J2834" s="189">
        <v>0</v>
      </c>
      <c r="K2834" s="199">
        <v>20.5</v>
      </c>
      <c r="L2834" s="428">
        <f>(L2832/L2833)*100</f>
        <v>40.909090909090914</v>
      </c>
      <c r="M2834" s="448">
        <f>(M2832/M2833)*100</f>
        <v>100</v>
      </c>
      <c r="N2834" s="449"/>
    </row>
    <row r="2835" spans="1:14" ht="31.5" customHeight="1" thickTop="1">
      <c r="A2835" s="320"/>
      <c r="B2835" s="1004" t="s">
        <v>2607</v>
      </c>
      <c r="C2835" s="924" t="s">
        <v>2608</v>
      </c>
      <c r="D2835" s="936" t="s">
        <v>2609</v>
      </c>
      <c r="E2835" s="997" t="s">
        <v>91</v>
      </c>
      <c r="F2835" s="941" t="s">
        <v>2618</v>
      </c>
      <c r="G2835" s="941" t="s">
        <v>2619</v>
      </c>
      <c r="H2835" s="184" t="s">
        <v>22</v>
      </c>
      <c r="I2835" s="185">
        <v>32</v>
      </c>
      <c r="J2835" s="185">
        <v>30</v>
      </c>
      <c r="K2835" s="195">
        <v>41</v>
      </c>
      <c r="L2835" s="195">
        <v>49</v>
      </c>
      <c r="M2835" s="195">
        <f>SUM(I2835:L2835)</f>
        <v>152</v>
      </c>
      <c r="N2835" s="447"/>
    </row>
    <row r="2836" spans="1:14" ht="31.5" customHeight="1">
      <c r="A2836" s="320"/>
      <c r="B2836" s="1001"/>
      <c r="C2836" s="925"/>
      <c r="D2836" s="934"/>
      <c r="E2836" s="998"/>
      <c r="F2836" s="934"/>
      <c r="G2836" s="934"/>
      <c r="H2836" s="188" t="s">
        <v>24</v>
      </c>
      <c r="I2836" s="189">
        <v>32</v>
      </c>
      <c r="J2836" s="189">
        <v>30</v>
      </c>
      <c r="K2836" s="199">
        <v>41</v>
      </c>
      <c r="L2836" s="199">
        <v>49</v>
      </c>
      <c r="M2836" s="428">
        <f>SUM(I2836:L2836)</f>
        <v>152</v>
      </c>
      <c r="N2836" s="449"/>
    </row>
    <row r="2837" spans="1:14" ht="31.5" customHeight="1" thickBot="1">
      <c r="A2837" s="320"/>
      <c r="B2837" s="1002"/>
      <c r="C2837" s="926"/>
      <c r="D2837" s="935"/>
      <c r="E2837" s="998"/>
      <c r="F2837" s="934"/>
      <c r="G2837" s="934"/>
      <c r="H2837" s="188" t="s">
        <v>25</v>
      </c>
      <c r="I2837" s="189">
        <v>100</v>
      </c>
      <c r="J2837" s="189">
        <v>100</v>
      </c>
      <c r="K2837" s="199">
        <v>100</v>
      </c>
      <c r="L2837" s="199">
        <f>(L2835/L2836)*100</f>
        <v>100</v>
      </c>
      <c r="M2837" s="448">
        <f>(M2835/M2836)*100</f>
        <v>100</v>
      </c>
      <c r="N2837" s="449"/>
    </row>
    <row r="2838" spans="1:14" ht="31.5" customHeight="1" thickTop="1">
      <c r="A2838" s="320"/>
      <c r="B2838" s="1000" t="s">
        <v>2607</v>
      </c>
      <c r="C2838" s="925" t="s">
        <v>2608</v>
      </c>
      <c r="D2838" s="933" t="s">
        <v>2609</v>
      </c>
      <c r="E2838" s="997" t="s">
        <v>91</v>
      </c>
      <c r="F2838" s="941" t="s">
        <v>2618</v>
      </c>
      <c r="G2838" s="941" t="s">
        <v>2620</v>
      </c>
      <c r="H2838" s="184" t="s">
        <v>22</v>
      </c>
      <c r="I2838" s="185">
        <v>301</v>
      </c>
      <c r="J2838" s="185">
        <v>325</v>
      </c>
      <c r="K2838" s="195">
        <v>405</v>
      </c>
      <c r="L2838" s="195"/>
      <c r="M2838" s="195"/>
      <c r="N2838" s="447"/>
    </row>
    <row r="2839" spans="1:14" ht="31.5" customHeight="1">
      <c r="A2839" s="320"/>
      <c r="B2839" s="1001"/>
      <c r="C2839" s="925"/>
      <c r="D2839" s="934"/>
      <c r="E2839" s="998"/>
      <c r="F2839" s="934"/>
      <c r="G2839" s="934"/>
      <c r="H2839" s="188" t="s">
        <v>24</v>
      </c>
      <c r="I2839" s="189">
        <v>301</v>
      </c>
      <c r="J2839" s="189">
        <v>325</v>
      </c>
      <c r="K2839" s="199">
        <v>405</v>
      </c>
      <c r="L2839" s="199"/>
      <c r="M2839" s="199"/>
      <c r="N2839" s="449"/>
    </row>
    <row r="2840" spans="1:14" ht="31.5" customHeight="1" thickBot="1">
      <c r="A2840" s="320"/>
      <c r="B2840" s="1002"/>
      <c r="C2840" s="926"/>
      <c r="D2840" s="935"/>
      <c r="E2840" s="998"/>
      <c r="F2840" s="934"/>
      <c r="G2840" s="934"/>
      <c r="H2840" s="188" t="s">
        <v>25</v>
      </c>
      <c r="I2840" s="189">
        <v>100</v>
      </c>
      <c r="J2840" s="189">
        <v>100</v>
      </c>
      <c r="K2840" s="199">
        <v>100</v>
      </c>
      <c r="L2840" s="199"/>
      <c r="M2840" s="199"/>
      <c r="N2840" s="449"/>
    </row>
    <row r="2841" spans="1:14" ht="31.5" customHeight="1" thickTop="1">
      <c r="A2841" s="320"/>
      <c r="B2841" s="1000" t="s">
        <v>2607</v>
      </c>
      <c r="C2841" s="925" t="s">
        <v>2608</v>
      </c>
      <c r="D2841" s="933" t="s">
        <v>2609</v>
      </c>
      <c r="E2841" s="997" t="s">
        <v>94</v>
      </c>
      <c r="F2841" s="941" t="s">
        <v>2621</v>
      </c>
      <c r="G2841" s="941" t="s">
        <v>971</v>
      </c>
      <c r="H2841" s="184" t="s">
        <v>22</v>
      </c>
      <c r="I2841" s="185">
        <v>63</v>
      </c>
      <c r="J2841" s="185">
        <v>68</v>
      </c>
      <c r="K2841" s="195">
        <v>38</v>
      </c>
      <c r="L2841" s="195">
        <v>88</v>
      </c>
      <c r="M2841" s="195">
        <f>SUM(I2841:L2841)</f>
        <v>257</v>
      </c>
      <c r="N2841" s="447"/>
    </row>
    <row r="2842" spans="1:14" ht="31.5" customHeight="1">
      <c r="A2842" s="320"/>
      <c r="B2842" s="1001"/>
      <c r="C2842" s="925"/>
      <c r="D2842" s="934"/>
      <c r="E2842" s="998"/>
      <c r="F2842" s="934"/>
      <c r="G2842" s="934"/>
      <c r="H2842" s="188" t="s">
        <v>24</v>
      </c>
      <c r="I2842" s="450">
        <v>63</v>
      </c>
      <c r="J2842" s="450">
        <v>68</v>
      </c>
      <c r="K2842" s="199">
        <v>38</v>
      </c>
      <c r="L2842" s="199">
        <v>88</v>
      </c>
      <c r="M2842" s="428">
        <f>SUM(I2842:L2842)</f>
        <v>257</v>
      </c>
      <c r="N2842" s="449"/>
    </row>
    <row r="2843" spans="1:14" ht="31.5" customHeight="1" thickBot="1">
      <c r="A2843" s="320"/>
      <c r="B2843" s="1002"/>
      <c r="C2843" s="926"/>
      <c r="D2843" s="935"/>
      <c r="E2843" s="998"/>
      <c r="F2843" s="934"/>
      <c r="G2843" s="934"/>
      <c r="H2843" s="188" t="s">
        <v>25</v>
      </c>
      <c r="I2843" s="450">
        <v>100</v>
      </c>
      <c r="J2843" s="450">
        <v>100</v>
      </c>
      <c r="K2843" s="199">
        <v>100</v>
      </c>
      <c r="L2843" s="199">
        <f>(L2841/L2842)*100</f>
        <v>100</v>
      </c>
      <c r="M2843" s="448">
        <f>(M2841/M2842)*100</f>
        <v>100</v>
      </c>
      <c r="N2843" s="449"/>
    </row>
    <row r="2844" spans="1:14" ht="31.5" customHeight="1" thickTop="1">
      <c r="A2844" s="320"/>
      <c r="B2844" s="1000" t="s">
        <v>2607</v>
      </c>
      <c r="C2844" s="925" t="s">
        <v>2608</v>
      </c>
      <c r="D2844" s="933" t="s">
        <v>2609</v>
      </c>
      <c r="E2844" s="997" t="s">
        <v>70</v>
      </c>
      <c r="F2844" s="941" t="s">
        <v>2622</v>
      </c>
      <c r="G2844" s="941" t="s">
        <v>2623</v>
      </c>
      <c r="H2844" s="184" t="s">
        <v>22</v>
      </c>
      <c r="I2844" s="195">
        <v>6</v>
      </c>
      <c r="J2844" s="195">
        <v>8</v>
      </c>
      <c r="K2844" s="195">
        <v>15</v>
      </c>
      <c r="L2844" s="195">
        <v>15</v>
      </c>
      <c r="M2844" s="195">
        <f>SUM(I2844:L2844)</f>
        <v>44</v>
      </c>
      <c r="N2844" s="447"/>
    </row>
    <row r="2845" spans="1:14" ht="31.5" customHeight="1">
      <c r="A2845" s="320"/>
      <c r="B2845" s="1001"/>
      <c r="C2845" s="925"/>
      <c r="D2845" s="934"/>
      <c r="E2845" s="998"/>
      <c r="F2845" s="934"/>
      <c r="G2845" s="934"/>
      <c r="H2845" s="188" t="s">
        <v>24</v>
      </c>
      <c r="I2845" s="199">
        <v>6</v>
      </c>
      <c r="J2845" s="199">
        <v>8</v>
      </c>
      <c r="K2845" s="199">
        <v>15</v>
      </c>
      <c r="L2845" s="199">
        <v>15</v>
      </c>
      <c r="M2845" s="428">
        <f>SUM(I2845:L2845)</f>
        <v>44</v>
      </c>
      <c r="N2845" s="449"/>
    </row>
    <row r="2846" spans="1:14" ht="31.5" customHeight="1" thickBot="1">
      <c r="A2846" s="320"/>
      <c r="B2846" s="1002"/>
      <c r="C2846" s="926"/>
      <c r="D2846" s="935"/>
      <c r="E2846" s="998"/>
      <c r="F2846" s="934"/>
      <c r="G2846" s="934"/>
      <c r="H2846" s="188" t="s">
        <v>25</v>
      </c>
      <c r="I2846" s="199">
        <v>100</v>
      </c>
      <c r="J2846" s="199">
        <v>100</v>
      </c>
      <c r="K2846" s="199">
        <v>100</v>
      </c>
      <c r="L2846" s="199">
        <f>(L2844/L2845)*100</f>
        <v>100</v>
      </c>
      <c r="M2846" s="448">
        <f>(M2844/M2845)*100</f>
        <v>100</v>
      </c>
      <c r="N2846" s="449"/>
    </row>
    <row r="2847" spans="1:14" ht="31.5" customHeight="1" thickTop="1">
      <c r="A2847" s="320"/>
      <c r="B2847" s="1000" t="s">
        <v>2607</v>
      </c>
      <c r="C2847" s="925" t="s">
        <v>2608</v>
      </c>
      <c r="D2847" s="933" t="s">
        <v>2609</v>
      </c>
      <c r="E2847" s="997" t="s">
        <v>2624</v>
      </c>
      <c r="F2847" s="728" t="s">
        <v>2625</v>
      </c>
      <c r="G2847" s="941" t="s">
        <v>2626</v>
      </c>
      <c r="H2847" s="184" t="s">
        <v>22</v>
      </c>
      <c r="I2847" s="195">
        <v>32</v>
      </c>
      <c r="J2847" s="195">
        <v>48</v>
      </c>
      <c r="K2847" s="195">
        <v>37</v>
      </c>
      <c r="L2847" s="195">
        <v>54</v>
      </c>
      <c r="M2847" s="195">
        <f>SUM(I2847:L2847)</f>
        <v>171</v>
      </c>
      <c r="N2847" s="447"/>
    </row>
    <row r="2848" spans="1:14" ht="31.5" customHeight="1">
      <c r="A2848" s="320"/>
      <c r="B2848" s="1001"/>
      <c r="C2848" s="925"/>
      <c r="D2848" s="934"/>
      <c r="E2848" s="998"/>
      <c r="F2848" s="722"/>
      <c r="G2848" s="934"/>
      <c r="H2848" s="188" t="s">
        <v>24</v>
      </c>
      <c r="I2848" s="199">
        <v>32</v>
      </c>
      <c r="J2848" s="199">
        <v>48</v>
      </c>
      <c r="K2848" s="199">
        <v>37</v>
      </c>
      <c r="L2848" s="451">
        <v>54</v>
      </c>
      <c r="M2848" s="428">
        <f>SUM(I2848:L2848)</f>
        <v>171</v>
      </c>
      <c r="N2848" s="449"/>
    </row>
    <row r="2849" spans="1:14" ht="31.5" customHeight="1" thickBot="1">
      <c r="A2849" s="320"/>
      <c r="B2849" s="1002"/>
      <c r="C2849" s="926"/>
      <c r="D2849" s="935"/>
      <c r="E2849" s="998"/>
      <c r="F2849" s="722"/>
      <c r="G2849" s="934"/>
      <c r="H2849" s="188" t="s">
        <v>25</v>
      </c>
      <c r="I2849" s="199">
        <v>100</v>
      </c>
      <c r="J2849" s="199">
        <v>100</v>
      </c>
      <c r="K2849" s="199">
        <v>100</v>
      </c>
      <c r="L2849" s="451">
        <v>100</v>
      </c>
      <c r="M2849" s="448">
        <f>(M2847/M2848)*100</f>
        <v>100</v>
      </c>
      <c r="N2849" s="449"/>
    </row>
    <row r="2850" spans="1:14" ht="31.5" customHeight="1" thickTop="1">
      <c r="A2850" s="320"/>
      <c r="B2850" s="1004" t="s">
        <v>2607</v>
      </c>
      <c r="C2850" s="924" t="s">
        <v>2608</v>
      </c>
      <c r="D2850" s="936" t="s">
        <v>2609</v>
      </c>
      <c r="E2850" s="997" t="s">
        <v>2627</v>
      </c>
      <c r="F2850" s="728" t="s">
        <v>2628</v>
      </c>
      <c r="G2850" s="941" t="s">
        <v>2629</v>
      </c>
      <c r="H2850" s="184" t="s">
        <v>22</v>
      </c>
      <c r="I2850" s="195">
        <v>19</v>
      </c>
      <c r="J2850" s="195">
        <v>0</v>
      </c>
      <c r="K2850" s="195">
        <v>3</v>
      </c>
      <c r="L2850" s="195">
        <v>15</v>
      </c>
      <c r="M2850" s="195">
        <v>19</v>
      </c>
      <c r="N2850" s="447"/>
    </row>
    <row r="2851" spans="1:14" ht="31.5" customHeight="1">
      <c r="A2851" s="320"/>
      <c r="B2851" s="1001"/>
      <c r="C2851" s="925"/>
      <c r="D2851" s="934"/>
      <c r="E2851" s="998"/>
      <c r="F2851" s="722"/>
      <c r="G2851" s="934"/>
      <c r="H2851" s="188" t="s">
        <v>24</v>
      </c>
      <c r="I2851" s="199">
        <v>19</v>
      </c>
      <c r="J2851" s="199">
        <v>0</v>
      </c>
      <c r="K2851" s="199">
        <v>18</v>
      </c>
      <c r="L2851" s="451">
        <v>18</v>
      </c>
      <c r="M2851" s="428">
        <v>19</v>
      </c>
      <c r="N2851" s="449"/>
    </row>
    <row r="2852" spans="1:14" ht="31.5" customHeight="1" thickBot="1">
      <c r="A2852" s="320"/>
      <c r="B2852" s="1002"/>
      <c r="C2852" s="926"/>
      <c r="D2852" s="935"/>
      <c r="E2852" s="998"/>
      <c r="F2852" s="722"/>
      <c r="G2852" s="934"/>
      <c r="H2852" s="188" t="s">
        <v>25</v>
      </c>
      <c r="I2852" s="199">
        <v>100</v>
      </c>
      <c r="J2852" s="199">
        <v>0</v>
      </c>
      <c r="K2852" s="199">
        <v>16.7</v>
      </c>
      <c r="L2852" s="451">
        <v>100</v>
      </c>
      <c r="M2852" s="448">
        <f>(M2850/M2851)*100</f>
        <v>100</v>
      </c>
      <c r="N2852" s="449" t="s">
        <v>2630</v>
      </c>
    </row>
    <row r="2853" spans="1:14" ht="31.5" customHeight="1" thickTop="1">
      <c r="A2853" s="320"/>
      <c r="B2853" s="1004" t="s">
        <v>2607</v>
      </c>
      <c r="C2853" s="924" t="s">
        <v>2608</v>
      </c>
      <c r="D2853" s="936" t="s">
        <v>2609</v>
      </c>
      <c r="E2853" s="997" t="s">
        <v>2631</v>
      </c>
      <c r="F2853" s="728" t="s">
        <v>2632</v>
      </c>
      <c r="G2853" s="941" t="s">
        <v>2633</v>
      </c>
      <c r="H2853" s="184" t="s">
        <v>22</v>
      </c>
      <c r="I2853" s="195">
        <v>19</v>
      </c>
      <c r="J2853" s="195" t="s">
        <v>1319</v>
      </c>
      <c r="K2853" s="195">
        <v>0</v>
      </c>
      <c r="L2853" s="195">
        <v>0</v>
      </c>
      <c r="M2853" s="195">
        <v>19</v>
      </c>
      <c r="N2853" s="447"/>
    </row>
    <row r="2854" spans="1:14" ht="31.5" customHeight="1">
      <c r="A2854" s="320"/>
      <c r="B2854" s="1001"/>
      <c r="C2854" s="925"/>
      <c r="D2854" s="934"/>
      <c r="E2854" s="998"/>
      <c r="F2854" s="722"/>
      <c r="G2854" s="934"/>
      <c r="H2854" s="188" t="s">
        <v>24</v>
      </c>
      <c r="I2854" s="199">
        <v>19</v>
      </c>
      <c r="J2854" s="199" t="s">
        <v>1319</v>
      </c>
      <c r="K2854" s="199">
        <v>18</v>
      </c>
      <c r="L2854" s="451">
        <v>18</v>
      </c>
      <c r="M2854" s="428">
        <v>19</v>
      </c>
      <c r="N2854" s="449"/>
    </row>
    <row r="2855" spans="1:14" ht="31.5" customHeight="1" thickBot="1">
      <c r="A2855" s="320"/>
      <c r="B2855" s="1002"/>
      <c r="C2855" s="926"/>
      <c r="D2855" s="935"/>
      <c r="E2855" s="998"/>
      <c r="F2855" s="722"/>
      <c r="G2855" s="934"/>
      <c r="H2855" s="188" t="s">
        <v>25</v>
      </c>
      <c r="I2855" s="199">
        <v>100</v>
      </c>
      <c r="J2855" s="199" t="s">
        <v>1319</v>
      </c>
      <c r="K2855" s="199">
        <v>0</v>
      </c>
      <c r="L2855" s="451">
        <v>0</v>
      </c>
      <c r="M2855" s="448">
        <f>(M2853/M2854)*100</f>
        <v>100</v>
      </c>
      <c r="N2855" s="449"/>
    </row>
    <row r="2856" spans="1:14" ht="31.5" customHeight="1" thickTop="1">
      <c r="A2856" s="320"/>
      <c r="B2856" s="1000" t="s">
        <v>2607</v>
      </c>
      <c r="C2856" s="925" t="s">
        <v>2608</v>
      </c>
      <c r="D2856" s="933" t="s">
        <v>2609</v>
      </c>
      <c r="E2856" s="997" t="s">
        <v>2634</v>
      </c>
      <c r="F2856" s="728" t="s">
        <v>2635</v>
      </c>
      <c r="G2856" s="941" t="s">
        <v>2636</v>
      </c>
      <c r="H2856" s="184" t="s">
        <v>22</v>
      </c>
      <c r="I2856" s="195">
        <v>147</v>
      </c>
      <c r="J2856" s="195">
        <v>42</v>
      </c>
      <c r="K2856" s="195">
        <v>143</v>
      </c>
      <c r="L2856" s="195"/>
      <c r="M2856" s="195"/>
      <c r="N2856" s="447"/>
    </row>
    <row r="2857" spans="1:14" ht="31.5" customHeight="1">
      <c r="A2857" s="320"/>
      <c r="B2857" s="1001"/>
      <c r="C2857" s="925"/>
      <c r="D2857" s="934"/>
      <c r="E2857" s="998"/>
      <c r="F2857" s="722"/>
      <c r="G2857" s="934"/>
      <c r="H2857" s="188" t="s">
        <v>24</v>
      </c>
      <c r="I2857" s="199">
        <v>147</v>
      </c>
      <c r="J2857" s="199">
        <v>42</v>
      </c>
      <c r="K2857" s="199">
        <v>143</v>
      </c>
      <c r="L2857" s="199"/>
      <c r="M2857" s="199"/>
      <c r="N2857" s="449"/>
    </row>
    <row r="2858" spans="1:14" ht="31.5" customHeight="1" thickBot="1">
      <c r="A2858" s="320"/>
      <c r="B2858" s="1002"/>
      <c r="C2858" s="926"/>
      <c r="D2858" s="935"/>
      <c r="E2858" s="998"/>
      <c r="F2858" s="722"/>
      <c r="G2858" s="934"/>
      <c r="H2858" s="188" t="s">
        <v>25</v>
      </c>
      <c r="I2858" s="199">
        <v>100</v>
      </c>
      <c r="J2858" s="199">
        <v>100</v>
      </c>
      <c r="K2858" s="199">
        <v>100</v>
      </c>
      <c r="L2858" s="199"/>
      <c r="M2858" s="199"/>
      <c r="N2858" s="449"/>
    </row>
    <row r="2859" spans="1:14" ht="31.5" customHeight="1" thickTop="1">
      <c r="A2859" s="320"/>
      <c r="B2859" s="1000" t="s">
        <v>2607</v>
      </c>
      <c r="C2859" s="925" t="s">
        <v>2608</v>
      </c>
      <c r="D2859" s="933" t="s">
        <v>2609</v>
      </c>
      <c r="E2859" s="997" t="s">
        <v>2637</v>
      </c>
      <c r="F2859" s="728" t="s">
        <v>2638</v>
      </c>
      <c r="G2859" s="941" t="s">
        <v>2639</v>
      </c>
      <c r="H2859" s="184" t="s">
        <v>22</v>
      </c>
      <c r="I2859" s="195">
        <v>530</v>
      </c>
      <c r="J2859" s="195">
        <v>501</v>
      </c>
      <c r="K2859" s="195">
        <v>455</v>
      </c>
      <c r="L2859" s="195"/>
      <c r="M2859" s="195"/>
      <c r="N2859" s="447"/>
    </row>
    <row r="2860" spans="1:14" ht="31.5" customHeight="1">
      <c r="A2860" s="320"/>
      <c r="B2860" s="1001"/>
      <c r="C2860" s="925"/>
      <c r="D2860" s="934"/>
      <c r="E2860" s="998"/>
      <c r="F2860" s="722"/>
      <c r="G2860" s="934"/>
      <c r="H2860" s="188" t="s">
        <v>24</v>
      </c>
      <c r="I2860" s="199">
        <v>530</v>
      </c>
      <c r="J2860" s="199">
        <v>501</v>
      </c>
      <c r="K2860" s="199">
        <v>455</v>
      </c>
      <c r="L2860" s="199"/>
      <c r="M2860" s="199"/>
      <c r="N2860" s="449"/>
    </row>
    <row r="2861" spans="1:14" ht="31.5" customHeight="1" thickBot="1">
      <c r="A2861" s="320"/>
      <c r="B2861" s="1002"/>
      <c r="C2861" s="925"/>
      <c r="D2861" s="935"/>
      <c r="E2861" s="998"/>
      <c r="F2861" s="722"/>
      <c r="G2861" s="934"/>
      <c r="H2861" s="188" t="s">
        <v>25</v>
      </c>
      <c r="I2861" s="199">
        <v>100</v>
      </c>
      <c r="J2861" s="199">
        <v>100</v>
      </c>
      <c r="K2861" s="199">
        <v>100</v>
      </c>
      <c r="L2861" s="199"/>
      <c r="M2861" s="199"/>
      <c r="N2861" s="449"/>
    </row>
    <row r="2862" spans="1:14" ht="31.5" customHeight="1" thickTop="1">
      <c r="A2862" s="320"/>
      <c r="B2862" s="1000" t="s">
        <v>2607</v>
      </c>
      <c r="C2862" s="924" t="s">
        <v>2608</v>
      </c>
      <c r="D2862" s="933" t="s">
        <v>2609</v>
      </c>
      <c r="E2862" s="997" t="s">
        <v>2640</v>
      </c>
      <c r="F2862" s="728" t="s">
        <v>2641</v>
      </c>
      <c r="G2862" s="941" t="s">
        <v>2642</v>
      </c>
      <c r="H2862" s="184" t="s">
        <v>22</v>
      </c>
      <c r="I2862" s="195">
        <v>63</v>
      </c>
      <c r="J2862" s="195">
        <v>68</v>
      </c>
      <c r="K2862" s="195">
        <v>38</v>
      </c>
      <c r="L2862" s="195">
        <v>67</v>
      </c>
      <c r="M2862" s="195">
        <f>SUM(I2862:L2862)</f>
        <v>236</v>
      </c>
      <c r="N2862" s="447"/>
    </row>
    <row r="2863" spans="1:14" ht="31.5" customHeight="1">
      <c r="A2863" s="320"/>
      <c r="B2863" s="1001"/>
      <c r="C2863" s="925"/>
      <c r="D2863" s="934"/>
      <c r="E2863" s="998"/>
      <c r="F2863" s="722"/>
      <c r="G2863" s="934"/>
      <c r="H2863" s="338" t="s">
        <v>24</v>
      </c>
      <c r="I2863" s="450">
        <v>64</v>
      </c>
      <c r="J2863" s="450">
        <v>69</v>
      </c>
      <c r="K2863" s="199">
        <v>40</v>
      </c>
      <c r="L2863" s="199">
        <v>67</v>
      </c>
      <c r="M2863" s="428">
        <f>SUM(I2863:L2863)</f>
        <v>240</v>
      </c>
      <c r="N2863" s="449"/>
    </row>
    <row r="2864" spans="1:14" ht="31.5" customHeight="1" thickBot="1">
      <c r="A2864" s="320"/>
      <c r="B2864" s="1002"/>
      <c r="C2864" s="926"/>
      <c r="D2864" s="935"/>
      <c r="E2864" s="998"/>
      <c r="F2864" s="722"/>
      <c r="G2864" s="934"/>
      <c r="H2864" s="338" t="s">
        <v>25</v>
      </c>
      <c r="I2864" s="450">
        <v>98.4</v>
      </c>
      <c r="J2864" s="450">
        <v>98.6</v>
      </c>
      <c r="K2864" s="199">
        <v>95</v>
      </c>
      <c r="L2864" s="199">
        <f>(L2862/L2863)*100</f>
        <v>100</v>
      </c>
      <c r="M2864" s="448">
        <f>(M2862/M2863)*100</f>
        <v>98.333333333333329</v>
      </c>
      <c r="N2864" s="452"/>
    </row>
    <row r="2865" spans="1:14" ht="31.5" customHeight="1" thickTop="1">
      <c r="A2865" s="320"/>
      <c r="B2865" s="1004" t="s">
        <v>2643</v>
      </c>
      <c r="C2865" s="924" t="s">
        <v>2644</v>
      </c>
      <c r="D2865" s="936" t="s">
        <v>2645</v>
      </c>
      <c r="E2865" s="997" t="s">
        <v>19</v>
      </c>
      <c r="F2865" s="941" t="s">
        <v>2646</v>
      </c>
      <c r="G2865" s="941" t="s">
        <v>2647</v>
      </c>
      <c r="H2865" s="184" t="s">
        <v>22</v>
      </c>
      <c r="I2865" s="195"/>
      <c r="J2865" s="195">
        <v>0</v>
      </c>
      <c r="K2865" s="195">
        <v>4</v>
      </c>
      <c r="L2865" s="195">
        <v>0</v>
      </c>
      <c r="M2865" s="195">
        <v>4</v>
      </c>
      <c r="N2865" s="453"/>
    </row>
    <row r="2866" spans="1:14" ht="31.5" customHeight="1" thickBot="1">
      <c r="A2866" s="320"/>
      <c r="B2866" s="1001"/>
      <c r="C2866" s="925"/>
      <c r="D2866" s="934"/>
      <c r="E2866" s="998"/>
      <c r="F2866" s="934"/>
      <c r="G2866" s="934"/>
      <c r="H2866" s="188" t="s">
        <v>24</v>
      </c>
      <c r="I2866" s="199"/>
      <c r="J2866" s="199">
        <v>49</v>
      </c>
      <c r="K2866" s="199">
        <v>49</v>
      </c>
      <c r="L2866" s="199">
        <v>49</v>
      </c>
      <c r="M2866" s="199">
        <v>49</v>
      </c>
      <c r="N2866" s="449"/>
    </row>
    <row r="2867" spans="1:14" ht="31.5" customHeight="1" thickTop="1" thickBot="1">
      <c r="A2867" s="320"/>
      <c r="B2867" s="1002"/>
      <c r="C2867" s="926"/>
      <c r="D2867" s="935"/>
      <c r="E2867" s="998"/>
      <c r="F2867" s="934"/>
      <c r="G2867" s="934"/>
      <c r="H2867" s="188" t="s">
        <v>25</v>
      </c>
      <c r="I2867" s="199"/>
      <c r="J2867" s="454">
        <v>0</v>
      </c>
      <c r="K2867" s="362">
        <v>0.1081</v>
      </c>
      <c r="L2867" s="362">
        <v>0.1081</v>
      </c>
      <c r="M2867" s="362">
        <v>0.1081</v>
      </c>
      <c r="N2867" s="449"/>
    </row>
    <row r="2868" spans="1:14" ht="31.5" customHeight="1" thickTop="1">
      <c r="A2868" s="320"/>
      <c r="B2868" s="1004" t="s">
        <v>2643</v>
      </c>
      <c r="C2868" s="924" t="s">
        <v>2644</v>
      </c>
      <c r="D2868" s="936" t="s">
        <v>2645</v>
      </c>
      <c r="E2868" s="997" t="s">
        <v>26</v>
      </c>
      <c r="F2868" s="941" t="s">
        <v>2648</v>
      </c>
      <c r="G2868" s="941" t="s">
        <v>2649</v>
      </c>
      <c r="H2868" s="184" t="s">
        <v>22</v>
      </c>
      <c r="I2868" s="195"/>
      <c r="J2868" s="195">
        <v>4816</v>
      </c>
      <c r="K2868" s="195">
        <v>7286</v>
      </c>
      <c r="L2868" s="195">
        <v>8835</v>
      </c>
      <c r="M2868" s="195">
        <v>8835</v>
      </c>
      <c r="N2868" s="447"/>
    </row>
    <row r="2869" spans="1:14" ht="31.5" customHeight="1">
      <c r="A2869" s="320"/>
      <c r="B2869" s="1001"/>
      <c r="C2869" s="925"/>
      <c r="D2869" s="934"/>
      <c r="E2869" s="998"/>
      <c r="F2869" s="934"/>
      <c r="G2869" s="934"/>
      <c r="H2869" s="188" t="s">
        <v>24</v>
      </c>
      <c r="I2869" s="199"/>
      <c r="J2869" s="199">
        <v>5025</v>
      </c>
      <c r="K2869" s="199">
        <v>5025</v>
      </c>
      <c r="L2869" s="199">
        <v>5025</v>
      </c>
      <c r="M2869" s="199">
        <v>5025</v>
      </c>
      <c r="N2869" s="449"/>
    </row>
    <row r="2870" spans="1:14" ht="31.5" customHeight="1" thickBot="1">
      <c r="A2870" s="320"/>
      <c r="B2870" s="1002"/>
      <c r="C2870" s="926"/>
      <c r="D2870" s="935"/>
      <c r="E2870" s="998"/>
      <c r="F2870" s="934"/>
      <c r="G2870" s="934"/>
      <c r="H2870" s="188" t="s">
        <v>25</v>
      </c>
      <c r="I2870" s="199"/>
      <c r="J2870" s="362">
        <v>0.52210000000000001</v>
      </c>
      <c r="K2870" s="362">
        <v>0.78990000000000005</v>
      </c>
      <c r="L2870" s="362">
        <v>0.95789999999999997</v>
      </c>
      <c r="M2870" s="362">
        <v>0.95789999999999997</v>
      </c>
      <c r="N2870" s="449"/>
    </row>
    <row r="2871" spans="1:14" ht="31.5" customHeight="1" thickTop="1">
      <c r="A2871" s="320"/>
      <c r="B2871" s="1000" t="s">
        <v>2643</v>
      </c>
      <c r="C2871" s="925" t="s">
        <v>2644</v>
      </c>
      <c r="D2871" s="933" t="s">
        <v>2645</v>
      </c>
      <c r="E2871" s="997" t="s">
        <v>55</v>
      </c>
      <c r="F2871" s="941" t="s">
        <v>2650</v>
      </c>
      <c r="G2871" s="941" t="s">
        <v>2651</v>
      </c>
      <c r="H2871" s="184" t="s">
        <v>22</v>
      </c>
      <c r="I2871" s="195"/>
      <c r="J2871" s="195">
        <v>0</v>
      </c>
      <c r="K2871" s="195">
        <v>0</v>
      </c>
      <c r="L2871" s="195">
        <v>0</v>
      </c>
      <c r="M2871" s="195">
        <v>0</v>
      </c>
      <c r="N2871" s="447"/>
    </row>
    <row r="2872" spans="1:14" ht="31.5" customHeight="1">
      <c r="A2872" s="320"/>
      <c r="B2872" s="1001"/>
      <c r="C2872" s="925"/>
      <c r="D2872" s="934"/>
      <c r="E2872" s="998"/>
      <c r="F2872" s="934"/>
      <c r="G2872" s="934"/>
      <c r="H2872" s="188" t="s">
        <v>24</v>
      </c>
      <c r="I2872" s="199"/>
      <c r="J2872" s="199">
        <v>0</v>
      </c>
      <c r="K2872" s="199">
        <v>0</v>
      </c>
      <c r="L2872" s="199">
        <v>0</v>
      </c>
      <c r="M2872" s="199">
        <v>0</v>
      </c>
      <c r="N2872" s="449"/>
    </row>
    <row r="2873" spans="1:14" ht="31.5" customHeight="1" thickBot="1">
      <c r="A2873" s="320"/>
      <c r="B2873" s="1002"/>
      <c r="C2873" s="926"/>
      <c r="D2873" s="935"/>
      <c r="E2873" s="998"/>
      <c r="F2873" s="934"/>
      <c r="G2873" s="934"/>
      <c r="H2873" s="188" t="s">
        <v>25</v>
      </c>
      <c r="I2873" s="199"/>
      <c r="J2873" s="356">
        <v>0</v>
      </c>
      <c r="K2873" s="356">
        <v>0</v>
      </c>
      <c r="L2873" s="356">
        <v>0</v>
      </c>
      <c r="M2873" s="356">
        <v>0</v>
      </c>
      <c r="N2873" s="449"/>
    </row>
    <row r="2874" spans="1:14" ht="31.5" customHeight="1" thickTop="1">
      <c r="A2874" s="320"/>
      <c r="B2874" s="1000" t="s">
        <v>2643</v>
      </c>
      <c r="C2874" s="925" t="s">
        <v>2644</v>
      </c>
      <c r="D2874" s="933" t="s">
        <v>2645</v>
      </c>
      <c r="E2874" s="997" t="s">
        <v>59</v>
      </c>
      <c r="F2874" s="941" t="s">
        <v>2652</v>
      </c>
      <c r="G2874" s="941" t="s">
        <v>2653</v>
      </c>
      <c r="H2874" s="184" t="s">
        <v>22</v>
      </c>
      <c r="I2874" s="195"/>
      <c r="J2874" s="195">
        <v>0</v>
      </c>
      <c r="K2874" s="195">
        <v>0</v>
      </c>
      <c r="L2874" s="195">
        <v>0</v>
      </c>
      <c r="M2874" s="195">
        <v>0</v>
      </c>
      <c r="N2874" s="447"/>
    </row>
    <row r="2875" spans="1:14" ht="31.5" customHeight="1">
      <c r="A2875" s="320"/>
      <c r="B2875" s="1001"/>
      <c r="C2875" s="925"/>
      <c r="D2875" s="934"/>
      <c r="E2875" s="998"/>
      <c r="F2875" s="934"/>
      <c r="G2875" s="934"/>
      <c r="H2875" s="188" t="s">
        <v>24</v>
      </c>
      <c r="I2875" s="199"/>
      <c r="J2875" s="199">
        <v>0</v>
      </c>
      <c r="K2875" s="199">
        <v>0</v>
      </c>
      <c r="L2875" s="199">
        <v>0</v>
      </c>
      <c r="M2875" s="199">
        <v>0</v>
      </c>
      <c r="N2875" s="449"/>
    </row>
    <row r="2876" spans="1:14" ht="31.5" customHeight="1">
      <c r="A2876" s="320"/>
      <c r="B2876" s="1001"/>
      <c r="C2876" s="925"/>
      <c r="D2876" s="934"/>
      <c r="E2876" s="998"/>
      <c r="F2876" s="934"/>
      <c r="G2876" s="934"/>
      <c r="H2876" s="188" t="s">
        <v>25</v>
      </c>
      <c r="I2876" s="199"/>
      <c r="J2876" s="356">
        <v>0</v>
      </c>
      <c r="K2876" s="356">
        <v>0</v>
      </c>
      <c r="L2876" s="356">
        <v>0</v>
      </c>
      <c r="M2876" s="356">
        <v>0</v>
      </c>
      <c r="N2876" s="449"/>
    </row>
    <row r="2877" spans="1:14" ht="31.5" customHeight="1" thickBot="1">
      <c r="A2877" s="320"/>
      <c r="B2877" s="1002"/>
      <c r="C2877" s="926"/>
      <c r="D2877" s="935"/>
      <c r="E2877" s="998"/>
      <c r="F2877" s="934"/>
      <c r="G2877" s="934"/>
      <c r="H2877" s="188" t="s">
        <v>1189</v>
      </c>
      <c r="I2877" s="199"/>
      <c r="J2877" s="199">
        <v>8</v>
      </c>
      <c r="K2877" s="199">
        <v>8</v>
      </c>
      <c r="L2877" s="199">
        <v>8</v>
      </c>
      <c r="M2877" s="356">
        <v>1</v>
      </c>
      <c r="N2877" s="452"/>
    </row>
    <row r="2878" spans="1:14" ht="31.5" customHeight="1" thickTop="1">
      <c r="A2878" s="320"/>
      <c r="B2878" s="1000" t="s">
        <v>2643</v>
      </c>
      <c r="C2878" s="925" t="s">
        <v>2644</v>
      </c>
      <c r="D2878" s="933" t="s">
        <v>2645</v>
      </c>
      <c r="E2878" s="997" t="s">
        <v>91</v>
      </c>
      <c r="F2878" s="941" t="s">
        <v>2654</v>
      </c>
      <c r="G2878" s="941" t="s">
        <v>2655</v>
      </c>
      <c r="H2878" s="184" t="s">
        <v>22</v>
      </c>
      <c r="I2878" s="195"/>
      <c r="J2878" s="195">
        <v>0</v>
      </c>
      <c r="K2878" s="195">
        <v>0</v>
      </c>
      <c r="L2878" s="195">
        <v>0</v>
      </c>
      <c r="M2878" s="195">
        <v>0</v>
      </c>
      <c r="N2878" s="453"/>
    </row>
    <row r="2879" spans="1:14" ht="31.5" customHeight="1">
      <c r="A2879" s="320"/>
      <c r="B2879" s="1001"/>
      <c r="C2879" s="925"/>
      <c r="D2879" s="934"/>
      <c r="E2879" s="998"/>
      <c r="F2879" s="934"/>
      <c r="G2879" s="934"/>
      <c r="H2879" s="188" t="s">
        <v>24</v>
      </c>
      <c r="I2879" s="199"/>
      <c r="J2879" s="199">
        <v>0</v>
      </c>
      <c r="K2879" s="199">
        <v>0</v>
      </c>
      <c r="L2879" s="199">
        <v>0</v>
      </c>
      <c r="M2879" s="199">
        <v>0</v>
      </c>
      <c r="N2879" s="449"/>
    </row>
    <row r="2880" spans="1:14" ht="31.5" customHeight="1" thickBot="1">
      <c r="A2880" s="320"/>
      <c r="B2880" s="1002"/>
      <c r="C2880" s="926"/>
      <c r="D2880" s="935"/>
      <c r="E2880" s="998"/>
      <c r="F2880" s="934"/>
      <c r="G2880" s="934"/>
      <c r="H2880" s="188" t="s">
        <v>25</v>
      </c>
      <c r="I2880" s="199"/>
      <c r="J2880" s="356">
        <v>0</v>
      </c>
      <c r="K2880" s="356">
        <v>0</v>
      </c>
      <c r="L2880" s="356">
        <v>0</v>
      </c>
      <c r="M2880" s="356">
        <v>0</v>
      </c>
      <c r="N2880" s="449" t="s">
        <v>2656</v>
      </c>
    </row>
    <row r="2881" spans="1:14" ht="31.5" customHeight="1" thickTop="1">
      <c r="A2881" s="320"/>
      <c r="B2881" s="1004" t="s">
        <v>2643</v>
      </c>
      <c r="C2881" s="924" t="s">
        <v>2644</v>
      </c>
      <c r="D2881" s="936" t="s">
        <v>2645</v>
      </c>
      <c r="E2881" s="997" t="s">
        <v>70</v>
      </c>
      <c r="F2881" s="941" t="s">
        <v>2657</v>
      </c>
      <c r="G2881" s="941" t="s">
        <v>2658</v>
      </c>
      <c r="H2881" s="184" t="s">
        <v>22</v>
      </c>
      <c r="I2881" s="195"/>
      <c r="J2881" s="195">
        <v>0</v>
      </c>
      <c r="K2881" s="195">
        <v>0</v>
      </c>
      <c r="L2881" s="195">
        <v>0</v>
      </c>
      <c r="M2881" s="195">
        <v>0</v>
      </c>
      <c r="N2881" s="447"/>
    </row>
    <row r="2882" spans="1:14" ht="31.5" customHeight="1">
      <c r="A2882" s="320"/>
      <c r="B2882" s="1001"/>
      <c r="C2882" s="925"/>
      <c r="D2882" s="934"/>
      <c r="E2882" s="998"/>
      <c r="F2882" s="934"/>
      <c r="G2882" s="934"/>
      <c r="H2882" s="188" t="s">
        <v>24</v>
      </c>
      <c r="I2882" s="199"/>
      <c r="J2882" s="199">
        <v>0</v>
      </c>
      <c r="K2882" s="199">
        <v>0</v>
      </c>
      <c r="L2882" s="199">
        <v>0</v>
      </c>
      <c r="M2882" s="199">
        <v>0</v>
      </c>
      <c r="N2882" s="449"/>
    </row>
    <row r="2883" spans="1:14" ht="31.5" customHeight="1" thickBot="1">
      <c r="A2883" s="320"/>
      <c r="B2883" s="1002"/>
      <c r="C2883" s="926"/>
      <c r="D2883" s="935"/>
      <c r="E2883" s="998"/>
      <c r="F2883" s="934"/>
      <c r="G2883" s="934"/>
      <c r="H2883" s="188" t="s">
        <v>25</v>
      </c>
      <c r="I2883" s="199"/>
      <c r="J2883" s="356">
        <v>0</v>
      </c>
      <c r="K2883" s="356">
        <v>0</v>
      </c>
      <c r="L2883" s="356">
        <v>0</v>
      </c>
      <c r="M2883" s="356">
        <v>0</v>
      </c>
      <c r="N2883" s="449"/>
    </row>
    <row r="2884" spans="1:14" ht="31.5" customHeight="1" thickTop="1">
      <c r="A2884" s="320"/>
      <c r="B2884" s="1000" t="s">
        <v>2643</v>
      </c>
      <c r="C2884" s="925" t="s">
        <v>2644</v>
      </c>
      <c r="D2884" s="933" t="s">
        <v>2645</v>
      </c>
      <c r="E2884" s="997" t="s">
        <v>73</v>
      </c>
      <c r="F2884" s="941" t="s">
        <v>2659</v>
      </c>
      <c r="G2884" s="941" t="s">
        <v>2660</v>
      </c>
      <c r="H2884" s="184" t="s">
        <v>22</v>
      </c>
      <c r="I2884" s="195"/>
      <c r="J2884" s="195">
        <v>0</v>
      </c>
      <c r="K2884" s="195">
        <v>0</v>
      </c>
      <c r="L2884" s="195">
        <v>9</v>
      </c>
      <c r="M2884" s="195">
        <v>9</v>
      </c>
      <c r="N2884" s="447"/>
    </row>
    <row r="2885" spans="1:14" ht="31.5" customHeight="1">
      <c r="A2885" s="320"/>
      <c r="B2885" s="1001"/>
      <c r="C2885" s="925"/>
      <c r="D2885" s="934"/>
      <c r="E2885" s="998"/>
      <c r="F2885" s="934"/>
      <c r="G2885" s="934"/>
      <c r="H2885" s="188" t="s">
        <v>24</v>
      </c>
      <c r="I2885" s="199"/>
      <c r="J2885" s="199">
        <v>0</v>
      </c>
      <c r="K2885" s="199">
        <v>0</v>
      </c>
      <c r="L2885" s="199">
        <v>12</v>
      </c>
      <c r="M2885" s="199">
        <v>12</v>
      </c>
      <c r="N2885" s="449"/>
    </row>
    <row r="2886" spans="1:14" ht="31.5" customHeight="1" thickBot="1">
      <c r="A2886" s="320"/>
      <c r="B2886" s="1002"/>
      <c r="C2886" s="926"/>
      <c r="D2886" s="935"/>
      <c r="E2886" s="998"/>
      <c r="F2886" s="934"/>
      <c r="G2886" s="934"/>
      <c r="H2886" s="188" t="s">
        <v>25</v>
      </c>
      <c r="I2886" s="199"/>
      <c r="J2886" s="356">
        <v>0</v>
      </c>
      <c r="K2886" s="356">
        <v>0</v>
      </c>
      <c r="L2886" s="356">
        <v>0.75</v>
      </c>
      <c r="M2886" s="356">
        <v>0.75</v>
      </c>
      <c r="N2886" s="449" t="s">
        <v>2661</v>
      </c>
    </row>
    <row r="2887" spans="1:14" ht="31.5" customHeight="1" thickTop="1">
      <c r="A2887" s="320"/>
      <c r="B2887" s="1004" t="s">
        <v>2643</v>
      </c>
      <c r="C2887" s="924" t="s">
        <v>2644</v>
      </c>
      <c r="D2887" s="936" t="s">
        <v>2645</v>
      </c>
      <c r="E2887" s="997" t="s">
        <v>76</v>
      </c>
      <c r="F2887" s="941" t="s">
        <v>2662</v>
      </c>
      <c r="G2887" s="941" t="s">
        <v>2663</v>
      </c>
      <c r="H2887" s="184" t="s">
        <v>22</v>
      </c>
      <c r="I2887" s="195"/>
      <c r="J2887" s="195">
        <v>0</v>
      </c>
      <c r="K2887" s="195">
        <v>0</v>
      </c>
      <c r="L2887" s="195">
        <v>0</v>
      </c>
      <c r="M2887" s="195">
        <v>0</v>
      </c>
      <c r="N2887" s="447"/>
    </row>
    <row r="2888" spans="1:14" ht="31.5" customHeight="1">
      <c r="A2888" s="320"/>
      <c r="B2888" s="1001"/>
      <c r="C2888" s="925"/>
      <c r="D2888" s="934"/>
      <c r="E2888" s="998"/>
      <c r="F2888" s="934"/>
      <c r="G2888" s="934"/>
      <c r="H2888" s="188" t="s">
        <v>24</v>
      </c>
      <c r="I2888" s="199"/>
      <c r="J2888" s="199">
        <v>0</v>
      </c>
      <c r="K2888" s="199">
        <v>0</v>
      </c>
      <c r="L2888" s="199">
        <v>0</v>
      </c>
      <c r="M2888" s="199">
        <v>0</v>
      </c>
      <c r="N2888" s="449"/>
    </row>
    <row r="2889" spans="1:14" ht="31.5" customHeight="1" thickBot="1">
      <c r="A2889" s="320"/>
      <c r="B2889" s="1002"/>
      <c r="C2889" s="926"/>
      <c r="D2889" s="935"/>
      <c r="E2889" s="998"/>
      <c r="F2889" s="934"/>
      <c r="G2889" s="934"/>
      <c r="H2889" s="188" t="s">
        <v>25</v>
      </c>
      <c r="I2889" s="199"/>
      <c r="J2889" s="356">
        <v>0</v>
      </c>
      <c r="K2889" s="356">
        <v>0</v>
      </c>
      <c r="L2889" s="356">
        <v>0</v>
      </c>
      <c r="M2889" s="356">
        <v>0</v>
      </c>
      <c r="N2889" s="449"/>
    </row>
    <row r="2890" spans="1:14" ht="31.5" customHeight="1" thickTop="1">
      <c r="A2890" s="320"/>
      <c r="B2890" s="1004" t="s">
        <v>2643</v>
      </c>
      <c r="C2890" s="924" t="s">
        <v>2644</v>
      </c>
      <c r="D2890" s="936" t="s">
        <v>2645</v>
      </c>
      <c r="E2890" s="997" t="s">
        <v>113</v>
      </c>
      <c r="F2890" s="941" t="s">
        <v>2664</v>
      </c>
      <c r="G2890" s="941" t="s">
        <v>2665</v>
      </c>
      <c r="H2890" s="184" t="s">
        <v>22</v>
      </c>
      <c r="I2890" s="195"/>
      <c r="J2890" s="195">
        <v>0</v>
      </c>
      <c r="K2890" s="195">
        <v>0</v>
      </c>
      <c r="L2890" s="195">
        <v>0</v>
      </c>
      <c r="M2890" s="195">
        <v>0</v>
      </c>
      <c r="N2890" s="447"/>
    </row>
    <row r="2891" spans="1:14" ht="31.5" customHeight="1">
      <c r="A2891" s="320"/>
      <c r="B2891" s="1001"/>
      <c r="C2891" s="925"/>
      <c r="D2891" s="934"/>
      <c r="E2891" s="998"/>
      <c r="F2891" s="934"/>
      <c r="G2891" s="934"/>
      <c r="H2891" s="188" t="s">
        <v>24</v>
      </c>
      <c r="I2891" s="199"/>
      <c r="J2891" s="199">
        <v>0</v>
      </c>
      <c r="K2891" s="199">
        <v>0</v>
      </c>
      <c r="L2891" s="199">
        <v>0</v>
      </c>
      <c r="M2891" s="199">
        <v>0</v>
      </c>
      <c r="N2891" s="449"/>
    </row>
    <row r="2892" spans="1:14" ht="31.5" customHeight="1" thickBot="1">
      <c r="A2892" s="320"/>
      <c r="B2892" s="1002"/>
      <c r="C2892" s="926"/>
      <c r="D2892" s="935"/>
      <c r="E2892" s="998"/>
      <c r="F2892" s="934"/>
      <c r="G2892" s="934"/>
      <c r="H2892" s="188" t="s">
        <v>25</v>
      </c>
      <c r="I2892" s="199"/>
      <c r="J2892" s="356">
        <v>0</v>
      </c>
      <c r="K2892" s="356">
        <v>0</v>
      </c>
      <c r="L2892" s="356">
        <v>0</v>
      </c>
      <c r="M2892" s="356">
        <v>0</v>
      </c>
      <c r="N2892" s="452" t="s">
        <v>2656</v>
      </c>
    </row>
    <row r="2893" spans="1:14" ht="33" customHeight="1" thickTop="1">
      <c r="A2893" s="320"/>
      <c r="B2893" s="1004" t="s">
        <v>2643</v>
      </c>
      <c r="C2893" s="924" t="s">
        <v>2666</v>
      </c>
      <c r="D2893" s="936" t="s">
        <v>2667</v>
      </c>
      <c r="E2893" s="997" t="s">
        <v>19</v>
      </c>
      <c r="F2893" s="941" t="s">
        <v>2668</v>
      </c>
      <c r="G2893" s="941" t="s">
        <v>2669</v>
      </c>
      <c r="H2893" s="184" t="s">
        <v>22</v>
      </c>
      <c r="I2893" s="195"/>
      <c r="J2893" s="195">
        <v>307</v>
      </c>
      <c r="K2893" s="195">
        <v>322</v>
      </c>
      <c r="L2893" s="195">
        <v>358</v>
      </c>
      <c r="M2893" s="196">
        <v>358</v>
      </c>
      <c r="N2893" s="1008" t="s">
        <v>2670</v>
      </c>
    </row>
    <row r="2894" spans="1:14" ht="33" customHeight="1">
      <c r="A2894" s="320"/>
      <c r="B2894" s="1001"/>
      <c r="C2894" s="925"/>
      <c r="D2894" s="934"/>
      <c r="E2894" s="998"/>
      <c r="F2894" s="934"/>
      <c r="G2894" s="934"/>
      <c r="H2894" s="188" t="s">
        <v>24</v>
      </c>
      <c r="I2894" s="199"/>
      <c r="J2894" s="199">
        <v>619</v>
      </c>
      <c r="K2894" s="199">
        <v>619</v>
      </c>
      <c r="L2894" s="199">
        <v>619</v>
      </c>
      <c r="M2894" s="199">
        <v>619</v>
      </c>
      <c r="N2894" s="1009"/>
    </row>
    <row r="2895" spans="1:14" ht="33" customHeight="1" thickBot="1">
      <c r="A2895" s="320"/>
      <c r="B2895" s="1001"/>
      <c r="C2895" s="925"/>
      <c r="D2895" s="934"/>
      <c r="E2895" s="998"/>
      <c r="F2895" s="934"/>
      <c r="G2895" s="934"/>
      <c r="H2895" s="188" t="s">
        <v>25</v>
      </c>
      <c r="I2895" s="199"/>
      <c r="J2895" s="356">
        <f>J2893/J2894</f>
        <v>0.49596122778675283</v>
      </c>
      <c r="K2895" s="356">
        <f>K2893/K2894</f>
        <v>0.52019386106623589</v>
      </c>
      <c r="L2895" s="356">
        <v>0.57999999999999996</v>
      </c>
      <c r="M2895" s="356">
        <v>0.57999999999999996</v>
      </c>
      <c r="N2895" s="1009"/>
    </row>
    <row r="2896" spans="1:14" ht="33" customHeight="1" thickTop="1" thickBot="1">
      <c r="A2896" s="320"/>
      <c r="B2896" s="1002"/>
      <c r="C2896" s="926"/>
      <c r="D2896" s="935"/>
      <c r="E2896" s="998"/>
      <c r="F2896" s="934"/>
      <c r="G2896" s="934"/>
      <c r="H2896" s="188" t="s">
        <v>1189</v>
      </c>
      <c r="I2896" s="356"/>
      <c r="J2896" s="195">
        <v>619</v>
      </c>
      <c r="K2896" s="195">
        <v>619</v>
      </c>
      <c r="L2896" s="195">
        <v>619</v>
      </c>
      <c r="M2896" s="455">
        <v>1</v>
      </c>
      <c r="N2896" s="1010"/>
    </row>
    <row r="2897" spans="1:15" ht="51" customHeight="1" thickTop="1">
      <c r="A2897" s="320"/>
      <c r="B2897" s="1000" t="s">
        <v>2643</v>
      </c>
      <c r="C2897" s="925" t="s">
        <v>2666</v>
      </c>
      <c r="D2897" s="933" t="s">
        <v>2667</v>
      </c>
      <c r="E2897" s="997" t="s">
        <v>136</v>
      </c>
      <c r="F2897" s="941" t="s">
        <v>2671</v>
      </c>
      <c r="G2897" s="941" t="s">
        <v>2672</v>
      </c>
      <c r="H2897" s="184" t="s">
        <v>22</v>
      </c>
      <c r="I2897" s="185"/>
      <c r="J2897" s="185">
        <v>3</v>
      </c>
      <c r="K2897" s="185">
        <v>0</v>
      </c>
      <c r="L2897" s="185">
        <v>0</v>
      </c>
      <c r="M2897" s="186">
        <v>3</v>
      </c>
      <c r="N2897" s="1005" t="s">
        <v>2673</v>
      </c>
    </row>
    <row r="2898" spans="1:15" ht="51" customHeight="1">
      <c r="A2898" s="320"/>
      <c r="B2898" s="1001"/>
      <c r="C2898" s="925"/>
      <c r="D2898" s="934"/>
      <c r="E2898" s="998"/>
      <c r="F2898" s="934"/>
      <c r="G2898" s="934"/>
      <c r="H2898" s="188" t="s">
        <v>24</v>
      </c>
      <c r="I2898" s="189"/>
      <c r="J2898" s="189">
        <v>4</v>
      </c>
      <c r="K2898" s="189">
        <v>4</v>
      </c>
      <c r="L2898" s="189">
        <v>4</v>
      </c>
      <c r="M2898" s="190">
        <v>4</v>
      </c>
      <c r="N2898" s="1006"/>
    </row>
    <row r="2899" spans="1:15" ht="51" customHeight="1" thickBot="1">
      <c r="A2899" s="320"/>
      <c r="B2899" s="1002"/>
      <c r="C2899" s="926"/>
      <c r="D2899" s="935"/>
      <c r="E2899" s="998"/>
      <c r="F2899" s="934"/>
      <c r="G2899" s="934"/>
      <c r="H2899" s="188" t="s">
        <v>25</v>
      </c>
      <c r="I2899" s="189"/>
      <c r="J2899" s="289">
        <v>0.75</v>
      </c>
      <c r="K2899" s="289">
        <v>0.75</v>
      </c>
      <c r="L2899" s="289">
        <v>0.75</v>
      </c>
      <c r="M2899" s="456">
        <v>0.75</v>
      </c>
      <c r="N2899" s="1007"/>
    </row>
    <row r="2900" spans="1:15" ht="31.5" customHeight="1" thickTop="1">
      <c r="A2900" s="320"/>
      <c r="B2900" s="1004" t="s">
        <v>2643</v>
      </c>
      <c r="C2900" s="924" t="s">
        <v>2666</v>
      </c>
      <c r="D2900" s="936" t="s">
        <v>2667</v>
      </c>
      <c r="E2900" s="997" t="s">
        <v>26</v>
      </c>
      <c r="F2900" s="941" t="s">
        <v>2674</v>
      </c>
      <c r="G2900" s="941" t="s">
        <v>2675</v>
      </c>
      <c r="H2900" s="184" t="s">
        <v>22</v>
      </c>
      <c r="I2900" s="185">
        <v>3</v>
      </c>
      <c r="J2900" s="185">
        <v>3</v>
      </c>
      <c r="K2900" s="185">
        <v>0</v>
      </c>
      <c r="L2900" s="185">
        <v>0</v>
      </c>
      <c r="M2900" s="186">
        <v>3</v>
      </c>
      <c r="N2900" s="1005" t="s">
        <v>2676</v>
      </c>
    </row>
    <row r="2901" spans="1:15" ht="31.5" customHeight="1">
      <c r="A2901" s="320"/>
      <c r="B2901" s="1001"/>
      <c r="C2901" s="925"/>
      <c r="D2901" s="934"/>
      <c r="E2901" s="998"/>
      <c r="F2901" s="934"/>
      <c r="G2901" s="934"/>
      <c r="H2901" s="188" t="s">
        <v>24</v>
      </c>
      <c r="I2901" s="189">
        <v>3</v>
      </c>
      <c r="J2901" s="189">
        <v>3</v>
      </c>
      <c r="K2901" s="189">
        <v>3</v>
      </c>
      <c r="L2901" s="189">
        <v>3</v>
      </c>
      <c r="M2901" s="190">
        <v>3</v>
      </c>
      <c r="N2901" s="1006"/>
    </row>
    <row r="2902" spans="1:15" ht="31.5" customHeight="1" thickBot="1">
      <c r="A2902" s="320"/>
      <c r="B2902" s="1002"/>
      <c r="C2902" s="926"/>
      <c r="D2902" s="935"/>
      <c r="E2902" s="998"/>
      <c r="F2902" s="934"/>
      <c r="G2902" s="934"/>
      <c r="H2902" s="188" t="s">
        <v>25</v>
      </c>
      <c r="I2902" s="289">
        <v>0.75</v>
      </c>
      <c r="J2902" s="289">
        <v>0.75</v>
      </c>
      <c r="K2902" s="289">
        <v>0.75</v>
      </c>
      <c r="L2902" s="289">
        <v>0.75</v>
      </c>
      <c r="M2902" s="456">
        <v>0.75</v>
      </c>
      <c r="N2902" s="1007"/>
    </row>
    <row r="2903" spans="1:15" ht="31.5" customHeight="1" thickTop="1">
      <c r="A2903" s="320"/>
      <c r="B2903" s="1000" t="s">
        <v>2643</v>
      </c>
      <c r="C2903" s="925" t="s">
        <v>2666</v>
      </c>
      <c r="D2903" s="933" t="s">
        <v>2667</v>
      </c>
      <c r="E2903" s="997" t="s">
        <v>26</v>
      </c>
      <c r="F2903" s="941" t="s">
        <v>2674</v>
      </c>
      <c r="G2903" s="941" t="s">
        <v>2677</v>
      </c>
      <c r="H2903" s="184" t="s">
        <v>22</v>
      </c>
      <c r="I2903" s="185">
        <v>1</v>
      </c>
      <c r="J2903" s="185">
        <v>0</v>
      </c>
      <c r="K2903" s="185">
        <v>0</v>
      </c>
      <c r="L2903" s="185">
        <v>0</v>
      </c>
      <c r="M2903" s="186">
        <v>1</v>
      </c>
      <c r="N2903" s="1005" t="s">
        <v>2678</v>
      </c>
    </row>
    <row r="2904" spans="1:15" ht="31.5" customHeight="1">
      <c r="A2904" s="320"/>
      <c r="B2904" s="1001"/>
      <c r="C2904" s="925"/>
      <c r="D2904" s="934"/>
      <c r="E2904" s="998"/>
      <c r="F2904" s="934"/>
      <c r="G2904" s="934"/>
      <c r="H2904" s="188" t="s">
        <v>24</v>
      </c>
      <c r="I2904" s="189">
        <v>1</v>
      </c>
      <c r="J2904" s="189">
        <v>1</v>
      </c>
      <c r="K2904" s="189">
        <v>1</v>
      </c>
      <c r="L2904" s="189">
        <v>1</v>
      </c>
      <c r="M2904" s="190">
        <v>1</v>
      </c>
      <c r="N2904" s="1006"/>
    </row>
    <row r="2905" spans="1:15" ht="31.5" customHeight="1" thickBot="1">
      <c r="A2905" s="320"/>
      <c r="B2905" s="1002"/>
      <c r="C2905" s="926"/>
      <c r="D2905" s="935"/>
      <c r="E2905" s="998"/>
      <c r="F2905" s="934"/>
      <c r="G2905" s="934"/>
      <c r="H2905" s="188" t="s">
        <v>25</v>
      </c>
      <c r="I2905" s="289">
        <v>1</v>
      </c>
      <c r="J2905" s="289">
        <v>1</v>
      </c>
      <c r="K2905" s="289">
        <v>1</v>
      </c>
      <c r="L2905" s="289">
        <v>1</v>
      </c>
      <c r="M2905" s="457">
        <v>1</v>
      </c>
      <c r="N2905" s="1007"/>
    </row>
    <row r="2906" spans="1:15" ht="45" customHeight="1" thickTop="1">
      <c r="A2906" s="320"/>
      <c r="B2906" s="1004" t="s">
        <v>2643</v>
      </c>
      <c r="C2906" s="924" t="s">
        <v>2666</v>
      </c>
      <c r="D2906" s="936" t="s">
        <v>2667</v>
      </c>
      <c r="E2906" s="997" t="s">
        <v>26</v>
      </c>
      <c r="F2906" s="941" t="s">
        <v>2674</v>
      </c>
      <c r="G2906" s="941" t="s">
        <v>2679</v>
      </c>
      <c r="H2906" s="184" t="s">
        <v>22</v>
      </c>
      <c r="I2906" s="185"/>
      <c r="J2906" s="185">
        <v>0</v>
      </c>
      <c r="K2906" s="185">
        <v>0</v>
      </c>
      <c r="L2906" s="185">
        <v>0</v>
      </c>
      <c r="M2906" s="283">
        <v>0</v>
      </c>
      <c r="N2906" s="999" t="s">
        <v>2680</v>
      </c>
      <c r="O2906" s="458"/>
    </row>
    <row r="2907" spans="1:15" ht="45" customHeight="1">
      <c r="A2907" s="320"/>
      <c r="B2907" s="1001"/>
      <c r="C2907" s="925"/>
      <c r="D2907" s="934"/>
      <c r="E2907" s="998"/>
      <c r="F2907" s="934"/>
      <c r="G2907" s="934"/>
      <c r="H2907" s="188" t="s">
        <v>24</v>
      </c>
      <c r="I2907" s="189"/>
      <c r="J2907" s="189">
        <v>17</v>
      </c>
      <c r="K2907" s="189">
        <v>17</v>
      </c>
      <c r="L2907" s="189">
        <v>17</v>
      </c>
      <c r="M2907" s="190">
        <v>17</v>
      </c>
      <c r="N2907" s="995"/>
      <c r="O2907" s="458"/>
    </row>
    <row r="2908" spans="1:15" ht="45" customHeight="1" thickBot="1">
      <c r="A2908" s="320"/>
      <c r="B2908" s="1002"/>
      <c r="C2908" s="926"/>
      <c r="D2908" s="935"/>
      <c r="E2908" s="998"/>
      <c r="F2908" s="934"/>
      <c r="G2908" s="934"/>
      <c r="H2908" s="188" t="s">
        <v>25</v>
      </c>
      <c r="I2908" s="189"/>
      <c r="J2908" s="289">
        <v>0</v>
      </c>
      <c r="K2908" s="289">
        <v>1</v>
      </c>
      <c r="L2908" s="289">
        <v>1</v>
      </c>
      <c r="M2908" s="456">
        <v>1</v>
      </c>
      <c r="N2908" s="996"/>
      <c r="O2908" s="458"/>
    </row>
    <row r="2909" spans="1:15" ht="51" customHeight="1" thickTop="1">
      <c r="A2909" s="320"/>
      <c r="B2909" s="1000" t="s">
        <v>2643</v>
      </c>
      <c r="C2909" s="925" t="s">
        <v>2666</v>
      </c>
      <c r="D2909" s="933" t="s">
        <v>2667</v>
      </c>
      <c r="E2909" s="997" t="s">
        <v>30</v>
      </c>
      <c r="F2909" s="941" t="s">
        <v>2681</v>
      </c>
      <c r="G2909" s="941" t="s">
        <v>2682</v>
      </c>
      <c r="H2909" s="184" t="s">
        <v>22</v>
      </c>
      <c r="I2909" s="185"/>
      <c r="J2909" s="185">
        <v>0</v>
      </c>
      <c r="K2909" s="185">
        <v>0</v>
      </c>
      <c r="L2909" s="185">
        <v>0</v>
      </c>
      <c r="M2909" s="186">
        <v>0</v>
      </c>
      <c r="N2909" s="999" t="s">
        <v>2683</v>
      </c>
      <c r="O2909" s="458"/>
    </row>
    <row r="2910" spans="1:15" ht="51" customHeight="1">
      <c r="A2910" s="320"/>
      <c r="B2910" s="1001"/>
      <c r="C2910" s="925"/>
      <c r="D2910" s="934"/>
      <c r="E2910" s="998"/>
      <c r="F2910" s="934"/>
      <c r="G2910" s="934"/>
      <c r="H2910" s="188" t="s">
        <v>24</v>
      </c>
      <c r="I2910" s="189"/>
      <c r="J2910" s="189">
        <v>0</v>
      </c>
      <c r="K2910" s="189">
        <v>0</v>
      </c>
      <c r="L2910" s="189">
        <v>0</v>
      </c>
      <c r="M2910" s="190">
        <v>0</v>
      </c>
      <c r="N2910" s="995"/>
      <c r="O2910" s="458"/>
    </row>
    <row r="2911" spans="1:15" ht="51" customHeight="1" thickBot="1">
      <c r="A2911" s="320"/>
      <c r="B2911" s="1002"/>
      <c r="C2911" s="926"/>
      <c r="D2911" s="935"/>
      <c r="E2911" s="998"/>
      <c r="F2911" s="934"/>
      <c r="G2911" s="934"/>
      <c r="H2911" s="188" t="s">
        <v>25</v>
      </c>
      <c r="I2911" s="189"/>
      <c r="J2911" s="289">
        <v>0</v>
      </c>
      <c r="K2911" s="289">
        <v>0</v>
      </c>
      <c r="L2911" s="189">
        <v>0</v>
      </c>
      <c r="M2911" s="190">
        <v>0</v>
      </c>
      <c r="N2911" s="1003"/>
      <c r="O2911" s="458"/>
    </row>
    <row r="2912" spans="1:15" ht="45" customHeight="1" thickTop="1">
      <c r="A2912" s="320"/>
      <c r="B2912" s="970" t="s">
        <v>2643</v>
      </c>
      <c r="C2912" s="925" t="s">
        <v>2666</v>
      </c>
      <c r="D2912" s="933" t="s">
        <v>2667</v>
      </c>
      <c r="E2912" s="997" t="s">
        <v>30</v>
      </c>
      <c r="F2912" s="941" t="s">
        <v>2681</v>
      </c>
      <c r="G2912" s="941" t="s">
        <v>2684</v>
      </c>
      <c r="H2912" s="184" t="s">
        <v>22</v>
      </c>
      <c r="I2912" s="185"/>
      <c r="J2912" s="185">
        <v>95</v>
      </c>
      <c r="K2912" s="185">
        <v>0</v>
      </c>
      <c r="L2912" s="185">
        <v>0</v>
      </c>
      <c r="M2912" s="186">
        <v>95</v>
      </c>
      <c r="N2912" s="994" t="s">
        <v>2685</v>
      </c>
      <c r="O2912" s="458"/>
    </row>
    <row r="2913" spans="1:15" ht="45" customHeight="1">
      <c r="A2913" s="320"/>
      <c r="B2913" s="967"/>
      <c r="C2913" s="925"/>
      <c r="D2913" s="934"/>
      <c r="E2913" s="998"/>
      <c r="F2913" s="934"/>
      <c r="G2913" s="934"/>
      <c r="H2913" s="188" t="s">
        <v>24</v>
      </c>
      <c r="I2913" s="189"/>
      <c r="J2913" s="189">
        <v>95</v>
      </c>
      <c r="K2913" s="189">
        <v>95</v>
      </c>
      <c r="L2913" s="189">
        <v>95</v>
      </c>
      <c r="M2913" s="190">
        <v>95</v>
      </c>
      <c r="N2913" s="995"/>
      <c r="O2913" s="458"/>
    </row>
    <row r="2914" spans="1:15" ht="45" customHeight="1" thickBot="1">
      <c r="A2914" s="320"/>
      <c r="B2914" s="968"/>
      <c r="C2914" s="925"/>
      <c r="D2914" s="943"/>
      <c r="E2914" s="998"/>
      <c r="F2914" s="943"/>
      <c r="G2914" s="943"/>
      <c r="H2914" s="372" t="s">
        <v>25</v>
      </c>
      <c r="I2914" s="333"/>
      <c r="J2914" s="373">
        <v>1</v>
      </c>
      <c r="K2914" s="373">
        <v>1</v>
      </c>
      <c r="L2914" s="373">
        <v>1</v>
      </c>
      <c r="M2914" s="459">
        <v>1</v>
      </c>
      <c r="N2914" s="996"/>
      <c r="O2914" s="458"/>
    </row>
    <row r="2915" spans="1:15" ht="31.5" customHeight="1" thickTop="1">
      <c r="A2915" s="320"/>
      <c r="B2915" s="986" t="s">
        <v>2686</v>
      </c>
      <c r="C2915" s="885" t="s">
        <v>2687</v>
      </c>
      <c r="D2915" s="888" t="s">
        <v>2688</v>
      </c>
      <c r="E2915" s="992" t="s">
        <v>2689</v>
      </c>
      <c r="F2915" s="888" t="s">
        <v>2690</v>
      </c>
      <c r="G2915" s="888" t="s">
        <v>2691</v>
      </c>
      <c r="H2915" s="286" t="s">
        <v>22</v>
      </c>
      <c r="I2915" s="286">
        <v>814</v>
      </c>
      <c r="J2915" s="286">
        <v>814</v>
      </c>
      <c r="K2915" s="286">
        <v>790</v>
      </c>
      <c r="L2915" s="286">
        <v>0</v>
      </c>
      <c r="M2915" s="386">
        <v>2418</v>
      </c>
      <c r="N2915" s="460" t="s">
        <v>2692</v>
      </c>
      <c r="O2915" s="458"/>
    </row>
    <row r="2916" spans="1:15" ht="31.5" customHeight="1">
      <c r="A2916" s="320"/>
      <c r="B2916" s="987"/>
      <c r="C2916" s="886"/>
      <c r="D2916" s="889"/>
      <c r="E2916" s="990"/>
      <c r="F2916" s="889"/>
      <c r="G2916" s="889"/>
      <c r="H2916" s="189" t="s">
        <v>24</v>
      </c>
      <c r="I2916" s="189">
        <v>1000</v>
      </c>
      <c r="J2916" s="189">
        <v>1000</v>
      </c>
      <c r="K2916" s="189">
        <v>1000</v>
      </c>
      <c r="L2916" s="189">
        <v>0</v>
      </c>
      <c r="M2916" s="150">
        <v>3000</v>
      </c>
      <c r="N2916" s="377"/>
    </row>
    <row r="2917" spans="1:15" ht="31.5" customHeight="1" thickBot="1">
      <c r="A2917" s="320"/>
      <c r="B2917" s="988"/>
      <c r="C2917" s="887"/>
      <c r="D2917" s="890"/>
      <c r="E2917" s="991"/>
      <c r="F2917" s="890"/>
      <c r="G2917" s="890"/>
      <c r="H2917" s="380" t="s">
        <v>25</v>
      </c>
      <c r="I2917" s="380" t="s">
        <v>2693</v>
      </c>
      <c r="J2917" s="380" t="s">
        <v>2693</v>
      </c>
      <c r="K2917" s="379">
        <v>0.79</v>
      </c>
      <c r="L2917" s="380">
        <v>0</v>
      </c>
      <c r="M2917" s="398">
        <v>0.8</v>
      </c>
      <c r="N2917" s="385"/>
    </row>
    <row r="2918" spans="1:15" ht="31.5" customHeight="1" thickTop="1">
      <c r="A2918" s="320"/>
      <c r="B2918" s="986" t="s">
        <v>2686</v>
      </c>
      <c r="C2918" s="885" t="s">
        <v>2687</v>
      </c>
      <c r="D2918" s="888" t="s">
        <v>2688</v>
      </c>
      <c r="E2918" s="992" t="s">
        <v>2694</v>
      </c>
      <c r="F2918" s="888" t="s">
        <v>2695</v>
      </c>
      <c r="G2918" s="888" t="s">
        <v>2696</v>
      </c>
      <c r="H2918" s="286" t="s">
        <v>22</v>
      </c>
      <c r="I2918" s="286">
        <v>0</v>
      </c>
      <c r="J2918" s="461">
        <v>2593</v>
      </c>
      <c r="K2918" s="286">
        <v>0</v>
      </c>
      <c r="L2918" s="286">
        <v>5269</v>
      </c>
      <c r="M2918" s="386">
        <v>7862</v>
      </c>
      <c r="N2918" s="383"/>
    </row>
    <row r="2919" spans="1:15" ht="31.5" customHeight="1">
      <c r="A2919" s="320"/>
      <c r="B2919" s="987"/>
      <c r="C2919" s="886"/>
      <c r="D2919" s="889"/>
      <c r="E2919" s="990"/>
      <c r="F2919" s="889"/>
      <c r="G2919" s="889"/>
      <c r="H2919" s="189" t="s">
        <v>24</v>
      </c>
      <c r="I2919" s="189">
        <v>0</v>
      </c>
      <c r="J2919" s="270">
        <v>5466</v>
      </c>
      <c r="K2919" s="189">
        <v>0</v>
      </c>
      <c r="L2919" s="189">
        <v>5466</v>
      </c>
      <c r="M2919" s="150">
        <v>10932</v>
      </c>
      <c r="N2919" s="462"/>
    </row>
    <row r="2920" spans="1:15" ht="31.5" customHeight="1" thickBot="1">
      <c r="A2920" s="320"/>
      <c r="B2920" s="988"/>
      <c r="C2920" s="887"/>
      <c r="D2920" s="890"/>
      <c r="E2920" s="991"/>
      <c r="F2920" s="890"/>
      <c r="G2920" s="890"/>
      <c r="H2920" s="380" t="s">
        <v>25</v>
      </c>
      <c r="I2920" s="380">
        <v>0</v>
      </c>
      <c r="J2920" s="407">
        <v>0.47439999999999999</v>
      </c>
      <c r="K2920" s="380">
        <v>0</v>
      </c>
      <c r="L2920" s="407">
        <v>0.96399999999999997</v>
      </c>
      <c r="M2920" s="398">
        <v>0.72</v>
      </c>
      <c r="N2920" s="385"/>
    </row>
    <row r="2921" spans="1:15" ht="44.25" customHeight="1" thickTop="1">
      <c r="A2921" s="320"/>
      <c r="B2921" s="899" t="s">
        <v>2686</v>
      </c>
      <c r="C2921" s="886" t="s">
        <v>2687</v>
      </c>
      <c r="D2921" s="896" t="s">
        <v>2688</v>
      </c>
      <c r="E2921" s="989" t="s">
        <v>26</v>
      </c>
      <c r="F2921" s="896" t="s">
        <v>2697</v>
      </c>
      <c r="G2921" s="896" t="s">
        <v>2698</v>
      </c>
      <c r="H2921" s="281" t="s">
        <v>22</v>
      </c>
      <c r="I2921" s="281">
        <v>989</v>
      </c>
      <c r="J2921" s="281">
        <v>989</v>
      </c>
      <c r="K2921" s="281">
        <v>730</v>
      </c>
      <c r="L2921" s="281">
        <v>0</v>
      </c>
      <c r="M2921" s="388">
        <v>2708</v>
      </c>
      <c r="N2921" s="304" t="s">
        <v>2699</v>
      </c>
    </row>
    <row r="2922" spans="1:15" ht="31.5" customHeight="1" thickBot="1">
      <c r="A2922" s="320"/>
      <c r="B2922" s="900"/>
      <c r="C2922" s="886"/>
      <c r="D2922" s="901"/>
      <c r="E2922" s="993"/>
      <c r="F2922" s="901"/>
      <c r="G2922" s="901"/>
      <c r="H2922" s="333" t="s">
        <v>24</v>
      </c>
      <c r="I2922" s="333">
        <v>1001</v>
      </c>
      <c r="J2922" s="333">
        <v>1001</v>
      </c>
      <c r="K2922" s="333">
        <v>933</v>
      </c>
      <c r="L2922" s="333">
        <v>0</v>
      </c>
      <c r="M2922" s="396">
        <v>2935</v>
      </c>
      <c r="N2922" s="382"/>
    </row>
    <row r="2923" spans="1:15" ht="31.5" customHeight="1" thickTop="1">
      <c r="A2923" s="320"/>
      <c r="B2923" s="986" t="s">
        <v>2686</v>
      </c>
      <c r="C2923" s="885" t="s">
        <v>2687</v>
      </c>
      <c r="D2923" s="888" t="s">
        <v>2688</v>
      </c>
      <c r="E2923" s="992" t="s">
        <v>55</v>
      </c>
      <c r="F2923" s="888" t="s">
        <v>2700</v>
      </c>
      <c r="G2923" s="888" t="s">
        <v>2701</v>
      </c>
      <c r="H2923" s="286" t="s">
        <v>22</v>
      </c>
      <c r="I2923" s="286">
        <v>4</v>
      </c>
      <c r="J2923" s="286">
        <v>4</v>
      </c>
      <c r="K2923" s="286">
        <v>4</v>
      </c>
      <c r="L2923" s="286">
        <v>0</v>
      </c>
      <c r="M2923" s="386">
        <v>12</v>
      </c>
      <c r="N2923" s="383" t="s">
        <v>2702</v>
      </c>
    </row>
    <row r="2924" spans="1:15" ht="31.5" customHeight="1">
      <c r="A2924" s="320"/>
      <c r="B2924" s="987"/>
      <c r="C2924" s="886"/>
      <c r="D2924" s="889"/>
      <c r="E2924" s="990"/>
      <c r="F2924" s="889"/>
      <c r="G2924" s="889"/>
      <c r="H2924" s="189" t="s">
        <v>24</v>
      </c>
      <c r="I2924" s="189">
        <v>5</v>
      </c>
      <c r="J2924" s="189">
        <v>5</v>
      </c>
      <c r="K2924" s="189">
        <v>5</v>
      </c>
      <c r="L2924" s="189">
        <v>0</v>
      </c>
      <c r="M2924" s="150">
        <v>15</v>
      </c>
      <c r="N2924" s="384"/>
    </row>
    <row r="2925" spans="1:15" ht="31.5" customHeight="1" thickBot="1">
      <c r="A2925" s="320"/>
      <c r="B2925" s="988"/>
      <c r="C2925" s="887"/>
      <c r="D2925" s="890"/>
      <c r="E2925" s="991"/>
      <c r="F2925" s="890"/>
      <c r="G2925" s="890"/>
      <c r="H2925" s="380" t="s">
        <v>25</v>
      </c>
      <c r="I2925" s="379">
        <v>0.8</v>
      </c>
      <c r="J2925" s="379">
        <v>0.8</v>
      </c>
      <c r="K2925" s="379">
        <v>0.8</v>
      </c>
      <c r="L2925" s="380">
        <v>0</v>
      </c>
      <c r="M2925" s="398">
        <v>0.8</v>
      </c>
      <c r="N2925" s="385"/>
    </row>
    <row r="2926" spans="1:15" ht="31.5" customHeight="1" thickTop="1">
      <c r="A2926" s="320"/>
      <c r="B2926" s="899" t="s">
        <v>2686</v>
      </c>
      <c r="C2926" s="886" t="s">
        <v>2687</v>
      </c>
      <c r="D2926" s="896" t="s">
        <v>2688</v>
      </c>
      <c r="E2926" s="989" t="s">
        <v>59</v>
      </c>
      <c r="F2926" s="896" t="s">
        <v>2703</v>
      </c>
      <c r="G2926" s="896" t="s">
        <v>2704</v>
      </c>
      <c r="H2926" s="281" t="s">
        <v>22</v>
      </c>
      <c r="I2926" s="281">
        <v>0</v>
      </c>
      <c r="J2926" s="281">
        <v>0</v>
      </c>
      <c r="K2926" s="281">
        <v>0</v>
      </c>
      <c r="L2926" s="281">
        <v>0</v>
      </c>
      <c r="M2926" s="388">
        <v>0</v>
      </c>
      <c r="N2926" s="304" t="s">
        <v>2705</v>
      </c>
    </row>
    <row r="2927" spans="1:15" ht="31.5" customHeight="1">
      <c r="A2927" s="320"/>
      <c r="B2927" s="883"/>
      <c r="C2927" s="886"/>
      <c r="D2927" s="889"/>
      <c r="E2927" s="990"/>
      <c r="F2927" s="889"/>
      <c r="G2927" s="889"/>
      <c r="H2927" s="189" t="s">
        <v>24</v>
      </c>
      <c r="I2927" s="189">
        <v>0</v>
      </c>
      <c r="J2927" s="189">
        <v>0</v>
      </c>
      <c r="K2927" s="189">
        <v>0</v>
      </c>
      <c r="L2927" s="189">
        <v>0</v>
      </c>
      <c r="M2927" s="150">
        <v>0</v>
      </c>
      <c r="N2927" s="304" t="s">
        <v>2705</v>
      </c>
    </row>
    <row r="2928" spans="1:15" ht="31.5" customHeight="1" thickBot="1">
      <c r="A2928" s="320"/>
      <c r="B2928" s="900"/>
      <c r="C2928" s="886"/>
      <c r="D2928" s="901"/>
      <c r="E2928" s="993"/>
      <c r="F2928" s="901"/>
      <c r="G2928" s="901"/>
      <c r="H2928" s="333" t="s">
        <v>25</v>
      </c>
      <c r="I2928" s="333">
        <v>0</v>
      </c>
      <c r="J2928" s="333">
        <v>0</v>
      </c>
      <c r="K2928" s="333">
        <v>0</v>
      </c>
      <c r="L2928" s="333">
        <v>0</v>
      </c>
      <c r="M2928" s="396">
        <v>0</v>
      </c>
      <c r="N2928" s="382"/>
    </row>
    <row r="2929" spans="1:14" ht="31.5" customHeight="1" thickTop="1">
      <c r="A2929" s="320"/>
      <c r="B2929" s="986" t="s">
        <v>2686</v>
      </c>
      <c r="C2929" s="885" t="s">
        <v>2687</v>
      </c>
      <c r="D2929" s="888" t="s">
        <v>2688</v>
      </c>
      <c r="E2929" s="992" t="s">
        <v>91</v>
      </c>
      <c r="F2929" s="888" t="s">
        <v>2706</v>
      </c>
      <c r="G2929" s="888" t="s">
        <v>2707</v>
      </c>
      <c r="H2929" s="286" t="s">
        <v>22</v>
      </c>
      <c r="I2929" s="286">
        <v>0</v>
      </c>
      <c r="J2929" s="406">
        <v>1153</v>
      </c>
      <c r="K2929" s="286">
        <v>0</v>
      </c>
      <c r="L2929" s="286">
        <v>0</v>
      </c>
      <c r="M2929" s="386">
        <v>1153</v>
      </c>
      <c r="N2929" s="383"/>
    </row>
    <row r="2930" spans="1:14" ht="31.5" customHeight="1">
      <c r="A2930" s="320"/>
      <c r="B2930" s="987"/>
      <c r="C2930" s="886"/>
      <c r="D2930" s="889"/>
      <c r="E2930" s="990"/>
      <c r="F2930" s="889"/>
      <c r="G2930" s="889"/>
      <c r="H2930" s="189" t="s">
        <v>24</v>
      </c>
      <c r="I2930" s="189">
        <v>0</v>
      </c>
      <c r="J2930" s="270">
        <v>1200</v>
      </c>
      <c r="K2930" s="189">
        <v>0</v>
      </c>
      <c r="L2930" s="189">
        <v>0</v>
      </c>
      <c r="M2930" s="150">
        <v>1200</v>
      </c>
      <c r="N2930" s="384"/>
    </row>
    <row r="2931" spans="1:14" ht="31.5" customHeight="1" thickBot="1">
      <c r="A2931" s="320"/>
      <c r="B2931" s="988"/>
      <c r="C2931" s="887"/>
      <c r="D2931" s="890"/>
      <c r="E2931" s="991"/>
      <c r="F2931" s="890"/>
      <c r="G2931" s="890"/>
      <c r="H2931" s="380" t="s">
        <v>25</v>
      </c>
      <c r="I2931" s="380">
        <v>0</v>
      </c>
      <c r="J2931" s="407">
        <v>0.96079999999999999</v>
      </c>
      <c r="K2931" s="380">
        <v>0</v>
      </c>
      <c r="L2931" s="380">
        <v>0</v>
      </c>
      <c r="M2931" s="391">
        <v>96.08</v>
      </c>
      <c r="N2931" s="385"/>
    </row>
    <row r="2932" spans="1:14" ht="31.5" customHeight="1" thickTop="1">
      <c r="A2932" s="320"/>
      <c r="B2932" s="899" t="s">
        <v>2686</v>
      </c>
      <c r="C2932" s="886" t="s">
        <v>2687</v>
      </c>
      <c r="D2932" s="896" t="s">
        <v>2688</v>
      </c>
      <c r="E2932" s="989" t="s">
        <v>94</v>
      </c>
      <c r="F2932" s="896" t="s">
        <v>2708</v>
      </c>
      <c r="G2932" s="896" t="s">
        <v>2709</v>
      </c>
      <c r="H2932" s="281" t="s">
        <v>22</v>
      </c>
      <c r="I2932" s="281">
        <v>0</v>
      </c>
      <c r="J2932" s="403">
        <v>1440</v>
      </c>
      <c r="K2932" s="281">
        <v>0</v>
      </c>
      <c r="L2932" s="281">
        <v>0</v>
      </c>
      <c r="M2932" s="403">
        <v>1440</v>
      </c>
      <c r="N2932" s="304"/>
    </row>
    <row r="2933" spans="1:14" ht="31.5" customHeight="1">
      <c r="A2933" s="320"/>
      <c r="B2933" s="883"/>
      <c r="C2933" s="886"/>
      <c r="D2933" s="889"/>
      <c r="E2933" s="990"/>
      <c r="F2933" s="889"/>
      <c r="G2933" s="889"/>
      <c r="H2933" s="189" t="s">
        <v>24</v>
      </c>
      <c r="I2933" s="189">
        <v>0</v>
      </c>
      <c r="J2933" s="270">
        <v>1500</v>
      </c>
      <c r="K2933" s="189">
        <v>0</v>
      </c>
      <c r="L2933" s="189">
        <v>0</v>
      </c>
      <c r="M2933" s="270">
        <v>1500</v>
      </c>
      <c r="N2933" s="302"/>
    </row>
    <row r="2934" spans="1:14" ht="31.5" customHeight="1" thickBot="1">
      <c r="A2934" s="320"/>
      <c r="B2934" s="900"/>
      <c r="C2934" s="886"/>
      <c r="D2934" s="901"/>
      <c r="E2934" s="993"/>
      <c r="F2934" s="901"/>
      <c r="G2934" s="901"/>
      <c r="H2934" s="333" t="s">
        <v>25</v>
      </c>
      <c r="I2934" s="333">
        <v>0</v>
      </c>
      <c r="J2934" s="373">
        <v>0.96</v>
      </c>
      <c r="K2934" s="333">
        <v>0</v>
      </c>
      <c r="L2934" s="333">
        <v>0</v>
      </c>
      <c r="M2934" s="400">
        <v>0.96</v>
      </c>
      <c r="N2934" s="382"/>
    </row>
    <row r="2935" spans="1:14" ht="31.5" customHeight="1" thickTop="1">
      <c r="A2935" s="320"/>
      <c r="B2935" s="986" t="s">
        <v>2686</v>
      </c>
      <c r="C2935" s="885" t="s">
        <v>2687</v>
      </c>
      <c r="D2935" s="888" t="s">
        <v>2688</v>
      </c>
      <c r="E2935" s="992" t="s">
        <v>30</v>
      </c>
      <c r="F2935" s="888" t="s">
        <v>2710</v>
      </c>
      <c r="G2935" s="888" t="s">
        <v>2711</v>
      </c>
      <c r="H2935" s="286" t="s">
        <v>22</v>
      </c>
      <c r="I2935" s="286">
        <v>35</v>
      </c>
      <c r="J2935" s="286">
        <v>0</v>
      </c>
      <c r="K2935" s="286">
        <v>0</v>
      </c>
      <c r="L2935" s="286">
        <v>0</v>
      </c>
      <c r="M2935" s="286">
        <v>35</v>
      </c>
      <c r="N2935" s="383" t="s">
        <v>2712</v>
      </c>
    </row>
    <row r="2936" spans="1:14" ht="31.5" customHeight="1">
      <c r="A2936" s="320"/>
      <c r="B2936" s="987"/>
      <c r="C2936" s="886"/>
      <c r="D2936" s="889"/>
      <c r="E2936" s="990"/>
      <c r="F2936" s="889"/>
      <c r="G2936" s="889"/>
      <c r="H2936" s="189" t="s">
        <v>24</v>
      </c>
      <c r="I2936" s="189">
        <v>35</v>
      </c>
      <c r="J2936" s="189">
        <v>0</v>
      </c>
      <c r="K2936" s="189">
        <v>0</v>
      </c>
      <c r="L2936" s="189">
        <v>0</v>
      </c>
      <c r="M2936" s="189">
        <v>35</v>
      </c>
      <c r="N2936" s="384" t="s">
        <v>2713</v>
      </c>
    </row>
    <row r="2937" spans="1:14" ht="31.5" customHeight="1" thickBot="1">
      <c r="A2937" s="320"/>
      <c r="B2937" s="988"/>
      <c r="C2937" s="887"/>
      <c r="D2937" s="890"/>
      <c r="E2937" s="991"/>
      <c r="F2937" s="890"/>
      <c r="G2937" s="890"/>
      <c r="H2937" s="380" t="s">
        <v>25</v>
      </c>
      <c r="I2937" s="379">
        <v>1</v>
      </c>
      <c r="J2937" s="379">
        <v>0</v>
      </c>
      <c r="K2937" s="379">
        <v>0</v>
      </c>
      <c r="L2937" s="380">
        <v>0</v>
      </c>
      <c r="M2937" s="379">
        <v>1</v>
      </c>
      <c r="N2937" s="385" t="s">
        <v>2714</v>
      </c>
    </row>
    <row r="2938" spans="1:14" ht="31.5" customHeight="1" thickTop="1">
      <c r="A2938" s="320"/>
      <c r="B2938" s="986" t="s">
        <v>2686</v>
      </c>
      <c r="C2938" s="885" t="s">
        <v>2687</v>
      </c>
      <c r="D2938" s="888" t="s">
        <v>2688</v>
      </c>
      <c r="E2938" s="992" t="s">
        <v>33</v>
      </c>
      <c r="F2938" s="888" t="s">
        <v>2715</v>
      </c>
      <c r="G2938" s="888" t="s">
        <v>2716</v>
      </c>
      <c r="H2938" s="286" t="s">
        <v>22</v>
      </c>
      <c r="I2938" s="286">
        <v>312</v>
      </c>
      <c r="J2938" s="286">
        <v>312</v>
      </c>
      <c r="K2938" s="286">
        <v>312</v>
      </c>
      <c r="L2938" s="286">
        <v>0</v>
      </c>
      <c r="M2938" s="386">
        <v>936</v>
      </c>
      <c r="N2938" s="383" t="s">
        <v>2717</v>
      </c>
    </row>
    <row r="2939" spans="1:14" ht="31.5" customHeight="1">
      <c r="A2939" s="320"/>
      <c r="B2939" s="987"/>
      <c r="C2939" s="886"/>
      <c r="D2939" s="889"/>
      <c r="E2939" s="990"/>
      <c r="F2939" s="889"/>
      <c r="G2939" s="889"/>
      <c r="H2939" s="189" t="s">
        <v>24</v>
      </c>
      <c r="I2939" s="189">
        <v>312</v>
      </c>
      <c r="J2939" s="189">
        <v>312</v>
      </c>
      <c r="K2939" s="189">
        <v>312</v>
      </c>
      <c r="L2939" s="189">
        <v>0</v>
      </c>
      <c r="M2939" s="150">
        <v>936</v>
      </c>
      <c r="N2939" s="384"/>
    </row>
    <row r="2940" spans="1:14" ht="31.5" customHeight="1" thickBot="1">
      <c r="A2940" s="320"/>
      <c r="B2940" s="988"/>
      <c r="C2940" s="887"/>
      <c r="D2940" s="890"/>
      <c r="E2940" s="991"/>
      <c r="F2940" s="890"/>
      <c r="G2940" s="890"/>
      <c r="H2940" s="380" t="s">
        <v>25</v>
      </c>
      <c r="I2940" s="379">
        <v>1</v>
      </c>
      <c r="J2940" s="379">
        <v>1</v>
      </c>
      <c r="K2940" s="379">
        <v>1</v>
      </c>
      <c r="L2940" s="380">
        <v>0</v>
      </c>
      <c r="M2940" s="398">
        <v>1</v>
      </c>
      <c r="N2940" s="385" t="s">
        <v>2718</v>
      </c>
    </row>
    <row r="2941" spans="1:14" ht="31.5" customHeight="1" thickTop="1">
      <c r="A2941" s="320"/>
      <c r="B2941" s="899" t="s">
        <v>2686</v>
      </c>
      <c r="C2941" s="886" t="s">
        <v>2687</v>
      </c>
      <c r="D2941" s="896" t="s">
        <v>2688</v>
      </c>
      <c r="E2941" s="989" t="s">
        <v>36</v>
      </c>
      <c r="F2941" s="896" t="s">
        <v>2719</v>
      </c>
      <c r="G2941" s="896" t="s">
        <v>2701</v>
      </c>
      <c r="H2941" s="281" t="s">
        <v>22</v>
      </c>
      <c r="I2941" s="281">
        <v>4</v>
      </c>
      <c r="J2941" s="281">
        <v>4</v>
      </c>
      <c r="K2941" s="281">
        <v>4</v>
      </c>
      <c r="L2941" s="281">
        <v>0</v>
      </c>
      <c r="M2941" s="388">
        <v>12</v>
      </c>
      <c r="N2941" s="304" t="s">
        <v>2702</v>
      </c>
    </row>
    <row r="2942" spans="1:14" ht="31.5" customHeight="1">
      <c r="A2942" s="320"/>
      <c r="B2942" s="883"/>
      <c r="C2942" s="886"/>
      <c r="D2942" s="889"/>
      <c r="E2942" s="990"/>
      <c r="F2942" s="889"/>
      <c r="G2942" s="889"/>
      <c r="H2942" s="189" t="s">
        <v>24</v>
      </c>
      <c r="I2942" s="189">
        <v>5</v>
      </c>
      <c r="J2942" s="189">
        <v>5</v>
      </c>
      <c r="K2942" s="189">
        <v>5</v>
      </c>
      <c r="L2942" s="189">
        <v>0</v>
      </c>
      <c r="M2942" s="150">
        <v>15</v>
      </c>
      <c r="N2942" s="302"/>
    </row>
    <row r="2943" spans="1:14" ht="31.5" customHeight="1" thickBot="1">
      <c r="A2943" s="320"/>
      <c r="B2943" s="884"/>
      <c r="C2943" s="887"/>
      <c r="D2943" s="890"/>
      <c r="E2943" s="991"/>
      <c r="F2943" s="890"/>
      <c r="G2943" s="890"/>
      <c r="H2943" s="380" t="s">
        <v>25</v>
      </c>
      <c r="I2943" s="379">
        <v>0.8</v>
      </c>
      <c r="J2943" s="379">
        <v>0.8</v>
      </c>
      <c r="K2943" s="379">
        <v>0.8</v>
      </c>
      <c r="L2943" s="380">
        <v>0</v>
      </c>
      <c r="M2943" s="391">
        <v>80</v>
      </c>
      <c r="N2943" s="405"/>
    </row>
    <row r="2944" spans="1:14" ht="31.5" customHeight="1" thickTop="1">
      <c r="A2944" s="320"/>
      <c r="B2944" s="899" t="s">
        <v>2686</v>
      </c>
      <c r="C2944" s="886" t="s">
        <v>2687</v>
      </c>
      <c r="D2944" s="896" t="s">
        <v>2688</v>
      </c>
      <c r="E2944" s="989" t="s">
        <v>39</v>
      </c>
      <c r="F2944" s="896" t="s">
        <v>2720</v>
      </c>
      <c r="G2944" s="896" t="s">
        <v>2704</v>
      </c>
      <c r="H2944" s="281" t="s">
        <v>22</v>
      </c>
      <c r="I2944" s="281">
        <v>0</v>
      </c>
      <c r="J2944" s="403">
        <v>7577600</v>
      </c>
      <c r="K2944" s="281">
        <v>0</v>
      </c>
      <c r="L2944" s="281">
        <v>11859200</v>
      </c>
      <c r="M2944" s="388"/>
      <c r="N2944" s="304"/>
    </row>
    <row r="2945" spans="1:14" ht="31.5" customHeight="1">
      <c r="A2945" s="320"/>
      <c r="B2945" s="883"/>
      <c r="C2945" s="886"/>
      <c r="D2945" s="889"/>
      <c r="E2945" s="990"/>
      <c r="F2945" s="889"/>
      <c r="G2945" s="889"/>
      <c r="H2945" s="189" t="s">
        <v>24</v>
      </c>
      <c r="I2945" s="189">
        <v>0</v>
      </c>
      <c r="J2945" s="270">
        <v>12585600</v>
      </c>
      <c r="K2945" s="189">
        <v>0</v>
      </c>
      <c r="L2945" s="189">
        <v>12585600</v>
      </c>
      <c r="M2945" s="150"/>
      <c r="N2945" s="304"/>
    </row>
    <row r="2946" spans="1:14" ht="31.5" customHeight="1" thickBot="1">
      <c r="A2946" s="320"/>
      <c r="B2946" s="900"/>
      <c r="C2946" s="886"/>
      <c r="D2946" s="901"/>
      <c r="E2946" s="993"/>
      <c r="F2946" s="901"/>
      <c r="G2946" s="901"/>
      <c r="H2946" s="333" t="s">
        <v>25</v>
      </c>
      <c r="I2946" s="333">
        <v>0</v>
      </c>
      <c r="J2946" s="408">
        <v>0.60209999999999997</v>
      </c>
      <c r="K2946" s="333">
        <v>0</v>
      </c>
      <c r="L2946" s="408">
        <v>0.94230000000000003</v>
      </c>
      <c r="M2946" s="396"/>
      <c r="N2946" s="382"/>
    </row>
    <row r="2947" spans="1:14" ht="31.5" customHeight="1" thickTop="1">
      <c r="A2947" s="320"/>
      <c r="B2947" s="986" t="s">
        <v>2686</v>
      </c>
      <c r="C2947" s="885" t="s">
        <v>2687</v>
      </c>
      <c r="D2947" s="888" t="s">
        <v>2688</v>
      </c>
      <c r="E2947" s="992" t="s">
        <v>42</v>
      </c>
      <c r="F2947" s="888" t="s">
        <v>2721</v>
      </c>
      <c r="G2947" s="888" t="s">
        <v>2707</v>
      </c>
      <c r="H2947" s="286" t="s">
        <v>22</v>
      </c>
      <c r="I2947" s="286">
        <v>0</v>
      </c>
      <c r="J2947" s="406">
        <v>1153</v>
      </c>
      <c r="K2947" s="286">
        <v>0</v>
      </c>
      <c r="L2947" s="286">
        <v>0</v>
      </c>
      <c r="M2947" s="406">
        <v>1153</v>
      </c>
      <c r="N2947" s="383"/>
    </row>
    <row r="2948" spans="1:14" ht="31.5" customHeight="1">
      <c r="A2948" s="320"/>
      <c r="B2948" s="987"/>
      <c r="C2948" s="886"/>
      <c r="D2948" s="889"/>
      <c r="E2948" s="990"/>
      <c r="F2948" s="889"/>
      <c r="G2948" s="889"/>
      <c r="H2948" s="189" t="s">
        <v>24</v>
      </c>
      <c r="I2948" s="189">
        <v>0</v>
      </c>
      <c r="J2948" s="270">
        <v>1200</v>
      </c>
      <c r="K2948" s="189">
        <v>0</v>
      </c>
      <c r="L2948" s="189">
        <v>0</v>
      </c>
      <c r="M2948" s="270">
        <v>1200</v>
      </c>
      <c r="N2948" s="384"/>
    </row>
    <row r="2949" spans="1:14" ht="31.5" customHeight="1" thickBot="1">
      <c r="A2949" s="320"/>
      <c r="B2949" s="988"/>
      <c r="C2949" s="887"/>
      <c r="D2949" s="890"/>
      <c r="E2949" s="991"/>
      <c r="F2949" s="890"/>
      <c r="G2949" s="890"/>
      <c r="H2949" s="380" t="s">
        <v>25</v>
      </c>
      <c r="I2949" s="380">
        <v>0</v>
      </c>
      <c r="J2949" s="407">
        <v>0.96079999999999999</v>
      </c>
      <c r="K2949" s="380">
        <v>0</v>
      </c>
      <c r="L2949" s="380">
        <v>0</v>
      </c>
      <c r="M2949" s="407">
        <v>0.96079999999999999</v>
      </c>
      <c r="N2949" s="385"/>
    </row>
    <row r="2950" spans="1:14" ht="31.5" customHeight="1" thickTop="1">
      <c r="A2950" s="320"/>
      <c r="B2950" s="986" t="s">
        <v>2686</v>
      </c>
      <c r="C2950" s="886" t="s">
        <v>2687</v>
      </c>
      <c r="D2950" s="896" t="s">
        <v>2688</v>
      </c>
      <c r="E2950" s="989" t="s">
        <v>402</v>
      </c>
      <c r="F2950" s="896" t="s">
        <v>2722</v>
      </c>
      <c r="G2950" s="896" t="s">
        <v>2709</v>
      </c>
      <c r="H2950" s="281" t="s">
        <v>22</v>
      </c>
      <c r="I2950" s="281">
        <v>0</v>
      </c>
      <c r="J2950" s="403">
        <v>1440</v>
      </c>
      <c r="K2950" s="281">
        <v>0</v>
      </c>
      <c r="L2950" s="281">
        <v>0</v>
      </c>
      <c r="M2950" s="403">
        <v>1440</v>
      </c>
      <c r="N2950" s="304"/>
    </row>
    <row r="2951" spans="1:14" ht="31.5" customHeight="1">
      <c r="A2951" s="320"/>
      <c r="B2951" s="987"/>
      <c r="C2951" s="886"/>
      <c r="D2951" s="889"/>
      <c r="E2951" s="990"/>
      <c r="F2951" s="889"/>
      <c r="G2951" s="889"/>
      <c r="H2951" s="189" t="s">
        <v>24</v>
      </c>
      <c r="I2951" s="189">
        <v>0</v>
      </c>
      <c r="J2951" s="270">
        <v>1500</v>
      </c>
      <c r="K2951" s="189">
        <v>0</v>
      </c>
      <c r="L2951" s="189">
        <v>0</v>
      </c>
      <c r="M2951" s="270">
        <v>1500</v>
      </c>
      <c r="N2951" s="302"/>
    </row>
    <row r="2952" spans="1:14" ht="31.5" customHeight="1" thickBot="1">
      <c r="A2952" s="320"/>
      <c r="B2952" s="988"/>
      <c r="C2952" s="886"/>
      <c r="D2952" s="890"/>
      <c r="E2952" s="991"/>
      <c r="F2952" s="890"/>
      <c r="G2952" s="890"/>
      <c r="H2952" s="380" t="s">
        <v>25</v>
      </c>
      <c r="I2952" s="380">
        <v>0</v>
      </c>
      <c r="J2952" s="379">
        <v>0.96</v>
      </c>
      <c r="K2952" s="380">
        <v>0</v>
      </c>
      <c r="L2952" s="380">
        <v>0</v>
      </c>
      <c r="M2952" s="379">
        <v>0.96</v>
      </c>
      <c r="N2952" s="405"/>
    </row>
    <row r="2953" spans="1:14" ht="31.5" customHeight="1" thickTop="1">
      <c r="A2953" s="320"/>
      <c r="B2953" s="966" t="s">
        <v>2723</v>
      </c>
      <c r="C2953" s="925" t="s">
        <v>2724</v>
      </c>
      <c r="D2953" s="936" t="s">
        <v>2725</v>
      </c>
      <c r="E2953" s="940" t="s">
        <v>19</v>
      </c>
      <c r="F2953" s="939" t="s">
        <v>2726</v>
      </c>
      <c r="G2953" s="939" t="s">
        <v>2727</v>
      </c>
      <c r="H2953" s="463" t="s">
        <v>22</v>
      </c>
      <c r="I2953" s="464">
        <v>75805</v>
      </c>
      <c r="J2953" s="464">
        <v>83791</v>
      </c>
      <c r="K2953" s="464">
        <f>74223+10190</f>
        <v>84413</v>
      </c>
      <c r="L2953" s="465">
        <f>84442+10224+2801</f>
        <v>97467</v>
      </c>
      <c r="M2953" s="465">
        <f>84442+10224+2801</f>
        <v>97467</v>
      </c>
      <c r="N2953" s="879" t="s">
        <v>2728</v>
      </c>
    </row>
    <row r="2954" spans="1:14" ht="31.5" customHeight="1">
      <c r="A2954" s="320"/>
      <c r="B2954" s="967"/>
      <c r="C2954" s="925"/>
      <c r="D2954" s="934"/>
      <c r="E2954" s="931"/>
      <c r="F2954" s="928"/>
      <c r="G2954" s="928"/>
      <c r="H2954" s="466" t="s">
        <v>24</v>
      </c>
      <c r="I2954" s="467">
        <v>102933</v>
      </c>
      <c r="J2954" s="467">
        <v>102933</v>
      </c>
      <c r="K2954" s="467">
        <v>102933</v>
      </c>
      <c r="L2954" s="467">
        <v>102933</v>
      </c>
      <c r="M2954" s="467">
        <v>102933</v>
      </c>
      <c r="N2954" s="880"/>
    </row>
    <row r="2955" spans="1:14" ht="31.5" customHeight="1" thickBot="1">
      <c r="A2955" s="320"/>
      <c r="B2955" s="968"/>
      <c r="C2955" s="925"/>
      <c r="D2955" s="943"/>
      <c r="E2955" s="931"/>
      <c r="F2955" s="928"/>
      <c r="G2955" s="928"/>
      <c r="H2955" s="466" t="s">
        <v>25</v>
      </c>
      <c r="I2955" s="468">
        <f>I2953/I2954</f>
        <v>0.73644992373679963</v>
      </c>
      <c r="J2955" s="468">
        <f>J2953/J2954</f>
        <v>0.8140343718729659</v>
      </c>
      <c r="K2955" s="468">
        <f>K2953/K2954</f>
        <v>0.82007713755549727</v>
      </c>
      <c r="L2955" s="469">
        <f>L2953/L2954</f>
        <v>0.94689749642971643</v>
      </c>
      <c r="M2955" s="469">
        <f>M2953/M2954</f>
        <v>0.94689749642971643</v>
      </c>
      <c r="N2955" s="880"/>
    </row>
    <row r="2956" spans="1:14" ht="31.5" customHeight="1" thickTop="1">
      <c r="A2956" s="320"/>
      <c r="B2956" s="966" t="s">
        <v>2723</v>
      </c>
      <c r="C2956" s="924" t="s">
        <v>2724</v>
      </c>
      <c r="D2956" s="936" t="s">
        <v>2725</v>
      </c>
      <c r="E2956" s="940" t="s">
        <v>26</v>
      </c>
      <c r="F2956" s="939" t="s">
        <v>2729</v>
      </c>
      <c r="G2956" s="939" t="s">
        <v>2730</v>
      </c>
      <c r="H2956" s="463" t="s">
        <v>22</v>
      </c>
      <c r="I2956" s="464">
        <v>0</v>
      </c>
      <c r="J2956" s="464">
        <v>0</v>
      </c>
      <c r="K2956" s="464">
        <v>0</v>
      </c>
      <c r="L2956" s="464">
        <v>0</v>
      </c>
      <c r="M2956" s="470">
        <v>0</v>
      </c>
      <c r="N2956" s="879" t="s">
        <v>2731</v>
      </c>
    </row>
    <row r="2957" spans="1:14" ht="31.5" customHeight="1">
      <c r="A2957" s="320"/>
      <c r="B2957" s="967"/>
      <c r="C2957" s="925"/>
      <c r="D2957" s="934"/>
      <c r="E2957" s="931"/>
      <c r="F2957" s="928"/>
      <c r="G2957" s="928"/>
      <c r="H2957" s="466" t="s">
        <v>24</v>
      </c>
      <c r="I2957" s="467">
        <v>7</v>
      </c>
      <c r="J2957" s="467">
        <v>7</v>
      </c>
      <c r="K2957" s="467">
        <v>7</v>
      </c>
      <c r="L2957" s="467">
        <v>7</v>
      </c>
      <c r="M2957" s="467">
        <v>0</v>
      </c>
      <c r="N2957" s="880"/>
    </row>
    <row r="2958" spans="1:14" ht="31.5" customHeight="1" thickBot="1">
      <c r="A2958" s="320"/>
      <c r="B2958" s="971"/>
      <c r="C2958" s="926"/>
      <c r="D2958" s="943"/>
      <c r="E2958" s="931"/>
      <c r="F2958" s="928"/>
      <c r="G2958" s="928"/>
      <c r="H2958" s="466" t="s">
        <v>25</v>
      </c>
      <c r="I2958" s="467">
        <v>0</v>
      </c>
      <c r="J2958" s="467">
        <v>0</v>
      </c>
      <c r="K2958" s="467">
        <v>0</v>
      </c>
      <c r="L2958" s="467">
        <v>0</v>
      </c>
      <c r="M2958" s="471">
        <v>0</v>
      </c>
      <c r="N2958" s="880"/>
    </row>
    <row r="2959" spans="1:14" ht="31.5" customHeight="1" thickTop="1">
      <c r="A2959" s="320"/>
      <c r="B2959" s="966" t="s">
        <v>2723</v>
      </c>
      <c r="C2959" s="924" t="s">
        <v>2724</v>
      </c>
      <c r="D2959" s="936" t="s">
        <v>2725</v>
      </c>
      <c r="E2959" s="940" t="s">
        <v>55</v>
      </c>
      <c r="F2959" s="941" t="s">
        <v>2732</v>
      </c>
      <c r="G2959" s="941" t="s">
        <v>2733</v>
      </c>
      <c r="H2959" s="463" t="s">
        <v>22</v>
      </c>
      <c r="I2959" s="464">
        <v>59</v>
      </c>
      <c r="J2959" s="464">
        <v>79</v>
      </c>
      <c r="K2959" s="464">
        <f>79+31</f>
        <v>110</v>
      </c>
      <c r="L2959" s="464">
        <f>K2959+19</f>
        <v>129</v>
      </c>
      <c r="M2959" s="464">
        <v>129</v>
      </c>
      <c r="N2959" s="879"/>
    </row>
    <row r="2960" spans="1:14" ht="31.5" customHeight="1">
      <c r="A2960" s="320"/>
      <c r="B2960" s="967"/>
      <c r="C2960" s="925"/>
      <c r="D2960" s="934"/>
      <c r="E2960" s="931"/>
      <c r="F2960" s="934"/>
      <c r="G2960" s="934"/>
      <c r="H2960" s="466" t="s">
        <v>24</v>
      </c>
      <c r="I2960" s="467">
        <v>120</v>
      </c>
      <c r="J2960" s="467">
        <v>120</v>
      </c>
      <c r="K2960" s="467">
        <v>120</v>
      </c>
      <c r="L2960" s="467">
        <v>120</v>
      </c>
      <c r="M2960" s="467">
        <v>120</v>
      </c>
      <c r="N2960" s="880"/>
    </row>
    <row r="2961" spans="1:14" ht="31.5" customHeight="1" thickBot="1">
      <c r="A2961" s="320"/>
      <c r="B2961" s="971"/>
      <c r="C2961" s="926"/>
      <c r="D2961" s="935"/>
      <c r="E2961" s="931"/>
      <c r="F2961" s="934"/>
      <c r="G2961" s="934"/>
      <c r="H2961" s="466" t="s">
        <v>25</v>
      </c>
      <c r="I2961" s="468">
        <f>I2959/I2960</f>
        <v>0.49166666666666664</v>
      </c>
      <c r="J2961" s="468">
        <f>J2959/J2960</f>
        <v>0.65833333333333333</v>
      </c>
      <c r="K2961" s="468">
        <f>K2959/K2960</f>
        <v>0.91666666666666663</v>
      </c>
      <c r="L2961" s="469">
        <f>L2959/L2960</f>
        <v>1.075</v>
      </c>
      <c r="M2961" s="469">
        <f>M2959/M2960</f>
        <v>1.075</v>
      </c>
      <c r="N2961" s="944"/>
    </row>
    <row r="2962" spans="1:14" ht="31.5" customHeight="1" thickTop="1">
      <c r="A2962" s="320"/>
      <c r="B2962" s="970" t="s">
        <v>2723</v>
      </c>
      <c r="C2962" s="925" t="s">
        <v>2724</v>
      </c>
      <c r="D2962" s="933" t="s">
        <v>2725</v>
      </c>
      <c r="E2962" s="940" t="s">
        <v>59</v>
      </c>
      <c r="F2962" s="941" t="s">
        <v>2734</v>
      </c>
      <c r="G2962" s="941" t="s">
        <v>2735</v>
      </c>
      <c r="H2962" s="463" t="s">
        <v>22</v>
      </c>
      <c r="I2962" s="464">
        <v>184</v>
      </c>
      <c r="J2962" s="464">
        <f>184+90</f>
        <v>274</v>
      </c>
      <c r="K2962" s="464">
        <f>209+J2962</f>
        <v>483</v>
      </c>
      <c r="L2962" s="464">
        <f>K2962+209</f>
        <v>692</v>
      </c>
      <c r="M2962" s="464">
        <v>692</v>
      </c>
      <c r="N2962" s="914"/>
    </row>
    <row r="2963" spans="1:14" ht="31.5" customHeight="1">
      <c r="A2963" s="320"/>
      <c r="B2963" s="967"/>
      <c r="C2963" s="925"/>
      <c r="D2963" s="934"/>
      <c r="E2963" s="931"/>
      <c r="F2963" s="934"/>
      <c r="G2963" s="934"/>
      <c r="H2963" s="466" t="s">
        <v>24</v>
      </c>
      <c r="I2963" s="467">
        <v>510</v>
      </c>
      <c r="J2963" s="467">
        <v>510</v>
      </c>
      <c r="K2963" s="467">
        <v>510</v>
      </c>
      <c r="L2963" s="467">
        <v>510</v>
      </c>
      <c r="M2963" s="467">
        <v>510</v>
      </c>
      <c r="N2963" s="880"/>
    </row>
    <row r="2964" spans="1:14" ht="31.5" customHeight="1" thickBot="1">
      <c r="A2964" s="320"/>
      <c r="B2964" s="968"/>
      <c r="C2964" s="925"/>
      <c r="D2964" s="943"/>
      <c r="E2964" s="931"/>
      <c r="F2964" s="934"/>
      <c r="G2964" s="934"/>
      <c r="H2964" s="466" t="s">
        <v>25</v>
      </c>
      <c r="I2964" s="472">
        <v>0.36078431372549019</v>
      </c>
      <c r="J2964" s="472">
        <v>0.53725490196078429</v>
      </c>
      <c r="K2964" s="472">
        <v>0.94705882352941173</v>
      </c>
      <c r="L2964" s="469">
        <f>L2962/L2963</f>
        <v>1.3568627450980393</v>
      </c>
      <c r="M2964" s="469">
        <f>M2962/M2963</f>
        <v>1.3568627450980393</v>
      </c>
      <c r="N2964" s="881"/>
    </row>
    <row r="2965" spans="1:14" ht="31.5" customHeight="1" thickTop="1">
      <c r="A2965" s="320"/>
      <c r="B2965" s="966" t="s">
        <v>2723</v>
      </c>
      <c r="C2965" s="924" t="s">
        <v>2724</v>
      </c>
      <c r="D2965" s="936" t="s">
        <v>2725</v>
      </c>
      <c r="E2965" s="940" t="s">
        <v>91</v>
      </c>
      <c r="F2965" s="939" t="s">
        <v>2736</v>
      </c>
      <c r="G2965" s="941" t="s">
        <v>2737</v>
      </c>
      <c r="H2965" s="463" t="s">
        <v>22</v>
      </c>
      <c r="I2965" s="470">
        <v>418125</v>
      </c>
      <c r="J2965" s="470">
        <v>686042</v>
      </c>
      <c r="K2965" s="470">
        <f>938263</f>
        <v>938263</v>
      </c>
      <c r="L2965" s="470">
        <v>1163798</v>
      </c>
      <c r="M2965" s="470">
        <v>1163798</v>
      </c>
      <c r="N2965" s="879" t="s">
        <v>2738</v>
      </c>
    </row>
    <row r="2966" spans="1:14" ht="31.5" customHeight="1">
      <c r="A2966" s="320"/>
      <c r="B2966" s="967"/>
      <c r="C2966" s="925"/>
      <c r="D2966" s="934"/>
      <c r="E2966" s="931"/>
      <c r="F2966" s="928"/>
      <c r="G2966" s="934"/>
      <c r="H2966" s="466" t="s">
        <v>24</v>
      </c>
      <c r="I2966" s="473">
        <v>1000000</v>
      </c>
      <c r="J2966" s="473">
        <v>1000000</v>
      </c>
      <c r="K2966" s="473">
        <v>1000000</v>
      </c>
      <c r="L2966" s="473">
        <v>1000000</v>
      </c>
      <c r="M2966" s="473">
        <v>1000000</v>
      </c>
      <c r="N2966" s="880"/>
    </row>
    <row r="2967" spans="1:14" ht="31.5" customHeight="1" thickBot="1">
      <c r="A2967" s="320"/>
      <c r="B2967" s="983"/>
      <c r="C2967" s="984"/>
      <c r="D2967" s="985"/>
      <c r="E2967" s="931"/>
      <c r="F2967" s="928"/>
      <c r="G2967" s="934"/>
      <c r="H2967" s="466" t="s">
        <v>25</v>
      </c>
      <c r="I2967" s="468">
        <f>I2965/I2966</f>
        <v>0.41812500000000002</v>
      </c>
      <c r="J2967" s="468">
        <f>J2965/J2966</f>
        <v>0.68604200000000004</v>
      </c>
      <c r="K2967" s="468">
        <f>K2965/K2966</f>
        <v>0.93826299999999996</v>
      </c>
      <c r="L2967" s="469">
        <f>L2965/L2966</f>
        <v>1.1637980000000001</v>
      </c>
      <c r="M2967" s="469">
        <f>M2965/M2966</f>
        <v>1.1637980000000001</v>
      </c>
      <c r="N2967" s="881"/>
    </row>
    <row r="2968" spans="1:14" ht="31.5" customHeight="1" thickTop="1">
      <c r="A2968" s="320"/>
      <c r="B2968" s="937" t="s">
        <v>2723</v>
      </c>
      <c r="C2968" s="938" t="s">
        <v>2724</v>
      </c>
      <c r="D2968" s="939" t="s">
        <v>2725</v>
      </c>
      <c r="E2968" s="931"/>
      <c r="F2968" s="928"/>
      <c r="G2968" s="939" t="s">
        <v>2739</v>
      </c>
      <c r="H2968" s="463" t="s">
        <v>22</v>
      </c>
      <c r="I2968" s="464">
        <v>54321</v>
      </c>
      <c r="J2968" s="464">
        <v>54321</v>
      </c>
      <c r="K2968" s="464">
        <f>54321+151+128+226</f>
        <v>54826</v>
      </c>
      <c r="L2968" s="464">
        <f>58129+2921</f>
        <v>61050</v>
      </c>
      <c r="M2968" s="464">
        <f>58129+2921</f>
        <v>61050</v>
      </c>
      <c r="N2968" s="879" t="s">
        <v>2740</v>
      </c>
    </row>
    <row r="2969" spans="1:14" ht="31.5" customHeight="1">
      <c r="A2969" s="320"/>
      <c r="B2969" s="922"/>
      <c r="C2969" s="925"/>
      <c r="D2969" s="928"/>
      <c r="E2969" s="931"/>
      <c r="F2969" s="928"/>
      <c r="G2969" s="928"/>
      <c r="H2969" s="466" t="s">
        <v>24</v>
      </c>
      <c r="I2969" s="474">
        <v>97955</v>
      </c>
      <c r="J2969" s="474">
        <v>97955</v>
      </c>
      <c r="K2969" s="474">
        <v>97955</v>
      </c>
      <c r="L2969" s="467">
        <v>97955</v>
      </c>
      <c r="M2969" s="467">
        <v>97955</v>
      </c>
      <c r="N2969" s="880"/>
    </row>
    <row r="2970" spans="1:14" ht="31.5" customHeight="1" thickBot="1">
      <c r="A2970" s="320"/>
      <c r="B2970" s="922"/>
      <c r="C2970" s="925"/>
      <c r="D2970" s="929"/>
      <c r="E2970" s="932"/>
      <c r="F2970" s="929"/>
      <c r="G2970" s="929"/>
      <c r="H2970" s="475" t="s">
        <v>25</v>
      </c>
      <c r="I2970" s="476">
        <f>I2968/J2969</f>
        <v>0.55455055893012095</v>
      </c>
      <c r="J2970" s="476">
        <v>0.55459999999999998</v>
      </c>
      <c r="K2970" s="476">
        <f>K2968/K2969</f>
        <v>0.55970598744321376</v>
      </c>
      <c r="L2970" s="477">
        <f>L2968/L2969</f>
        <v>0.62324536777091522</v>
      </c>
      <c r="M2970" s="478">
        <f>M2968/M2969</f>
        <v>0.62324536777091522</v>
      </c>
      <c r="N2970" s="880"/>
    </row>
    <row r="2971" spans="1:14" ht="31.5" customHeight="1" thickTop="1">
      <c r="A2971" s="320"/>
      <c r="B2971" s="882" t="s">
        <v>2741</v>
      </c>
      <c r="C2971" s="886" t="s">
        <v>2742</v>
      </c>
      <c r="D2971" s="888" t="s">
        <v>2743</v>
      </c>
      <c r="E2971" s="891" t="s">
        <v>19</v>
      </c>
      <c r="F2971" s="894" t="s">
        <v>2744</v>
      </c>
      <c r="G2971" s="894" t="s">
        <v>2745</v>
      </c>
      <c r="H2971" s="479" t="s">
        <v>22</v>
      </c>
      <c r="I2971" s="479">
        <v>0</v>
      </c>
      <c r="J2971" s="479">
        <v>0</v>
      </c>
      <c r="K2971" s="479">
        <v>0</v>
      </c>
      <c r="L2971" s="464">
        <v>75</v>
      </c>
      <c r="M2971" s="465">
        <f t="shared" ref="M2971:M2972" si="50">SUM(I2971:L2971)</f>
        <v>75</v>
      </c>
      <c r="N2971" s="879"/>
    </row>
    <row r="2972" spans="1:14" ht="31.5" customHeight="1">
      <c r="A2972" s="320"/>
      <c r="B2972" s="883"/>
      <c r="C2972" s="886"/>
      <c r="D2972" s="889"/>
      <c r="E2972" s="892"/>
      <c r="F2972" s="895"/>
      <c r="G2972" s="895"/>
      <c r="H2972" s="480" t="s">
        <v>24</v>
      </c>
      <c r="I2972" s="480">
        <v>0</v>
      </c>
      <c r="J2972" s="480">
        <v>0</v>
      </c>
      <c r="K2972" s="480">
        <v>0</v>
      </c>
      <c r="L2972" s="467">
        <v>75</v>
      </c>
      <c r="M2972" s="467">
        <f t="shared" si="50"/>
        <v>75</v>
      </c>
      <c r="N2972" s="880"/>
    </row>
    <row r="2973" spans="1:14" ht="31.5" customHeight="1" thickBot="1">
      <c r="A2973" s="320"/>
      <c r="B2973" s="900"/>
      <c r="C2973" s="886"/>
      <c r="D2973" s="901"/>
      <c r="E2973" s="892"/>
      <c r="F2973" s="895"/>
      <c r="G2973" s="895"/>
      <c r="H2973" s="480" t="s">
        <v>25</v>
      </c>
      <c r="I2973" s="480">
        <v>0</v>
      </c>
      <c r="J2973" s="480">
        <v>0</v>
      </c>
      <c r="K2973" s="480">
        <v>0</v>
      </c>
      <c r="L2973" s="467">
        <f>(L2971/L2972)*100</f>
        <v>100</v>
      </c>
      <c r="M2973" s="474">
        <f>(M2971/M2972)*100</f>
        <v>100</v>
      </c>
      <c r="N2973" s="881"/>
    </row>
    <row r="2974" spans="1:14" ht="31.5" customHeight="1" thickTop="1" thickBot="1">
      <c r="A2974" s="320"/>
      <c r="B2974" s="882" t="s">
        <v>2741</v>
      </c>
      <c r="C2974" s="885" t="s">
        <v>2742</v>
      </c>
      <c r="D2974" s="888" t="s">
        <v>2743</v>
      </c>
      <c r="E2974" s="891" t="s">
        <v>26</v>
      </c>
      <c r="F2974" s="894" t="s">
        <v>2746</v>
      </c>
      <c r="G2974" s="894" t="s">
        <v>2747</v>
      </c>
      <c r="H2974" s="479" t="s">
        <v>22</v>
      </c>
      <c r="I2974" s="479">
        <v>0</v>
      </c>
      <c r="J2974" s="479">
        <v>27751</v>
      </c>
      <c r="K2974" s="479">
        <v>0</v>
      </c>
      <c r="L2974" s="464">
        <v>0</v>
      </c>
      <c r="M2974" s="465">
        <f t="shared" ref="M2974:M2975" si="51">SUM(I2974:L2974)</f>
        <v>27751</v>
      </c>
      <c r="N2974" s="879" t="s">
        <v>2748</v>
      </c>
    </row>
    <row r="2975" spans="1:14" ht="31.5" customHeight="1" thickTop="1">
      <c r="A2975" s="320"/>
      <c r="B2975" s="883"/>
      <c r="C2975" s="886"/>
      <c r="D2975" s="889"/>
      <c r="E2975" s="892"/>
      <c r="F2975" s="895"/>
      <c r="G2975" s="895"/>
      <c r="H2975" s="480" t="s">
        <v>24</v>
      </c>
      <c r="I2975" s="480">
        <v>0</v>
      </c>
      <c r="J2975" s="479">
        <v>286</v>
      </c>
      <c r="K2975" s="480">
        <v>0</v>
      </c>
      <c r="L2975" s="467">
        <v>0</v>
      </c>
      <c r="M2975" s="467">
        <f t="shared" si="51"/>
        <v>286</v>
      </c>
      <c r="N2975" s="880"/>
    </row>
    <row r="2976" spans="1:14" ht="31.5" customHeight="1" thickBot="1">
      <c r="A2976" s="320"/>
      <c r="B2976" s="884"/>
      <c r="C2976" s="887"/>
      <c r="D2976" s="890"/>
      <c r="E2976" s="898"/>
      <c r="F2976" s="982"/>
      <c r="G2976" s="895"/>
      <c r="H2976" s="480" t="s">
        <v>25</v>
      </c>
      <c r="I2976" s="480">
        <v>0</v>
      </c>
      <c r="J2976" s="480">
        <f>((J2974/J2975)*100)</f>
        <v>9703.1468531468527</v>
      </c>
      <c r="K2976" s="480">
        <v>0</v>
      </c>
      <c r="L2976" s="467">
        <v>0</v>
      </c>
      <c r="M2976" s="481">
        <f t="shared" ref="M2976" si="52">(M2974/M2975)</f>
        <v>97.031468531468533</v>
      </c>
      <c r="N2976" s="881"/>
    </row>
    <row r="2977" spans="1:14" ht="31.5" customHeight="1" thickTop="1">
      <c r="A2977" s="320"/>
      <c r="B2977" s="882" t="s">
        <v>2741</v>
      </c>
      <c r="C2977" s="885" t="s">
        <v>2742</v>
      </c>
      <c r="D2977" s="888" t="s">
        <v>2743</v>
      </c>
      <c r="E2977" s="892" t="s">
        <v>55</v>
      </c>
      <c r="F2977" s="896" t="s">
        <v>2749</v>
      </c>
      <c r="G2977" s="893" t="s">
        <v>2750</v>
      </c>
      <c r="H2977" s="479" t="s">
        <v>22</v>
      </c>
      <c r="I2977" s="479">
        <v>0</v>
      </c>
      <c r="J2977" s="479">
        <v>0</v>
      </c>
      <c r="K2977" s="479">
        <v>0</v>
      </c>
      <c r="L2977" s="464">
        <v>0</v>
      </c>
      <c r="M2977" s="482">
        <f t="shared" ref="M2977:M2978" si="53">SUM(I2977:L2977)</f>
        <v>0</v>
      </c>
      <c r="N2977" s="879"/>
    </row>
    <row r="2978" spans="1:14" ht="31.5" customHeight="1">
      <c r="A2978" s="320"/>
      <c r="B2978" s="883"/>
      <c r="C2978" s="886"/>
      <c r="D2978" s="889"/>
      <c r="E2978" s="892"/>
      <c r="F2978" s="889"/>
      <c r="G2978" s="889"/>
      <c r="H2978" s="480" t="s">
        <v>24</v>
      </c>
      <c r="I2978" s="480">
        <v>0</v>
      </c>
      <c r="J2978" s="480">
        <v>0</v>
      </c>
      <c r="K2978" s="480">
        <v>0</v>
      </c>
      <c r="L2978" s="467">
        <v>0</v>
      </c>
      <c r="M2978" s="467">
        <f t="shared" si="53"/>
        <v>0</v>
      </c>
      <c r="N2978" s="880"/>
    </row>
    <row r="2979" spans="1:14" ht="31.5" customHeight="1" thickBot="1">
      <c r="A2979" s="320"/>
      <c r="B2979" s="884"/>
      <c r="C2979" s="887"/>
      <c r="D2979" s="890"/>
      <c r="E2979" s="892"/>
      <c r="F2979" s="889"/>
      <c r="G2979" s="889"/>
      <c r="H2979" s="480" t="s">
        <v>25</v>
      </c>
      <c r="I2979" s="480">
        <v>0</v>
      </c>
      <c r="J2979" s="480">
        <v>0</v>
      </c>
      <c r="K2979" s="480">
        <v>0</v>
      </c>
      <c r="L2979" s="467">
        <v>0</v>
      </c>
      <c r="M2979" s="474">
        <v>0</v>
      </c>
      <c r="N2979" s="881"/>
    </row>
    <row r="2980" spans="1:14" ht="31.5" customHeight="1" thickTop="1">
      <c r="A2980" s="320"/>
      <c r="B2980" s="882" t="s">
        <v>2741</v>
      </c>
      <c r="C2980" s="885" t="s">
        <v>2742</v>
      </c>
      <c r="D2980" s="888" t="s">
        <v>2743</v>
      </c>
      <c r="E2980" s="891" t="s">
        <v>55</v>
      </c>
      <c r="F2980" s="893"/>
      <c r="G2980" s="893" t="s">
        <v>2751</v>
      </c>
      <c r="H2980" s="479" t="s">
        <v>22</v>
      </c>
      <c r="I2980" s="479">
        <v>255</v>
      </c>
      <c r="J2980" s="479">
        <v>186332</v>
      </c>
      <c r="K2980" s="479">
        <v>0</v>
      </c>
      <c r="L2980" s="464">
        <v>0</v>
      </c>
      <c r="M2980" s="465">
        <f t="shared" ref="M2980" si="54">SUM(I2980:L2980)</f>
        <v>186587</v>
      </c>
      <c r="N2980" s="879" t="s">
        <v>2752</v>
      </c>
    </row>
    <row r="2981" spans="1:14" ht="31.5" customHeight="1">
      <c r="A2981" s="320"/>
      <c r="B2981" s="883"/>
      <c r="C2981" s="886"/>
      <c r="D2981" s="889"/>
      <c r="E2981" s="892"/>
      <c r="F2981" s="889"/>
      <c r="G2981" s="889"/>
      <c r="H2981" s="480" t="s">
        <v>24</v>
      </c>
      <c r="I2981" s="480">
        <v>18000</v>
      </c>
      <c r="J2981" s="480">
        <v>18000</v>
      </c>
      <c r="K2981" s="480">
        <v>0</v>
      </c>
      <c r="L2981" s="467">
        <v>0</v>
      </c>
      <c r="M2981" s="467">
        <v>18000</v>
      </c>
      <c r="N2981" s="880"/>
    </row>
    <row r="2982" spans="1:14" ht="31.5" customHeight="1" thickBot="1">
      <c r="A2982" s="320"/>
      <c r="B2982" s="884"/>
      <c r="C2982" s="887"/>
      <c r="D2982" s="890"/>
      <c r="E2982" s="892"/>
      <c r="F2982" s="889"/>
      <c r="G2982" s="889"/>
      <c r="H2982" s="480" t="s">
        <v>25</v>
      </c>
      <c r="I2982" s="480">
        <f>I2980/I2981</f>
        <v>1.4166666666666666E-2</v>
      </c>
      <c r="J2982" s="480">
        <f>(J2980/J2981)*100</f>
        <v>1035.1777777777779</v>
      </c>
      <c r="K2982" s="480">
        <v>0</v>
      </c>
      <c r="L2982" s="467">
        <v>0</v>
      </c>
      <c r="M2982" s="474">
        <f>J2982</f>
        <v>1035.1777777777779</v>
      </c>
      <c r="N2982" s="881"/>
    </row>
    <row r="2983" spans="1:14" ht="31.5" customHeight="1" thickTop="1">
      <c r="A2983" s="320"/>
      <c r="B2983" s="899" t="s">
        <v>2741</v>
      </c>
      <c r="C2983" s="886" t="s">
        <v>2742</v>
      </c>
      <c r="D2983" s="896" t="s">
        <v>2743</v>
      </c>
      <c r="E2983" s="891" t="s">
        <v>55</v>
      </c>
      <c r="F2983" s="893"/>
      <c r="G2983" s="893" t="s">
        <v>2753</v>
      </c>
      <c r="H2983" s="479" t="s">
        <v>22</v>
      </c>
      <c r="I2983" s="479">
        <v>115</v>
      </c>
      <c r="J2983" s="479">
        <v>0</v>
      </c>
      <c r="K2983" s="479">
        <v>0</v>
      </c>
      <c r="L2983" s="464">
        <v>0</v>
      </c>
      <c r="M2983" s="465">
        <f t="shared" ref="M2983:M2984" si="55">SUM(I2983:L2983)</f>
        <v>115</v>
      </c>
      <c r="N2983" s="879" t="s">
        <v>2754</v>
      </c>
    </row>
    <row r="2984" spans="1:14" ht="31.5" customHeight="1">
      <c r="A2984" s="320"/>
      <c r="B2984" s="883"/>
      <c r="C2984" s="886"/>
      <c r="D2984" s="889"/>
      <c r="E2984" s="892"/>
      <c r="F2984" s="889"/>
      <c r="G2984" s="889"/>
      <c r="H2984" s="480" t="s">
        <v>24</v>
      </c>
      <c r="I2984" s="480">
        <v>140</v>
      </c>
      <c r="J2984" s="480">
        <v>0</v>
      </c>
      <c r="K2984" s="480">
        <v>0</v>
      </c>
      <c r="L2984" s="467">
        <v>0</v>
      </c>
      <c r="M2984" s="467">
        <f t="shared" si="55"/>
        <v>140</v>
      </c>
      <c r="N2984" s="880"/>
    </row>
    <row r="2985" spans="1:14" ht="31.5" customHeight="1" thickBot="1">
      <c r="A2985" s="320"/>
      <c r="B2985" s="884"/>
      <c r="C2985" s="887"/>
      <c r="D2985" s="890"/>
      <c r="E2985" s="898"/>
      <c r="F2985" s="890"/>
      <c r="G2985" s="890"/>
      <c r="H2985" s="483" t="s">
        <v>25</v>
      </c>
      <c r="I2985" s="483">
        <v>0.82</v>
      </c>
      <c r="J2985" s="483">
        <v>0</v>
      </c>
      <c r="K2985" s="483">
        <v>0</v>
      </c>
      <c r="L2985" s="484">
        <v>0</v>
      </c>
      <c r="M2985" s="481">
        <f t="shared" ref="M2985" si="56">(M2983/M2984)</f>
        <v>0.8214285714285714</v>
      </c>
      <c r="N2985" s="944"/>
    </row>
    <row r="2986" spans="1:14" ht="31.5" customHeight="1" thickTop="1">
      <c r="A2986" s="320"/>
      <c r="B2986" s="882" t="s">
        <v>2741</v>
      </c>
      <c r="C2986" s="885" t="s">
        <v>2755</v>
      </c>
      <c r="D2986" s="888" t="s">
        <v>2756</v>
      </c>
      <c r="E2986" s="891" t="s">
        <v>19</v>
      </c>
      <c r="F2986" s="894" t="s">
        <v>2757</v>
      </c>
      <c r="G2986" s="894" t="s">
        <v>2758</v>
      </c>
      <c r="H2986" s="479" t="s">
        <v>22</v>
      </c>
      <c r="I2986" s="479">
        <v>0</v>
      </c>
      <c r="J2986" s="479">
        <v>0</v>
      </c>
      <c r="K2986" s="479">
        <v>0</v>
      </c>
      <c r="L2986" s="464">
        <v>0</v>
      </c>
      <c r="M2986" s="465">
        <f t="shared" ref="M2986" si="57">SUM(I2986:L2986)</f>
        <v>0</v>
      </c>
      <c r="N2986" s="879" t="s">
        <v>2759</v>
      </c>
    </row>
    <row r="2987" spans="1:14" ht="31.5" customHeight="1">
      <c r="A2987" s="320"/>
      <c r="B2987" s="883"/>
      <c r="C2987" s="886"/>
      <c r="D2987" s="889"/>
      <c r="E2987" s="892"/>
      <c r="F2987" s="895"/>
      <c r="G2987" s="895"/>
      <c r="H2987" s="480" t="s">
        <v>24</v>
      </c>
      <c r="I2987" s="480">
        <v>11</v>
      </c>
      <c r="J2987" s="480">
        <v>0</v>
      </c>
      <c r="K2987" s="480">
        <v>431</v>
      </c>
      <c r="L2987" s="467">
        <v>0</v>
      </c>
      <c r="M2987" s="467">
        <v>442</v>
      </c>
      <c r="N2987" s="880"/>
    </row>
    <row r="2988" spans="1:14" ht="31.5" customHeight="1" thickBot="1">
      <c r="A2988" s="320"/>
      <c r="B2988" s="884"/>
      <c r="C2988" s="887"/>
      <c r="D2988" s="890"/>
      <c r="E2988" s="892"/>
      <c r="F2988" s="895"/>
      <c r="G2988" s="895"/>
      <c r="H2988" s="480" t="s">
        <v>25</v>
      </c>
      <c r="I2988" s="480">
        <v>0</v>
      </c>
      <c r="J2988" s="480">
        <v>0</v>
      </c>
      <c r="K2988" s="480">
        <v>0</v>
      </c>
      <c r="L2988" s="467">
        <v>0</v>
      </c>
      <c r="M2988" s="485">
        <f t="shared" ref="M2988" si="58">(M2986/M2987)</f>
        <v>0</v>
      </c>
      <c r="N2988" s="881"/>
    </row>
    <row r="2989" spans="1:14" ht="31.5" customHeight="1" thickTop="1">
      <c r="A2989" s="320"/>
      <c r="B2989" s="882" t="s">
        <v>2741</v>
      </c>
      <c r="C2989" s="885" t="s">
        <v>2755</v>
      </c>
      <c r="D2989" s="888" t="s">
        <v>2756</v>
      </c>
      <c r="E2989" s="891" t="s">
        <v>19</v>
      </c>
      <c r="F2989" s="894"/>
      <c r="G2989" s="894" t="s">
        <v>2760</v>
      </c>
      <c r="H2989" s="479" t="s">
        <v>22</v>
      </c>
      <c r="I2989" s="479">
        <v>0</v>
      </c>
      <c r="J2989" s="479">
        <v>0</v>
      </c>
      <c r="K2989" s="479">
        <v>0</v>
      </c>
      <c r="L2989" s="464">
        <v>0</v>
      </c>
      <c r="M2989" s="465">
        <f t="shared" ref="M2989:M2990" si="59">SUM(I2989:L2989)</f>
        <v>0</v>
      </c>
      <c r="N2989" s="879" t="s">
        <v>2759</v>
      </c>
    </row>
    <row r="2990" spans="1:14" ht="31.5" customHeight="1">
      <c r="A2990" s="320"/>
      <c r="B2990" s="883"/>
      <c r="C2990" s="886"/>
      <c r="D2990" s="889"/>
      <c r="E2990" s="892"/>
      <c r="F2990" s="895"/>
      <c r="G2990" s="895"/>
      <c r="H2990" s="480" t="s">
        <v>24</v>
      </c>
      <c r="I2990" s="480">
        <v>0</v>
      </c>
      <c r="J2990" s="480">
        <v>0</v>
      </c>
      <c r="K2990" s="480">
        <v>0</v>
      </c>
      <c r="L2990" s="467">
        <v>0</v>
      </c>
      <c r="M2990" s="467">
        <f t="shared" si="59"/>
        <v>0</v>
      </c>
      <c r="N2990" s="880"/>
    </row>
    <row r="2991" spans="1:14" ht="31.5" customHeight="1" thickBot="1">
      <c r="A2991" s="320"/>
      <c r="B2991" s="884"/>
      <c r="C2991" s="887"/>
      <c r="D2991" s="890"/>
      <c r="E2991" s="892"/>
      <c r="F2991" s="895"/>
      <c r="G2991" s="895"/>
      <c r="H2991" s="480" t="s">
        <v>25</v>
      </c>
      <c r="I2991" s="480">
        <v>0</v>
      </c>
      <c r="J2991" s="480">
        <v>0</v>
      </c>
      <c r="K2991" s="480">
        <v>0</v>
      </c>
      <c r="L2991" s="467">
        <v>0</v>
      </c>
      <c r="M2991" s="485">
        <v>0</v>
      </c>
      <c r="N2991" s="881"/>
    </row>
    <row r="2992" spans="1:14" ht="31.5" customHeight="1" thickTop="1">
      <c r="A2992" s="320"/>
      <c r="B2992" s="882" t="s">
        <v>2741</v>
      </c>
      <c r="C2992" s="885" t="s">
        <v>2755</v>
      </c>
      <c r="D2992" s="888" t="s">
        <v>2756</v>
      </c>
      <c r="E2992" s="891" t="s">
        <v>26</v>
      </c>
      <c r="F2992" s="893" t="s">
        <v>2761</v>
      </c>
      <c r="G2992" s="893" t="s">
        <v>2762</v>
      </c>
      <c r="H2992" s="479" t="s">
        <v>22</v>
      </c>
      <c r="I2992" s="479">
        <v>0</v>
      </c>
      <c r="J2992" s="479">
        <v>0</v>
      </c>
      <c r="K2992" s="479">
        <v>0</v>
      </c>
      <c r="L2992" s="464">
        <v>0</v>
      </c>
      <c r="M2992" s="465">
        <f t="shared" ref="M2992:M2993" si="60">SUM(I2992:L2992)</f>
        <v>0</v>
      </c>
      <c r="N2992" s="879" t="s">
        <v>2763</v>
      </c>
    </row>
    <row r="2993" spans="1:14" ht="31.5" customHeight="1">
      <c r="A2993" s="320"/>
      <c r="B2993" s="883"/>
      <c r="C2993" s="886"/>
      <c r="D2993" s="889"/>
      <c r="E2993" s="892"/>
      <c r="F2993" s="889"/>
      <c r="G2993" s="889"/>
      <c r="H2993" s="480" t="s">
        <v>24</v>
      </c>
      <c r="I2993" s="480">
        <v>132</v>
      </c>
      <c r="J2993" s="480">
        <v>0</v>
      </c>
      <c r="K2993" s="480">
        <v>0</v>
      </c>
      <c r="L2993" s="467">
        <v>0</v>
      </c>
      <c r="M2993" s="467">
        <f t="shared" si="60"/>
        <v>132</v>
      </c>
      <c r="N2993" s="880"/>
    </row>
    <row r="2994" spans="1:14" ht="31.5" customHeight="1" thickBot="1">
      <c r="A2994" s="320"/>
      <c r="B2994" s="884"/>
      <c r="C2994" s="887"/>
      <c r="D2994" s="890"/>
      <c r="E2994" s="892"/>
      <c r="F2994" s="889"/>
      <c r="G2994" s="889"/>
      <c r="H2994" s="480" t="s">
        <v>25</v>
      </c>
      <c r="I2994" s="480">
        <v>0</v>
      </c>
      <c r="J2994" s="480">
        <v>0</v>
      </c>
      <c r="K2994" s="480">
        <v>0</v>
      </c>
      <c r="L2994" s="467">
        <v>0</v>
      </c>
      <c r="M2994" s="485">
        <f t="shared" ref="M2994" si="61">(M2992/M2993)</f>
        <v>0</v>
      </c>
      <c r="N2994" s="881"/>
    </row>
    <row r="2995" spans="1:14" ht="31.5" customHeight="1" thickTop="1">
      <c r="A2995" s="320"/>
      <c r="B2995" s="882" t="s">
        <v>2741</v>
      </c>
      <c r="C2995" s="885" t="s">
        <v>2755</v>
      </c>
      <c r="D2995" s="888" t="s">
        <v>2756</v>
      </c>
      <c r="E2995" s="891" t="s">
        <v>26</v>
      </c>
      <c r="F2995" s="893"/>
      <c r="G2995" s="893" t="s">
        <v>2764</v>
      </c>
      <c r="H2995" s="479" t="s">
        <v>22</v>
      </c>
      <c r="I2995" s="479">
        <v>0</v>
      </c>
      <c r="J2995" s="479">
        <v>0</v>
      </c>
      <c r="K2995" s="479">
        <v>0</v>
      </c>
      <c r="L2995" s="464">
        <v>0</v>
      </c>
      <c r="M2995" s="465">
        <f t="shared" ref="M2995:M2996" si="62">SUM(I2995:L2995)</f>
        <v>0</v>
      </c>
      <c r="N2995" s="879" t="s">
        <v>2765</v>
      </c>
    </row>
    <row r="2996" spans="1:14" ht="31.5" customHeight="1">
      <c r="A2996" s="320"/>
      <c r="B2996" s="883"/>
      <c r="C2996" s="886"/>
      <c r="D2996" s="889"/>
      <c r="E2996" s="892"/>
      <c r="F2996" s="889"/>
      <c r="G2996" s="889"/>
      <c r="H2996" s="480" t="s">
        <v>24</v>
      </c>
      <c r="I2996" s="480">
        <v>0</v>
      </c>
      <c r="J2996" s="480">
        <v>0</v>
      </c>
      <c r="K2996" s="480">
        <v>16</v>
      </c>
      <c r="L2996" s="467">
        <v>0</v>
      </c>
      <c r="M2996" s="467">
        <f t="shared" si="62"/>
        <v>16</v>
      </c>
      <c r="N2996" s="880"/>
    </row>
    <row r="2997" spans="1:14" ht="31.5" customHeight="1" thickBot="1">
      <c r="A2997" s="320"/>
      <c r="B2997" s="884"/>
      <c r="C2997" s="887"/>
      <c r="D2997" s="890"/>
      <c r="E2997" s="892"/>
      <c r="F2997" s="889"/>
      <c r="G2997" s="889"/>
      <c r="H2997" s="480" t="s">
        <v>25</v>
      </c>
      <c r="I2997" s="480">
        <v>0</v>
      </c>
      <c r="J2997" s="480">
        <v>0</v>
      </c>
      <c r="K2997" s="480">
        <v>0</v>
      </c>
      <c r="L2997" s="467">
        <v>0</v>
      </c>
      <c r="M2997" s="485">
        <f t="shared" ref="M2997" si="63">(M2995/M2996)</f>
        <v>0</v>
      </c>
      <c r="N2997" s="881"/>
    </row>
    <row r="2998" spans="1:14" ht="31.5" customHeight="1" thickTop="1">
      <c r="A2998" s="320"/>
      <c r="B2998" s="882" t="s">
        <v>2741</v>
      </c>
      <c r="C2998" s="885" t="s">
        <v>2755</v>
      </c>
      <c r="D2998" s="888" t="s">
        <v>2756</v>
      </c>
      <c r="E2998" s="891" t="s">
        <v>30</v>
      </c>
      <c r="F2998" s="893" t="s">
        <v>2766</v>
      </c>
      <c r="G2998" s="893" t="s">
        <v>2767</v>
      </c>
      <c r="H2998" s="479" t="s">
        <v>22</v>
      </c>
      <c r="I2998" s="479">
        <v>11</v>
      </c>
      <c r="J2998" s="479">
        <v>0</v>
      </c>
      <c r="K2998" s="479">
        <v>0</v>
      </c>
      <c r="L2998" s="464">
        <v>0</v>
      </c>
      <c r="M2998" s="465">
        <f>SUM(I2998:L2998)</f>
        <v>11</v>
      </c>
      <c r="N2998" s="879" t="s">
        <v>2768</v>
      </c>
    </row>
    <row r="2999" spans="1:14" ht="31.5" customHeight="1">
      <c r="A2999" s="320"/>
      <c r="B2999" s="883"/>
      <c r="C2999" s="886"/>
      <c r="D2999" s="889"/>
      <c r="E2999" s="892"/>
      <c r="F2999" s="889"/>
      <c r="G2999" s="889"/>
      <c r="H2999" s="480" t="s">
        <v>24</v>
      </c>
      <c r="I2999" s="480">
        <v>11</v>
      </c>
      <c r="J2999" s="480">
        <v>0</v>
      </c>
      <c r="K2999" s="480">
        <v>0</v>
      </c>
      <c r="L2999" s="467">
        <v>0</v>
      </c>
      <c r="M2999" s="467">
        <f>SUM(I2999:L2999)</f>
        <v>11</v>
      </c>
      <c r="N2999" s="880"/>
    </row>
    <row r="3000" spans="1:14" ht="31.5" customHeight="1" thickBot="1">
      <c r="A3000" s="320"/>
      <c r="B3000" s="884"/>
      <c r="C3000" s="887"/>
      <c r="D3000" s="890"/>
      <c r="E3000" s="892"/>
      <c r="F3000" s="889"/>
      <c r="G3000" s="889"/>
      <c r="H3000" s="480" t="s">
        <v>25</v>
      </c>
      <c r="I3000" s="480">
        <f>I2998/I2999</f>
        <v>1</v>
      </c>
      <c r="J3000" s="480">
        <v>0</v>
      </c>
      <c r="K3000" s="480">
        <v>0</v>
      </c>
      <c r="L3000" s="467">
        <v>0</v>
      </c>
      <c r="M3000" s="485">
        <f t="shared" ref="M3000" si="64">(M2998/M2999)</f>
        <v>1</v>
      </c>
      <c r="N3000" s="881"/>
    </row>
    <row r="3001" spans="1:14" ht="31.5" customHeight="1" thickTop="1">
      <c r="A3001" s="320"/>
      <c r="B3001" s="882" t="s">
        <v>2741</v>
      </c>
      <c r="C3001" s="885" t="s">
        <v>2755</v>
      </c>
      <c r="D3001" s="888" t="s">
        <v>2756</v>
      </c>
      <c r="E3001" s="891" t="s">
        <v>33</v>
      </c>
      <c r="F3001" s="893" t="s">
        <v>2769</v>
      </c>
      <c r="G3001" s="893" t="s">
        <v>2770</v>
      </c>
      <c r="H3001" s="479" t="s">
        <v>22</v>
      </c>
      <c r="I3001" s="479">
        <v>0</v>
      </c>
      <c r="J3001" s="479">
        <v>0</v>
      </c>
      <c r="K3001" s="479">
        <v>431</v>
      </c>
      <c r="L3001" s="464">
        <v>0</v>
      </c>
      <c r="M3001" s="465">
        <f t="shared" ref="M3001:M3002" si="65">SUM(I3001:L3001)</f>
        <v>431</v>
      </c>
      <c r="N3001" s="879" t="s">
        <v>2763</v>
      </c>
    </row>
    <row r="3002" spans="1:14" ht="31.5" customHeight="1">
      <c r="A3002" s="320"/>
      <c r="B3002" s="883"/>
      <c r="C3002" s="886"/>
      <c r="D3002" s="889"/>
      <c r="E3002" s="892"/>
      <c r="F3002" s="889"/>
      <c r="G3002" s="889"/>
      <c r="H3002" s="480" t="s">
        <v>24</v>
      </c>
      <c r="I3002" s="480">
        <v>0</v>
      </c>
      <c r="J3002" s="480">
        <v>0</v>
      </c>
      <c r="K3002" s="480">
        <v>458</v>
      </c>
      <c r="L3002" s="467">
        <v>0</v>
      </c>
      <c r="M3002" s="467">
        <f t="shared" si="65"/>
        <v>458</v>
      </c>
      <c r="N3002" s="880"/>
    </row>
    <row r="3003" spans="1:14" ht="31.5" customHeight="1" thickBot="1">
      <c r="A3003" s="320"/>
      <c r="B3003" s="884"/>
      <c r="C3003" s="887"/>
      <c r="D3003" s="890"/>
      <c r="E3003" s="892"/>
      <c r="F3003" s="901"/>
      <c r="G3003" s="890"/>
      <c r="H3003" s="483" t="s">
        <v>25</v>
      </c>
      <c r="I3003" s="483">
        <v>0</v>
      </c>
      <c r="J3003" s="483">
        <v>0</v>
      </c>
      <c r="K3003" s="483">
        <f>K3001/K3002</f>
        <v>0.94104803493449785</v>
      </c>
      <c r="L3003" s="484">
        <v>0</v>
      </c>
      <c r="M3003" s="481">
        <f t="shared" ref="M3003" si="66">(M3001/M3002)</f>
        <v>0.94104803493449785</v>
      </c>
      <c r="N3003" s="944"/>
    </row>
    <row r="3004" spans="1:14" ht="31.5" customHeight="1" thickTop="1">
      <c r="A3004" s="320"/>
      <c r="B3004" s="966" t="s">
        <v>2771</v>
      </c>
      <c r="C3004" s="924" t="s">
        <v>2772</v>
      </c>
      <c r="D3004" s="936" t="s">
        <v>2773</v>
      </c>
      <c r="E3004" s="947" t="s">
        <v>19</v>
      </c>
      <c r="F3004" s="941" t="s">
        <v>2774</v>
      </c>
      <c r="G3004" s="941" t="s">
        <v>2775</v>
      </c>
      <c r="H3004" s="463" t="s">
        <v>22</v>
      </c>
      <c r="I3004" s="464">
        <v>266950</v>
      </c>
      <c r="J3004" s="464">
        <v>0</v>
      </c>
      <c r="K3004" s="464">
        <v>2471</v>
      </c>
      <c r="L3004" s="464">
        <v>36557</v>
      </c>
      <c r="M3004" s="482">
        <f>L3004+K3004+J3004+I3004</f>
        <v>305978</v>
      </c>
      <c r="N3004" s="879" t="s">
        <v>2776</v>
      </c>
    </row>
    <row r="3005" spans="1:14" ht="31.5" customHeight="1">
      <c r="A3005" s="320"/>
      <c r="B3005" s="967"/>
      <c r="C3005" s="925"/>
      <c r="D3005" s="934"/>
      <c r="E3005" s="948"/>
      <c r="F3005" s="934"/>
      <c r="G3005" s="934"/>
      <c r="H3005" s="466" t="s">
        <v>24</v>
      </c>
      <c r="I3005" s="467">
        <v>27564</v>
      </c>
      <c r="J3005" s="467">
        <v>275664</v>
      </c>
      <c r="K3005" s="467">
        <v>275664</v>
      </c>
      <c r="L3005" s="467">
        <v>275664</v>
      </c>
      <c r="M3005" s="467">
        <v>275664</v>
      </c>
      <c r="N3005" s="880"/>
    </row>
    <row r="3006" spans="1:14" ht="31.5" customHeight="1" thickBot="1">
      <c r="A3006" s="320"/>
      <c r="B3006" s="971"/>
      <c r="C3006" s="926"/>
      <c r="D3006" s="935"/>
      <c r="E3006" s="948"/>
      <c r="F3006" s="934"/>
      <c r="G3006" s="934"/>
      <c r="H3006" s="466" t="s">
        <v>25</v>
      </c>
      <c r="I3006" s="486">
        <v>0.96840000000000004</v>
      </c>
      <c r="J3006" s="471">
        <v>0</v>
      </c>
      <c r="K3006" s="486">
        <f>K3004/K3005</f>
        <v>8.9638110163097109E-3</v>
      </c>
      <c r="L3006" s="486">
        <f>L3004/L3005</f>
        <v>0.1326143420976261</v>
      </c>
      <c r="M3006" s="485">
        <v>1.1100000000000001</v>
      </c>
      <c r="N3006" s="881"/>
    </row>
    <row r="3007" spans="1:14" ht="31.5" customHeight="1" thickTop="1">
      <c r="A3007" s="320"/>
      <c r="B3007" s="966" t="s">
        <v>2771</v>
      </c>
      <c r="C3007" s="924" t="s">
        <v>2772</v>
      </c>
      <c r="D3007" s="936" t="s">
        <v>2773</v>
      </c>
      <c r="E3007" s="940" t="s">
        <v>26</v>
      </c>
      <c r="F3007" s="939" t="s">
        <v>2777</v>
      </c>
      <c r="G3007" s="939" t="s">
        <v>2778</v>
      </c>
      <c r="H3007" s="463" t="s">
        <v>22</v>
      </c>
      <c r="I3007" s="464">
        <v>266950</v>
      </c>
      <c r="J3007" s="464">
        <v>0</v>
      </c>
      <c r="K3007" s="464">
        <v>2471</v>
      </c>
      <c r="L3007" s="464">
        <v>36557</v>
      </c>
      <c r="M3007" s="465">
        <f>L3007+K3007+J3007+I3007</f>
        <v>305978</v>
      </c>
      <c r="N3007" s="879" t="s">
        <v>2779</v>
      </c>
    </row>
    <row r="3008" spans="1:14" ht="31.5" customHeight="1">
      <c r="A3008" s="320"/>
      <c r="B3008" s="967"/>
      <c r="C3008" s="925"/>
      <c r="D3008" s="934"/>
      <c r="E3008" s="931"/>
      <c r="F3008" s="928"/>
      <c r="G3008" s="928"/>
      <c r="H3008" s="466" t="s">
        <v>24</v>
      </c>
      <c r="I3008" s="467">
        <v>305400</v>
      </c>
      <c r="J3008" s="467">
        <v>305400</v>
      </c>
      <c r="K3008" s="467">
        <v>305400</v>
      </c>
      <c r="L3008" s="467">
        <v>305400</v>
      </c>
      <c r="M3008" s="467">
        <v>305400</v>
      </c>
      <c r="N3008" s="880"/>
    </row>
    <row r="3009" spans="1:14" ht="31.5" customHeight="1" thickBot="1">
      <c r="A3009" s="320"/>
      <c r="B3009" s="971"/>
      <c r="C3009" s="926"/>
      <c r="D3009" s="935"/>
      <c r="E3009" s="931"/>
      <c r="F3009" s="928"/>
      <c r="G3009" s="928"/>
      <c r="H3009" s="466" t="s">
        <v>25</v>
      </c>
      <c r="I3009" s="486">
        <f>I3007/I3008</f>
        <v>0.87409954158480685</v>
      </c>
      <c r="J3009" s="471">
        <v>0</v>
      </c>
      <c r="K3009" s="486">
        <f>K3007/K3008</f>
        <v>8.0910281597904379E-3</v>
      </c>
      <c r="L3009" s="486">
        <f>L3007/L3008</f>
        <v>0.11970203012442698</v>
      </c>
      <c r="M3009" s="485">
        <v>1.0024</v>
      </c>
      <c r="N3009" s="881"/>
    </row>
    <row r="3010" spans="1:14" ht="31.5" customHeight="1" thickTop="1">
      <c r="A3010" s="320"/>
      <c r="B3010" s="966" t="s">
        <v>2771</v>
      </c>
      <c r="C3010" s="924" t="s">
        <v>2772</v>
      </c>
      <c r="D3010" s="936" t="s">
        <v>2773</v>
      </c>
      <c r="E3010" s="940" t="s">
        <v>55</v>
      </c>
      <c r="F3010" s="941" t="s">
        <v>2780</v>
      </c>
      <c r="G3010" s="941" t="s">
        <v>2781</v>
      </c>
      <c r="H3010" s="463" t="s">
        <v>22</v>
      </c>
      <c r="I3010" s="464">
        <v>2277</v>
      </c>
      <c r="J3010" s="464">
        <v>276</v>
      </c>
      <c r="K3010" s="464">
        <v>4739</v>
      </c>
      <c r="L3010" s="464">
        <v>1817</v>
      </c>
      <c r="M3010" s="465">
        <f>L3010+K3010+J3010+I3010</f>
        <v>9109</v>
      </c>
      <c r="N3010" s="879"/>
    </row>
    <row r="3011" spans="1:14" ht="31.5" customHeight="1">
      <c r="A3011" s="320"/>
      <c r="B3011" s="967"/>
      <c r="C3011" s="925"/>
      <c r="D3011" s="934"/>
      <c r="E3011" s="931"/>
      <c r="F3011" s="934"/>
      <c r="G3011" s="934"/>
      <c r="H3011" s="466" t="s">
        <v>24</v>
      </c>
      <c r="I3011" s="467">
        <v>9100</v>
      </c>
      <c r="J3011" s="467">
        <v>9100</v>
      </c>
      <c r="K3011" s="467">
        <v>9100</v>
      </c>
      <c r="L3011" s="467">
        <v>9100</v>
      </c>
      <c r="M3011" s="467">
        <v>9100</v>
      </c>
      <c r="N3011" s="880"/>
    </row>
    <row r="3012" spans="1:14" ht="31.5" customHeight="1" thickBot="1">
      <c r="A3012" s="320"/>
      <c r="B3012" s="971"/>
      <c r="C3012" s="926"/>
      <c r="D3012" s="935"/>
      <c r="E3012" s="931"/>
      <c r="F3012" s="934"/>
      <c r="G3012" s="934"/>
      <c r="H3012" s="466" t="s">
        <v>25</v>
      </c>
      <c r="I3012" s="486">
        <v>0.25019999999999998</v>
      </c>
      <c r="J3012" s="486">
        <v>3.0300000000000001E-2</v>
      </c>
      <c r="K3012" s="486">
        <f>K3010/K3011</f>
        <v>0.52076923076923076</v>
      </c>
      <c r="L3012" s="486">
        <v>0.1996</v>
      </c>
      <c r="M3012" s="485">
        <f>L3012+K3012+J3012+I3012</f>
        <v>1.0008692307692306</v>
      </c>
      <c r="N3012" s="881"/>
    </row>
    <row r="3013" spans="1:14" ht="31.5" customHeight="1" thickTop="1">
      <c r="A3013" s="320"/>
      <c r="B3013" s="966" t="s">
        <v>2771</v>
      </c>
      <c r="C3013" s="924" t="s">
        <v>2772</v>
      </c>
      <c r="D3013" s="936" t="s">
        <v>2773</v>
      </c>
      <c r="E3013" s="940" t="s">
        <v>70</v>
      </c>
      <c r="F3013" s="941" t="s">
        <v>2782</v>
      </c>
      <c r="G3013" s="941" t="s">
        <v>2783</v>
      </c>
      <c r="H3013" s="463" t="s">
        <v>22</v>
      </c>
      <c r="I3013" s="464">
        <v>59</v>
      </c>
      <c r="J3013" s="464">
        <v>16</v>
      </c>
      <c r="K3013" s="464">
        <v>0</v>
      </c>
      <c r="L3013" s="464">
        <v>11</v>
      </c>
      <c r="M3013" s="465">
        <f>L3013+K3013+J3013+I3013</f>
        <v>86</v>
      </c>
      <c r="N3013" s="879" t="s">
        <v>2784</v>
      </c>
    </row>
    <row r="3014" spans="1:14" ht="31.5" customHeight="1">
      <c r="A3014" s="320"/>
      <c r="B3014" s="967"/>
      <c r="C3014" s="925"/>
      <c r="D3014" s="934"/>
      <c r="E3014" s="931"/>
      <c r="F3014" s="934"/>
      <c r="G3014" s="934"/>
      <c r="H3014" s="466" t="s">
        <v>24</v>
      </c>
      <c r="I3014" s="467">
        <v>59</v>
      </c>
      <c r="J3014" s="467">
        <v>16</v>
      </c>
      <c r="K3014" s="467">
        <v>0</v>
      </c>
      <c r="L3014" s="467">
        <v>11</v>
      </c>
      <c r="M3014" s="467">
        <f>L3014+K3014+J3014+I3014</f>
        <v>86</v>
      </c>
      <c r="N3014" s="880"/>
    </row>
    <row r="3015" spans="1:14" ht="31.5" customHeight="1" thickBot="1">
      <c r="A3015" s="320"/>
      <c r="B3015" s="971"/>
      <c r="C3015" s="926"/>
      <c r="D3015" s="935"/>
      <c r="E3015" s="931"/>
      <c r="F3015" s="934"/>
      <c r="G3015" s="934"/>
      <c r="H3015" s="466" t="s">
        <v>25</v>
      </c>
      <c r="I3015" s="471">
        <v>1</v>
      </c>
      <c r="J3015" s="471">
        <v>1</v>
      </c>
      <c r="K3015" s="471">
        <v>0</v>
      </c>
      <c r="L3015" s="471">
        <v>1</v>
      </c>
      <c r="M3015" s="487">
        <v>1</v>
      </c>
      <c r="N3015" s="881"/>
    </row>
    <row r="3016" spans="1:14" ht="31.5" customHeight="1" thickTop="1">
      <c r="A3016" s="320"/>
      <c r="B3016" s="966" t="s">
        <v>2771</v>
      </c>
      <c r="C3016" s="924" t="s">
        <v>2772</v>
      </c>
      <c r="D3016" s="936" t="s">
        <v>2773</v>
      </c>
      <c r="E3016" s="940" t="s">
        <v>73</v>
      </c>
      <c r="F3016" s="941" t="s">
        <v>2785</v>
      </c>
      <c r="G3016" s="941" t="s">
        <v>2786</v>
      </c>
      <c r="H3016" s="463" t="s">
        <v>22</v>
      </c>
      <c r="I3016" s="464">
        <v>59</v>
      </c>
      <c r="J3016" s="464">
        <v>16</v>
      </c>
      <c r="K3016" s="464">
        <v>0</v>
      </c>
      <c r="L3016" s="464">
        <v>11</v>
      </c>
      <c r="M3016" s="465">
        <f>L3016+K3016+J3016+I3016</f>
        <v>86</v>
      </c>
      <c r="N3016" s="879" t="s">
        <v>2787</v>
      </c>
    </row>
    <row r="3017" spans="1:14" ht="31.5" customHeight="1">
      <c r="A3017" s="320"/>
      <c r="B3017" s="967"/>
      <c r="C3017" s="925"/>
      <c r="D3017" s="934"/>
      <c r="E3017" s="931"/>
      <c r="F3017" s="934"/>
      <c r="G3017" s="934"/>
      <c r="H3017" s="466" t="s">
        <v>24</v>
      </c>
      <c r="I3017" s="467">
        <v>59</v>
      </c>
      <c r="J3017" s="467">
        <v>16</v>
      </c>
      <c r="K3017" s="467">
        <v>0</v>
      </c>
      <c r="L3017" s="467">
        <v>11</v>
      </c>
      <c r="M3017" s="467">
        <f>L3017+K3017+J3017+I3017</f>
        <v>86</v>
      </c>
      <c r="N3017" s="880"/>
    </row>
    <row r="3018" spans="1:14" ht="31.5" customHeight="1" thickBot="1">
      <c r="A3018" s="320"/>
      <c r="B3018" s="971"/>
      <c r="C3018" s="926"/>
      <c r="D3018" s="935"/>
      <c r="E3018" s="931"/>
      <c r="F3018" s="934"/>
      <c r="G3018" s="934"/>
      <c r="H3018" s="466" t="s">
        <v>25</v>
      </c>
      <c r="I3018" s="471">
        <v>1</v>
      </c>
      <c r="J3018" s="471">
        <v>1</v>
      </c>
      <c r="K3018" s="471">
        <v>0</v>
      </c>
      <c r="L3018" s="471">
        <v>1</v>
      </c>
      <c r="M3018" s="487">
        <v>1</v>
      </c>
      <c r="N3018" s="881"/>
    </row>
    <row r="3019" spans="1:14" ht="31.5" customHeight="1" thickTop="1">
      <c r="A3019" s="320"/>
      <c r="B3019" s="966" t="s">
        <v>2771</v>
      </c>
      <c r="C3019" s="924" t="s">
        <v>2772</v>
      </c>
      <c r="D3019" s="936" t="s">
        <v>2773</v>
      </c>
      <c r="E3019" s="940" t="s">
        <v>76</v>
      </c>
      <c r="F3019" s="941" t="s">
        <v>2788</v>
      </c>
      <c r="G3019" s="941" t="s">
        <v>2789</v>
      </c>
      <c r="H3019" s="463" t="s">
        <v>22</v>
      </c>
      <c r="I3019" s="464">
        <v>133</v>
      </c>
      <c r="J3019" s="464">
        <v>19</v>
      </c>
      <c r="K3019" s="464">
        <v>76</v>
      </c>
      <c r="L3019" s="464">
        <v>56</v>
      </c>
      <c r="M3019" s="465">
        <f>L3019+K3019+J3019+I3019</f>
        <v>284</v>
      </c>
      <c r="N3019" s="879" t="s">
        <v>2787</v>
      </c>
    </row>
    <row r="3020" spans="1:14" ht="31.5" customHeight="1">
      <c r="A3020" s="320"/>
      <c r="B3020" s="967"/>
      <c r="C3020" s="925"/>
      <c r="D3020" s="934"/>
      <c r="E3020" s="931"/>
      <c r="F3020" s="934"/>
      <c r="G3020" s="934"/>
      <c r="H3020" s="466" t="s">
        <v>24</v>
      </c>
      <c r="I3020" s="467">
        <v>133</v>
      </c>
      <c r="J3020" s="467">
        <v>19</v>
      </c>
      <c r="K3020" s="467">
        <v>76</v>
      </c>
      <c r="L3020" s="467">
        <v>56</v>
      </c>
      <c r="M3020" s="467">
        <f>L3020+K3020+J3020+I3020</f>
        <v>284</v>
      </c>
      <c r="N3020" s="880"/>
    </row>
    <row r="3021" spans="1:14" ht="31.5" customHeight="1" thickBot="1">
      <c r="A3021" s="320"/>
      <c r="B3021" s="971"/>
      <c r="C3021" s="926"/>
      <c r="D3021" s="935"/>
      <c r="E3021" s="931"/>
      <c r="F3021" s="934"/>
      <c r="G3021" s="934"/>
      <c r="H3021" s="466" t="s">
        <v>25</v>
      </c>
      <c r="I3021" s="471">
        <v>1</v>
      </c>
      <c r="J3021" s="471">
        <v>1</v>
      </c>
      <c r="K3021" s="471">
        <v>1</v>
      </c>
      <c r="L3021" s="471">
        <v>1</v>
      </c>
      <c r="M3021" s="487">
        <v>1</v>
      </c>
      <c r="N3021" s="881"/>
    </row>
    <row r="3022" spans="1:14" ht="31.5" customHeight="1" thickTop="1">
      <c r="A3022" s="320"/>
      <c r="B3022" s="966" t="s">
        <v>2771</v>
      </c>
      <c r="C3022" s="924" t="s">
        <v>2772</v>
      </c>
      <c r="D3022" s="936" t="s">
        <v>2773</v>
      </c>
      <c r="E3022" s="940" t="s">
        <v>113</v>
      </c>
      <c r="F3022" s="941" t="s">
        <v>2790</v>
      </c>
      <c r="G3022" s="941" t="s">
        <v>2791</v>
      </c>
      <c r="H3022" s="463" t="s">
        <v>22</v>
      </c>
      <c r="I3022" s="464">
        <v>133</v>
      </c>
      <c r="J3022" s="464">
        <v>19</v>
      </c>
      <c r="K3022" s="464">
        <v>76</v>
      </c>
      <c r="L3022" s="464">
        <v>56</v>
      </c>
      <c r="M3022" s="465">
        <f>L3022+K3022+J3022+I3022</f>
        <v>284</v>
      </c>
      <c r="N3022" s="879" t="s">
        <v>2787</v>
      </c>
    </row>
    <row r="3023" spans="1:14" ht="31.5" customHeight="1">
      <c r="A3023" s="320"/>
      <c r="B3023" s="967"/>
      <c r="C3023" s="925"/>
      <c r="D3023" s="934"/>
      <c r="E3023" s="931"/>
      <c r="F3023" s="934"/>
      <c r="G3023" s="934"/>
      <c r="H3023" s="466" t="s">
        <v>24</v>
      </c>
      <c r="I3023" s="467">
        <v>133</v>
      </c>
      <c r="J3023" s="467">
        <v>19</v>
      </c>
      <c r="K3023" s="467">
        <v>76</v>
      </c>
      <c r="L3023" s="467">
        <v>56</v>
      </c>
      <c r="M3023" s="467">
        <f>L3023+K3023+J3023+I3023</f>
        <v>284</v>
      </c>
      <c r="N3023" s="880"/>
    </row>
    <row r="3024" spans="1:14" ht="31.5" customHeight="1" thickBot="1">
      <c r="A3024" s="320"/>
      <c r="B3024" s="968"/>
      <c r="C3024" s="925"/>
      <c r="D3024" s="943"/>
      <c r="E3024" s="931"/>
      <c r="F3024" s="943"/>
      <c r="G3024" s="943"/>
      <c r="H3024" s="488" t="s">
        <v>25</v>
      </c>
      <c r="I3024" s="487">
        <v>1</v>
      </c>
      <c r="J3024" s="487">
        <v>1</v>
      </c>
      <c r="K3024" s="487">
        <v>1</v>
      </c>
      <c r="L3024" s="487">
        <v>1</v>
      </c>
      <c r="M3024" s="487">
        <v>1</v>
      </c>
      <c r="N3024" s="944"/>
    </row>
    <row r="3025" spans="1:14" ht="31.5" customHeight="1" thickTop="1">
      <c r="A3025" s="320"/>
      <c r="B3025" s="966" t="s">
        <v>2771</v>
      </c>
      <c r="C3025" s="924" t="s">
        <v>2792</v>
      </c>
      <c r="D3025" s="936" t="s">
        <v>2793</v>
      </c>
      <c r="E3025" s="980" t="s">
        <v>330</v>
      </c>
      <c r="F3025" s="936" t="s">
        <v>2794</v>
      </c>
      <c r="G3025" s="936" t="s">
        <v>2795</v>
      </c>
      <c r="H3025" s="489" t="s">
        <v>22</v>
      </c>
      <c r="I3025" s="465">
        <v>266950</v>
      </c>
      <c r="J3025" s="465">
        <v>0</v>
      </c>
      <c r="K3025" s="465">
        <v>2471</v>
      </c>
      <c r="L3025" s="465">
        <v>36557</v>
      </c>
      <c r="M3025" s="465">
        <f>L3025+K3025+J3025+I3025</f>
        <v>305978</v>
      </c>
      <c r="N3025" s="977" t="s">
        <v>2779</v>
      </c>
    </row>
    <row r="3026" spans="1:14" ht="31.5" customHeight="1">
      <c r="A3026" s="320"/>
      <c r="B3026" s="967"/>
      <c r="C3026" s="925"/>
      <c r="D3026" s="934"/>
      <c r="E3026" s="948"/>
      <c r="F3026" s="934"/>
      <c r="G3026" s="934"/>
      <c r="H3026" s="466" t="s">
        <v>24</v>
      </c>
      <c r="I3026" s="467">
        <v>305400</v>
      </c>
      <c r="J3026" s="467">
        <v>305400</v>
      </c>
      <c r="K3026" s="467">
        <v>305400</v>
      </c>
      <c r="L3026" s="467">
        <v>305400</v>
      </c>
      <c r="M3026" s="467">
        <v>305400</v>
      </c>
      <c r="N3026" s="978"/>
    </row>
    <row r="3027" spans="1:14" ht="31.5" customHeight="1" thickBot="1">
      <c r="A3027" s="320"/>
      <c r="B3027" s="971"/>
      <c r="C3027" s="926"/>
      <c r="D3027" s="935"/>
      <c r="E3027" s="981"/>
      <c r="F3027" s="935"/>
      <c r="G3027" s="935"/>
      <c r="H3027" s="490" t="s">
        <v>25</v>
      </c>
      <c r="I3027" s="481">
        <f>I3025/I3026</f>
        <v>0.87409954158480685</v>
      </c>
      <c r="J3027" s="491">
        <v>0</v>
      </c>
      <c r="K3027" s="481">
        <f>K3025/K3026</f>
        <v>8.0910281597904379E-3</v>
      </c>
      <c r="L3027" s="481">
        <f>L3025/L3026</f>
        <v>0.11970203012442698</v>
      </c>
      <c r="M3027" s="481">
        <v>1.0024</v>
      </c>
      <c r="N3027" s="979"/>
    </row>
    <row r="3028" spans="1:14" ht="31.5" customHeight="1" thickTop="1">
      <c r="A3028" s="320"/>
      <c r="B3028" s="966" t="s">
        <v>2771</v>
      </c>
      <c r="C3028" s="924" t="s">
        <v>2796</v>
      </c>
      <c r="D3028" s="936" t="s">
        <v>2797</v>
      </c>
      <c r="E3028" s="947" t="s">
        <v>19</v>
      </c>
      <c r="F3028" s="941" t="s">
        <v>2798</v>
      </c>
      <c r="G3028" s="941" t="s">
        <v>2799</v>
      </c>
      <c r="H3028" s="463" t="s">
        <v>22</v>
      </c>
      <c r="I3028" s="464">
        <v>0</v>
      </c>
      <c r="J3028" s="464">
        <v>0</v>
      </c>
      <c r="K3028" s="464">
        <v>0</v>
      </c>
      <c r="L3028" s="464">
        <v>450</v>
      </c>
      <c r="M3028" s="465">
        <v>450</v>
      </c>
      <c r="N3028" s="879" t="s">
        <v>2800</v>
      </c>
    </row>
    <row r="3029" spans="1:14" ht="31.5" customHeight="1">
      <c r="A3029" s="320"/>
      <c r="B3029" s="967"/>
      <c r="C3029" s="925"/>
      <c r="D3029" s="934"/>
      <c r="E3029" s="948"/>
      <c r="F3029" s="934"/>
      <c r="G3029" s="934"/>
      <c r="H3029" s="466" t="s">
        <v>24</v>
      </c>
      <c r="I3029" s="467">
        <v>0</v>
      </c>
      <c r="J3029" s="467">
        <v>0</v>
      </c>
      <c r="K3029" s="467">
        <v>0</v>
      </c>
      <c r="L3029" s="467">
        <v>631</v>
      </c>
      <c r="M3029" s="467">
        <v>631</v>
      </c>
      <c r="N3029" s="880"/>
    </row>
    <row r="3030" spans="1:14" ht="31.5" customHeight="1" thickBot="1">
      <c r="A3030" s="320"/>
      <c r="B3030" s="971"/>
      <c r="C3030" s="926"/>
      <c r="D3030" s="935"/>
      <c r="E3030" s="948"/>
      <c r="F3030" s="934"/>
      <c r="G3030" s="934"/>
      <c r="H3030" s="466" t="s">
        <v>25</v>
      </c>
      <c r="I3030" s="467">
        <v>0</v>
      </c>
      <c r="J3030" s="467">
        <v>0</v>
      </c>
      <c r="K3030" s="467">
        <v>0</v>
      </c>
      <c r="L3030" s="486">
        <v>0.71309999999999996</v>
      </c>
      <c r="M3030" s="486">
        <v>0.71309999999999996</v>
      </c>
      <c r="N3030" s="881"/>
    </row>
    <row r="3031" spans="1:14" ht="31.5" customHeight="1" thickTop="1">
      <c r="A3031" s="320"/>
      <c r="B3031" s="966" t="s">
        <v>2771</v>
      </c>
      <c r="C3031" s="924" t="s">
        <v>2796</v>
      </c>
      <c r="D3031" s="936" t="s">
        <v>2797</v>
      </c>
      <c r="E3031" s="940" t="s">
        <v>26</v>
      </c>
      <c r="F3031" s="939" t="s">
        <v>2801</v>
      </c>
      <c r="G3031" s="939" t="s">
        <v>2802</v>
      </c>
      <c r="H3031" s="463" t="s">
        <v>22</v>
      </c>
      <c r="I3031" s="464">
        <v>0</v>
      </c>
      <c r="J3031" s="464">
        <v>0</v>
      </c>
      <c r="K3031" s="464">
        <v>0</v>
      </c>
      <c r="L3031" s="464">
        <v>0</v>
      </c>
      <c r="M3031" s="492">
        <v>0</v>
      </c>
      <c r="N3031" s="879" t="s">
        <v>2803</v>
      </c>
    </row>
    <row r="3032" spans="1:14" ht="31.5" customHeight="1">
      <c r="A3032" s="320"/>
      <c r="B3032" s="967"/>
      <c r="C3032" s="925"/>
      <c r="D3032" s="934"/>
      <c r="E3032" s="931"/>
      <c r="F3032" s="928"/>
      <c r="G3032" s="928"/>
      <c r="H3032" s="466" t="s">
        <v>24</v>
      </c>
      <c r="I3032" s="467">
        <v>0</v>
      </c>
      <c r="J3032" s="467">
        <v>0</v>
      </c>
      <c r="K3032" s="467">
        <v>0</v>
      </c>
      <c r="L3032" s="467">
        <v>0</v>
      </c>
      <c r="M3032" s="467">
        <v>0</v>
      </c>
      <c r="N3032" s="880"/>
    </row>
    <row r="3033" spans="1:14" ht="31.5" customHeight="1" thickBot="1">
      <c r="A3033" s="320"/>
      <c r="B3033" s="971"/>
      <c r="C3033" s="926"/>
      <c r="D3033" s="935"/>
      <c r="E3033" s="931"/>
      <c r="F3033" s="928"/>
      <c r="G3033" s="928"/>
      <c r="H3033" s="466" t="s">
        <v>25</v>
      </c>
      <c r="I3033" s="467">
        <v>0</v>
      </c>
      <c r="J3033" s="467">
        <v>0</v>
      </c>
      <c r="K3033" s="467">
        <v>0</v>
      </c>
      <c r="L3033" s="467">
        <v>0</v>
      </c>
      <c r="M3033" s="474">
        <v>0</v>
      </c>
      <c r="N3033" s="881"/>
    </row>
    <row r="3034" spans="1:14" ht="31.5" customHeight="1" thickTop="1">
      <c r="A3034" s="320"/>
      <c r="B3034" s="966" t="s">
        <v>2771</v>
      </c>
      <c r="C3034" s="924" t="s">
        <v>2796</v>
      </c>
      <c r="D3034" s="936" t="s">
        <v>2797</v>
      </c>
      <c r="E3034" s="940" t="s">
        <v>55</v>
      </c>
      <c r="F3034" s="941" t="s">
        <v>2804</v>
      </c>
      <c r="G3034" s="941" t="s">
        <v>2805</v>
      </c>
      <c r="H3034" s="463" t="s">
        <v>22</v>
      </c>
      <c r="I3034" s="464">
        <v>4062</v>
      </c>
      <c r="J3034" s="464">
        <v>1209</v>
      </c>
      <c r="K3034" s="464">
        <v>208</v>
      </c>
      <c r="L3034" s="464">
        <v>127</v>
      </c>
      <c r="M3034" s="465">
        <f>L3034+K3034+J3034+I3034</f>
        <v>5606</v>
      </c>
      <c r="N3034" s="879" t="s">
        <v>2806</v>
      </c>
    </row>
    <row r="3035" spans="1:14" ht="31.5" customHeight="1">
      <c r="A3035" s="320"/>
      <c r="B3035" s="967"/>
      <c r="C3035" s="925"/>
      <c r="D3035" s="934"/>
      <c r="E3035" s="931"/>
      <c r="F3035" s="934"/>
      <c r="G3035" s="934"/>
      <c r="H3035" s="466" t="s">
        <v>24</v>
      </c>
      <c r="I3035" s="467">
        <v>5600</v>
      </c>
      <c r="J3035" s="467">
        <v>5600</v>
      </c>
      <c r="K3035" s="467">
        <v>5600</v>
      </c>
      <c r="L3035" s="467">
        <v>5600</v>
      </c>
      <c r="M3035" s="467">
        <v>5600</v>
      </c>
      <c r="N3035" s="880"/>
    </row>
    <row r="3036" spans="1:14" ht="31.5" customHeight="1" thickBot="1">
      <c r="A3036" s="320"/>
      <c r="B3036" s="971"/>
      <c r="C3036" s="926"/>
      <c r="D3036" s="935"/>
      <c r="E3036" s="931"/>
      <c r="F3036" s="934"/>
      <c r="G3036" s="934"/>
      <c r="H3036" s="466" t="s">
        <v>25</v>
      </c>
      <c r="I3036" s="486">
        <f>I3034/I3035</f>
        <v>0.72535714285714281</v>
      </c>
      <c r="J3036" s="486">
        <f t="shared" ref="J3036:L3036" si="67">J3034/J3035</f>
        <v>0.21589285714285714</v>
      </c>
      <c r="K3036" s="486">
        <f t="shared" si="67"/>
        <v>3.7142857142857144E-2</v>
      </c>
      <c r="L3036" s="486">
        <f t="shared" si="67"/>
        <v>2.267857142857143E-2</v>
      </c>
      <c r="M3036" s="485">
        <f>L3036+K3036+J3036+I3036</f>
        <v>1.0010714285714286</v>
      </c>
      <c r="N3036" s="881"/>
    </row>
    <row r="3037" spans="1:14" ht="31.5" customHeight="1" thickTop="1">
      <c r="A3037" s="320"/>
      <c r="B3037" s="966" t="s">
        <v>2771</v>
      </c>
      <c r="C3037" s="924" t="s">
        <v>2796</v>
      </c>
      <c r="D3037" s="936" t="s">
        <v>2797</v>
      </c>
      <c r="E3037" s="940" t="s">
        <v>59</v>
      </c>
      <c r="F3037" s="941" t="s">
        <v>2807</v>
      </c>
      <c r="G3037" s="941" t="s">
        <v>2808</v>
      </c>
      <c r="H3037" s="463" t="s">
        <v>22</v>
      </c>
      <c r="I3037" s="464">
        <v>450</v>
      </c>
      <c r="J3037" s="464">
        <v>1800</v>
      </c>
      <c r="K3037" s="464">
        <v>886</v>
      </c>
      <c r="L3037" s="464">
        <v>2259</v>
      </c>
      <c r="M3037" s="465">
        <f>L3037+K3037+J3037+I3037</f>
        <v>5395</v>
      </c>
      <c r="N3037" s="879" t="s">
        <v>2787</v>
      </c>
    </row>
    <row r="3038" spans="1:14" ht="31.5" customHeight="1">
      <c r="A3038" s="320"/>
      <c r="B3038" s="967"/>
      <c r="C3038" s="925"/>
      <c r="D3038" s="934"/>
      <c r="E3038" s="931"/>
      <c r="F3038" s="934"/>
      <c r="G3038" s="934"/>
      <c r="H3038" s="466" t="s">
        <v>24</v>
      </c>
      <c r="I3038" s="467">
        <v>5395</v>
      </c>
      <c r="J3038" s="467">
        <v>5395</v>
      </c>
      <c r="K3038" s="467">
        <v>5395</v>
      </c>
      <c r="L3038" s="467">
        <v>5395</v>
      </c>
      <c r="M3038" s="467">
        <v>5395</v>
      </c>
      <c r="N3038" s="880"/>
    </row>
    <row r="3039" spans="1:14" ht="31.5" customHeight="1" thickBot="1">
      <c r="A3039" s="320"/>
      <c r="B3039" s="971"/>
      <c r="C3039" s="926"/>
      <c r="D3039" s="935"/>
      <c r="E3039" s="931"/>
      <c r="F3039" s="934"/>
      <c r="G3039" s="934"/>
      <c r="H3039" s="466" t="s">
        <v>25</v>
      </c>
      <c r="I3039" s="486">
        <f>I3037/I3038</f>
        <v>8.3410565338276177E-2</v>
      </c>
      <c r="J3039" s="486">
        <f t="shared" ref="J3039:L3039" si="68">J3037/J3038</f>
        <v>0.33364226135310471</v>
      </c>
      <c r="K3039" s="486">
        <f t="shared" si="68"/>
        <v>0.16422613531047267</v>
      </c>
      <c r="L3039" s="486">
        <f t="shared" si="68"/>
        <v>0.41872103799814642</v>
      </c>
      <c r="M3039" s="486">
        <f>L3039+K3039+J3039+I3039</f>
        <v>1</v>
      </c>
      <c r="N3039" s="881"/>
    </row>
    <row r="3040" spans="1:14" ht="31.5" customHeight="1" thickTop="1">
      <c r="A3040" s="320"/>
      <c r="B3040" s="970" t="s">
        <v>2771</v>
      </c>
      <c r="C3040" s="925" t="s">
        <v>2796</v>
      </c>
      <c r="D3040" s="933" t="s">
        <v>2797</v>
      </c>
      <c r="E3040" s="940" t="s">
        <v>70</v>
      </c>
      <c r="F3040" s="941" t="s">
        <v>2809</v>
      </c>
      <c r="G3040" s="941" t="s">
        <v>2810</v>
      </c>
      <c r="H3040" s="463" t="s">
        <v>22</v>
      </c>
      <c r="I3040" s="464">
        <v>0</v>
      </c>
      <c r="J3040" s="464">
        <v>0</v>
      </c>
      <c r="K3040" s="464">
        <v>0</v>
      </c>
      <c r="L3040" s="464">
        <v>0</v>
      </c>
      <c r="M3040" s="492">
        <v>0</v>
      </c>
      <c r="N3040" s="879" t="s">
        <v>2811</v>
      </c>
    </row>
    <row r="3041" spans="1:14" ht="31.5" customHeight="1">
      <c r="A3041" s="320"/>
      <c r="B3041" s="967"/>
      <c r="C3041" s="925"/>
      <c r="D3041" s="934"/>
      <c r="E3041" s="931"/>
      <c r="F3041" s="934"/>
      <c r="G3041" s="934"/>
      <c r="H3041" s="466" t="s">
        <v>24</v>
      </c>
      <c r="I3041" s="467">
        <v>0</v>
      </c>
      <c r="J3041" s="467">
        <v>0</v>
      </c>
      <c r="K3041" s="467">
        <v>0</v>
      </c>
      <c r="L3041" s="467">
        <v>0</v>
      </c>
      <c r="M3041" s="467">
        <v>0</v>
      </c>
      <c r="N3041" s="880"/>
    </row>
    <row r="3042" spans="1:14" ht="31.5" customHeight="1" thickBot="1">
      <c r="A3042" s="320"/>
      <c r="B3042" s="968"/>
      <c r="C3042" s="925"/>
      <c r="D3042" s="943"/>
      <c r="E3042" s="931"/>
      <c r="F3042" s="934"/>
      <c r="G3042" s="934"/>
      <c r="H3042" s="466" t="s">
        <v>25</v>
      </c>
      <c r="I3042" s="467">
        <v>0</v>
      </c>
      <c r="J3042" s="467">
        <v>0</v>
      </c>
      <c r="K3042" s="467">
        <v>0</v>
      </c>
      <c r="L3042" s="467">
        <v>0</v>
      </c>
      <c r="M3042" s="467">
        <v>0</v>
      </c>
      <c r="N3042" s="881"/>
    </row>
    <row r="3043" spans="1:14" ht="31.5" customHeight="1" thickTop="1">
      <c r="A3043" s="320"/>
      <c r="B3043" s="966" t="s">
        <v>2771</v>
      </c>
      <c r="C3043" s="924" t="s">
        <v>2796</v>
      </c>
      <c r="D3043" s="972" t="s">
        <v>2797</v>
      </c>
      <c r="E3043" s="975" t="s">
        <v>73</v>
      </c>
      <c r="F3043" s="941" t="s">
        <v>2812</v>
      </c>
      <c r="G3043" s="941" t="s">
        <v>2813</v>
      </c>
      <c r="H3043" s="463" t="s">
        <v>22</v>
      </c>
      <c r="I3043" s="464">
        <v>0</v>
      </c>
      <c r="J3043" s="464">
        <v>0</v>
      </c>
      <c r="K3043" s="464">
        <v>0</v>
      </c>
      <c r="L3043" s="464">
        <v>0</v>
      </c>
      <c r="M3043" s="492">
        <v>0</v>
      </c>
      <c r="N3043" s="879" t="s">
        <v>2811</v>
      </c>
    </row>
    <row r="3044" spans="1:14" ht="31.5" customHeight="1">
      <c r="A3044" s="320"/>
      <c r="B3044" s="967"/>
      <c r="C3044" s="925"/>
      <c r="D3044" s="973"/>
      <c r="E3044" s="976"/>
      <c r="F3044" s="934"/>
      <c r="G3044" s="934"/>
      <c r="H3044" s="466" t="s">
        <v>24</v>
      </c>
      <c r="I3044" s="467">
        <v>0</v>
      </c>
      <c r="J3044" s="467">
        <v>0</v>
      </c>
      <c r="K3044" s="467">
        <v>0</v>
      </c>
      <c r="L3044" s="467">
        <v>0</v>
      </c>
      <c r="M3044" s="467">
        <v>0</v>
      </c>
      <c r="N3044" s="880"/>
    </row>
    <row r="3045" spans="1:14" ht="31.5" customHeight="1" thickBot="1">
      <c r="A3045" s="320"/>
      <c r="B3045" s="971"/>
      <c r="C3045" s="926"/>
      <c r="D3045" s="974"/>
      <c r="E3045" s="976"/>
      <c r="F3045" s="934"/>
      <c r="G3045" s="934"/>
      <c r="H3045" s="466" t="s">
        <v>25</v>
      </c>
      <c r="I3045" s="467">
        <v>0</v>
      </c>
      <c r="J3045" s="467">
        <v>0</v>
      </c>
      <c r="K3045" s="467">
        <v>0</v>
      </c>
      <c r="L3045" s="467">
        <v>0</v>
      </c>
      <c r="M3045" s="474">
        <v>0</v>
      </c>
      <c r="N3045" s="881"/>
    </row>
    <row r="3046" spans="1:14" ht="31.5" customHeight="1" thickTop="1">
      <c r="A3046" s="320"/>
      <c r="B3046" s="966" t="s">
        <v>2771</v>
      </c>
      <c r="C3046" s="924" t="s">
        <v>2796</v>
      </c>
      <c r="D3046" s="936" t="s">
        <v>2797</v>
      </c>
      <c r="E3046" s="940" t="s">
        <v>76</v>
      </c>
      <c r="F3046" s="941" t="s">
        <v>2814</v>
      </c>
      <c r="G3046" s="941" t="s">
        <v>2815</v>
      </c>
      <c r="H3046" s="463" t="s">
        <v>22</v>
      </c>
      <c r="I3046" s="464">
        <v>162</v>
      </c>
      <c r="J3046" s="464">
        <v>52</v>
      </c>
      <c r="K3046" s="464">
        <v>16</v>
      </c>
      <c r="L3046" s="464">
        <v>20</v>
      </c>
      <c r="M3046" s="465">
        <f>L3046+K3046+J3046+I3046</f>
        <v>250</v>
      </c>
      <c r="N3046" s="879" t="s">
        <v>2787</v>
      </c>
    </row>
    <row r="3047" spans="1:14" ht="31.5" customHeight="1">
      <c r="A3047" s="320"/>
      <c r="B3047" s="967"/>
      <c r="C3047" s="925"/>
      <c r="D3047" s="934"/>
      <c r="E3047" s="931"/>
      <c r="F3047" s="934"/>
      <c r="G3047" s="934"/>
      <c r="H3047" s="466" t="s">
        <v>24</v>
      </c>
      <c r="I3047" s="467">
        <v>162</v>
      </c>
      <c r="J3047" s="467">
        <v>52</v>
      </c>
      <c r="K3047" s="467">
        <v>16</v>
      </c>
      <c r="L3047" s="467">
        <v>20</v>
      </c>
      <c r="M3047" s="467">
        <f>L3047+K3047+J3047+I3047</f>
        <v>250</v>
      </c>
      <c r="N3047" s="880"/>
    </row>
    <row r="3048" spans="1:14" ht="31.5" customHeight="1" thickBot="1">
      <c r="A3048" s="320"/>
      <c r="B3048" s="971"/>
      <c r="C3048" s="926"/>
      <c r="D3048" s="935"/>
      <c r="E3048" s="931"/>
      <c r="F3048" s="934"/>
      <c r="G3048" s="934"/>
      <c r="H3048" s="466" t="s">
        <v>25</v>
      </c>
      <c r="I3048" s="471">
        <v>1</v>
      </c>
      <c r="J3048" s="471">
        <v>1</v>
      </c>
      <c r="K3048" s="471">
        <v>1</v>
      </c>
      <c r="L3048" s="471">
        <v>1</v>
      </c>
      <c r="M3048" s="487">
        <v>1</v>
      </c>
      <c r="N3048" s="881"/>
    </row>
    <row r="3049" spans="1:14" ht="31.5" customHeight="1" thickTop="1">
      <c r="A3049" s="320"/>
      <c r="B3049" s="966" t="s">
        <v>2771</v>
      </c>
      <c r="C3049" s="924" t="s">
        <v>2796</v>
      </c>
      <c r="D3049" s="936" t="s">
        <v>2797</v>
      </c>
      <c r="E3049" s="940" t="s">
        <v>113</v>
      </c>
      <c r="F3049" s="941" t="s">
        <v>2816</v>
      </c>
      <c r="G3049" s="941" t="s">
        <v>2817</v>
      </c>
      <c r="H3049" s="463" t="s">
        <v>22</v>
      </c>
      <c r="I3049" s="464">
        <v>162</v>
      </c>
      <c r="J3049" s="464">
        <v>52</v>
      </c>
      <c r="K3049" s="464">
        <v>16</v>
      </c>
      <c r="L3049" s="464">
        <v>20</v>
      </c>
      <c r="M3049" s="465">
        <f>L3049+K3049+J3049+I3049</f>
        <v>250</v>
      </c>
      <c r="N3049" s="879" t="s">
        <v>2787</v>
      </c>
    </row>
    <row r="3050" spans="1:14" ht="31.5" customHeight="1">
      <c r="A3050" s="320"/>
      <c r="B3050" s="967"/>
      <c r="C3050" s="925"/>
      <c r="D3050" s="934"/>
      <c r="E3050" s="931"/>
      <c r="F3050" s="934"/>
      <c r="G3050" s="934"/>
      <c r="H3050" s="466" t="s">
        <v>24</v>
      </c>
      <c r="I3050" s="467">
        <v>162</v>
      </c>
      <c r="J3050" s="467">
        <v>52</v>
      </c>
      <c r="K3050" s="467">
        <v>16</v>
      </c>
      <c r="L3050" s="467">
        <v>20</v>
      </c>
      <c r="M3050" s="467">
        <f>L3050+K3050+J3050+I3050</f>
        <v>250</v>
      </c>
      <c r="N3050" s="880"/>
    </row>
    <row r="3051" spans="1:14" ht="31.5" customHeight="1" thickBot="1">
      <c r="A3051" s="320"/>
      <c r="B3051" s="971"/>
      <c r="C3051" s="926"/>
      <c r="D3051" s="935"/>
      <c r="E3051" s="931"/>
      <c r="F3051" s="934"/>
      <c r="G3051" s="934"/>
      <c r="H3051" s="466" t="s">
        <v>25</v>
      </c>
      <c r="I3051" s="471">
        <v>1</v>
      </c>
      <c r="J3051" s="471">
        <v>1</v>
      </c>
      <c r="K3051" s="471">
        <v>1</v>
      </c>
      <c r="L3051" s="471">
        <v>1</v>
      </c>
      <c r="M3051" s="487">
        <v>1</v>
      </c>
      <c r="N3051" s="881"/>
    </row>
    <row r="3052" spans="1:14" ht="31.5" customHeight="1" thickTop="1">
      <c r="A3052" s="320"/>
      <c r="B3052" s="966" t="s">
        <v>2771</v>
      </c>
      <c r="C3052" s="924" t="s">
        <v>2796</v>
      </c>
      <c r="D3052" s="936" t="s">
        <v>2797</v>
      </c>
      <c r="E3052" s="940" t="s">
        <v>119</v>
      </c>
      <c r="F3052" s="941" t="s">
        <v>2818</v>
      </c>
      <c r="G3052" s="941" t="s">
        <v>2819</v>
      </c>
      <c r="H3052" s="463" t="s">
        <v>22</v>
      </c>
      <c r="I3052" s="464">
        <v>0</v>
      </c>
      <c r="J3052" s="464">
        <v>0</v>
      </c>
      <c r="K3052" s="464">
        <v>0</v>
      </c>
      <c r="L3052" s="464">
        <v>461</v>
      </c>
      <c r="M3052" s="465">
        <v>461</v>
      </c>
      <c r="N3052" s="879" t="s">
        <v>2820</v>
      </c>
    </row>
    <row r="3053" spans="1:14" ht="31.5" customHeight="1">
      <c r="A3053" s="320"/>
      <c r="B3053" s="967"/>
      <c r="C3053" s="925"/>
      <c r="D3053" s="934"/>
      <c r="E3053" s="931"/>
      <c r="F3053" s="934"/>
      <c r="G3053" s="934"/>
      <c r="H3053" s="466" t="s">
        <v>24</v>
      </c>
      <c r="I3053" s="467">
        <v>0</v>
      </c>
      <c r="J3053" s="467">
        <v>0</v>
      </c>
      <c r="K3053" s="467">
        <v>0</v>
      </c>
      <c r="L3053" s="467">
        <v>461</v>
      </c>
      <c r="M3053" s="467">
        <v>461</v>
      </c>
      <c r="N3053" s="880"/>
    </row>
    <row r="3054" spans="1:14" ht="31.5" customHeight="1" thickBot="1">
      <c r="A3054" s="320"/>
      <c r="B3054" s="971"/>
      <c r="C3054" s="926"/>
      <c r="D3054" s="935"/>
      <c r="E3054" s="931"/>
      <c r="F3054" s="934"/>
      <c r="G3054" s="934"/>
      <c r="H3054" s="466" t="s">
        <v>25</v>
      </c>
      <c r="I3054" s="467">
        <v>0</v>
      </c>
      <c r="J3054" s="467">
        <v>0</v>
      </c>
      <c r="K3054" s="467">
        <v>0</v>
      </c>
      <c r="L3054" s="471">
        <v>1</v>
      </c>
      <c r="M3054" s="487">
        <v>1</v>
      </c>
      <c r="N3054" s="881"/>
    </row>
    <row r="3055" spans="1:14" ht="31.5" customHeight="1" thickTop="1">
      <c r="A3055" s="320"/>
      <c r="B3055" s="970" t="s">
        <v>2771</v>
      </c>
      <c r="C3055" s="925" t="s">
        <v>2796</v>
      </c>
      <c r="D3055" s="933" t="s">
        <v>2797</v>
      </c>
      <c r="E3055" s="940" t="s">
        <v>126</v>
      </c>
      <c r="F3055" s="941" t="s">
        <v>2821</v>
      </c>
      <c r="G3055" s="941" t="s">
        <v>2822</v>
      </c>
      <c r="H3055" s="463" t="s">
        <v>22</v>
      </c>
      <c r="I3055" s="464">
        <v>0</v>
      </c>
      <c r="J3055" s="464">
        <v>0</v>
      </c>
      <c r="K3055" s="464">
        <v>0</v>
      </c>
      <c r="L3055" s="464">
        <v>461</v>
      </c>
      <c r="M3055" s="465">
        <v>461</v>
      </c>
      <c r="N3055" s="879" t="s">
        <v>2823</v>
      </c>
    </row>
    <row r="3056" spans="1:14" ht="31.5" customHeight="1">
      <c r="A3056" s="320"/>
      <c r="B3056" s="967"/>
      <c r="C3056" s="925"/>
      <c r="D3056" s="934"/>
      <c r="E3056" s="931"/>
      <c r="F3056" s="934"/>
      <c r="G3056" s="934"/>
      <c r="H3056" s="466" t="s">
        <v>24</v>
      </c>
      <c r="I3056" s="467">
        <v>0</v>
      </c>
      <c r="J3056" s="467">
        <v>0</v>
      </c>
      <c r="K3056" s="467">
        <v>0</v>
      </c>
      <c r="L3056" s="467">
        <v>461</v>
      </c>
      <c r="M3056" s="467">
        <v>461</v>
      </c>
      <c r="N3056" s="880"/>
    </row>
    <row r="3057" spans="1:14" ht="31.5" customHeight="1" thickBot="1">
      <c r="A3057" s="320"/>
      <c r="B3057" s="971"/>
      <c r="C3057" s="926"/>
      <c r="D3057" s="935"/>
      <c r="E3057" s="932"/>
      <c r="F3057" s="935"/>
      <c r="G3057" s="935"/>
      <c r="H3057" s="490" t="s">
        <v>25</v>
      </c>
      <c r="I3057" s="484">
        <v>0</v>
      </c>
      <c r="J3057" s="484">
        <v>0</v>
      </c>
      <c r="K3057" s="484">
        <v>0</v>
      </c>
      <c r="L3057" s="491">
        <v>1</v>
      </c>
      <c r="M3057" s="491">
        <v>1</v>
      </c>
      <c r="N3057" s="881"/>
    </row>
    <row r="3058" spans="1:14" ht="31.5" customHeight="1" thickTop="1">
      <c r="A3058" s="320"/>
      <c r="B3058" s="966" t="s">
        <v>2771</v>
      </c>
      <c r="C3058" s="924" t="s">
        <v>2824</v>
      </c>
      <c r="D3058" s="936" t="s">
        <v>2825</v>
      </c>
      <c r="E3058" s="947" t="s">
        <v>19</v>
      </c>
      <c r="F3058" s="941" t="s">
        <v>2826</v>
      </c>
      <c r="G3058" s="941" t="s">
        <v>2827</v>
      </c>
      <c r="H3058" s="463" t="s">
        <v>22</v>
      </c>
      <c r="I3058" s="464">
        <v>0</v>
      </c>
      <c r="J3058" s="464">
        <v>0</v>
      </c>
      <c r="K3058" s="464">
        <v>0</v>
      </c>
      <c r="L3058" s="464">
        <v>0</v>
      </c>
      <c r="M3058" s="465">
        <v>0</v>
      </c>
      <c r="N3058" s="879" t="s">
        <v>2828</v>
      </c>
    </row>
    <row r="3059" spans="1:14" ht="31.5" customHeight="1">
      <c r="A3059" s="320"/>
      <c r="B3059" s="967"/>
      <c r="C3059" s="925"/>
      <c r="D3059" s="934"/>
      <c r="E3059" s="948"/>
      <c r="F3059" s="934"/>
      <c r="G3059" s="934"/>
      <c r="H3059" s="466" t="s">
        <v>24</v>
      </c>
      <c r="I3059" s="467">
        <v>0</v>
      </c>
      <c r="J3059" s="467">
        <v>0</v>
      </c>
      <c r="K3059" s="467">
        <v>0</v>
      </c>
      <c r="L3059" s="467">
        <v>0</v>
      </c>
      <c r="M3059" s="467">
        <v>0</v>
      </c>
      <c r="N3059" s="880"/>
    </row>
    <row r="3060" spans="1:14" ht="31.5" customHeight="1" thickBot="1">
      <c r="A3060" s="320"/>
      <c r="B3060" s="971"/>
      <c r="C3060" s="926"/>
      <c r="D3060" s="935"/>
      <c r="E3060" s="948"/>
      <c r="F3060" s="934"/>
      <c r="G3060" s="934"/>
      <c r="H3060" s="466" t="s">
        <v>25</v>
      </c>
      <c r="I3060" s="467">
        <v>0</v>
      </c>
      <c r="J3060" s="467">
        <v>0</v>
      </c>
      <c r="K3060" s="467">
        <v>0</v>
      </c>
      <c r="L3060" s="467">
        <v>0</v>
      </c>
      <c r="M3060" s="474">
        <v>0</v>
      </c>
      <c r="N3060" s="881"/>
    </row>
    <row r="3061" spans="1:14" ht="31.5" customHeight="1" thickTop="1">
      <c r="A3061" s="320"/>
      <c r="B3061" s="966" t="s">
        <v>2771</v>
      </c>
      <c r="C3061" s="924" t="s">
        <v>2824</v>
      </c>
      <c r="D3061" s="936" t="s">
        <v>2825</v>
      </c>
      <c r="E3061" s="940" t="s">
        <v>26</v>
      </c>
      <c r="F3061" s="939" t="s">
        <v>2829</v>
      </c>
      <c r="G3061" s="939" t="s">
        <v>2830</v>
      </c>
      <c r="H3061" s="463" t="s">
        <v>22</v>
      </c>
      <c r="I3061" s="464">
        <v>0</v>
      </c>
      <c r="J3061" s="464">
        <v>0</v>
      </c>
      <c r="K3061" s="464">
        <v>0</v>
      </c>
      <c r="L3061" s="464">
        <v>0</v>
      </c>
      <c r="M3061" s="465">
        <v>0</v>
      </c>
      <c r="N3061" s="879" t="s">
        <v>2828</v>
      </c>
    </row>
    <row r="3062" spans="1:14" ht="31.5" customHeight="1">
      <c r="A3062" s="320"/>
      <c r="B3062" s="967"/>
      <c r="C3062" s="925"/>
      <c r="D3062" s="934"/>
      <c r="E3062" s="931"/>
      <c r="F3062" s="928"/>
      <c r="G3062" s="928"/>
      <c r="H3062" s="466" t="s">
        <v>24</v>
      </c>
      <c r="I3062" s="467">
        <v>0</v>
      </c>
      <c r="J3062" s="467">
        <v>0</v>
      </c>
      <c r="K3062" s="467">
        <v>0</v>
      </c>
      <c r="L3062" s="467">
        <v>0</v>
      </c>
      <c r="M3062" s="467">
        <v>0</v>
      </c>
      <c r="N3062" s="880"/>
    </row>
    <row r="3063" spans="1:14" ht="31.5" customHeight="1" thickBot="1">
      <c r="A3063" s="320"/>
      <c r="B3063" s="971"/>
      <c r="C3063" s="926"/>
      <c r="D3063" s="935"/>
      <c r="E3063" s="931"/>
      <c r="F3063" s="928"/>
      <c r="G3063" s="928"/>
      <c r="H3063" s="466" t="s">
        <v>25</v>
      </c>
      <c r="I3063" s="467">
        <v>0</v>
      </c>
      <c r="J3063" s="467">
        <v>0</v>
      </c>
      <c r="K3063" s="467">
        <v>0</v>
      </c>
      <c r="L3063" s="467">
        <v>0</v>
      </c>
      <c r="M3063" s="474">
        <v>0</v>
      </c>
      <c r="N3063" s="881"/>
    </row>
    <row r="3064" spans="1:14" ht="31.5" customHeight="1" thickTop="1">
      <c r="A3064" s="320"/>
      <c r="B3064" s="970" t="s">
        <v>2771</v>
      </c>
      <c r="C3064" s="925" t="s">
        <v>2824</v>
      </c>
      <c r="D3064" s="933" t="s">
        <v>2825</v>
      </c>
      <c r="E3064" s="940" t="s">
        <v>55</v>
      </c>
      <c r="F3064" s="941" t="s">
        <v>2831</v>
      </c>
      <c r="G3064" s="941" t="s">
        <v>2832</v>
      </c>
      <c r="H3064" s="463" t="s">
        <v>22</v>
      </c>
      <c r="I3064" s="464">
        <v>0</v>
      </c>
      <c r="J3064" s="464">
        <v>0</v>
      </c>
      <c r="K3064" s="464">
        <v>0</v>
      </c>
      <c r="L3064" s="464">
        <v>0</v>
      </c>
      <c r="M3064" s="465">
        <v>0</v>
      </c>
      <c r="N3064" s="879" t="s">
        <v>2828</v>
      </c>
    </row>
    <row r="3065" spans="1:14" ht="31.5" customHeight="1">
      <c r="A3065" s="320"/>
      <c r="B3065" s="967"/>
      <c r="C3065" s="925"/>
      <c r="D3065" s="934"/>
      <c r="E3065" s="931"/>
      <c r="F3065" s="934"/>
      <c r="G3065" s="934"/>
      <c r="H3065" s="466" t="s">
        <v>24</v>
      </c>
      <c r="I3065" s="467">
        <v>0</v>
      </c>
      <c r="J3065" s="467">
        <v>0</v>
      </c>
      <c r="K3065" s="467">
        <v>0</v>
      </c>
      <c r="L3065" s="467">
        <v>0</v>
      </c>
      <c r="M3065" s="467">
        <v>0</v>
      </c>
      <c r="N3065" s="880"/>
    </row>
    <row r="3066" spans="1:14" ht="31.5" customHeight="1" thickBot="1">
      <c r="A3066" s="320"/>
      <c r="B3066" s="971"/>
      <c r="C3066" s="926"/>
      <c r="D3066" s="935"/>
      <c r="E3066" s="932"/>
      <c r="F3066" s="934"/>
      <c r="G3066" s="934"/>
      <c r="H3066" s="466" t="s">
        <v>25</v>
      </c>
      <c r="I3066" s="467">
        <v>0</v>
      </c>
      <c r="J3066" s="467">
        <v>0</v>
      </c>
      <c r="K3066" s="467">
        <v>0</v>
      </c>
      <c r="L3066" s="467">
        <v>0</v>
      </c>
      <c r="M3066" s="474">
        <v>0</v>
      </c>
      <c r="N3066" s="881"/>
    </row>
    <row r="3067" spans="1:14" ht="31.5" customHeight="1" thickTop="1">
      <c r="A3067" s="320"/>
      <c r="B3067" s="966" t="s">
        <v>2771</v>
      </c>
      <c r="C3067" s="924" t="s">
        <v>2824</v>
      </c>
      <c r="D3067" s="936" t="s">
        <v>2825</v>
      </c>
      <c r="E3067" s="931" t="s">
        <v>70</v>
      </c>
      <c r="F3067" s="941" t="s">
        <v>2833</v>
      </c>
      <c r="G3067" s="941" t="s">
        <v>2834</v>
      </c>
      <c r="H3067" s="463" t="s">
        <v>22</v>
      </c>
      <c r="I3067" s="464">
        <v>0</v>
      </c>
      <c r="J3067" s="464">
        <v>0</v>
      </c>
      <c r="K3067" s="464">
        <v>0</v>
      </c>
      <c r="L3067" s="464">
        <v>0</v>
      </c>
      <c r="M3067" s="465">
        <v>0</v>
      </c>
      <c r="N3067" s="879" t="s">
        <v>2828</v>
      </c>
    </row>
    <row r="3068" spans="1:14" ht="31.5" customHeight="1">
      <c r="A3068" s="320"/>
      <c r="B3068" s="967"/>
      <c r="C3068" s="925"/>
      <c r="D3068" s="934"/>
      <c r="E3068" s="931"/>
      <c r="F3068" s="934"/>
      <c r="G3068" s="934"/>
      <c r="H3068" s="466" t="s">
        <v>24</v>
      </c>
      <c r="I3068" s="467">
        <v>0</v>
      </c>
      <c r="J3068" s="467">
        <v>0</v>
      </c>
      <c r="K3068" s="467">
        <v>0</v>
      </c>
      <c r="L3068" s="467">
        <v>0</v>
      </c>
      <c r="M3068" s="467">
        <v>0</v>
      </c>
      <c r="N3068" s="880"/>
    </row>
    <row r="3069" spans="1:14" ht="31.5" customHeight="1" thickBot="1">
      <c r="A3069" s="320"/>
      <c r="B3069" s="971"/>
      <c r="C3069" s="926"/>
      <c r="D3069" s="935"/>
      <c r="E3069" s="931"/>
      <c r="F3069" s="934"/>
      <c r="G3069" s="934"/>
      <c r="H3069" s="466" t="s">
        <v>25</v>
      </c>
      <c r="I3069" s="467">
        <v>0</v>
      </c>
      <c r="J3069" s="467">
        <v>0</v>
      </c>
      <c r="K3069" s="467">
        <v>0</v>
      </c>
      <c r="L3069" s="467">
        <v>0</v>
      </c>
      <c r="M3069" s="467">
        <v>0</v>
      </c>
      <c r="N3069" s="881"/>
    </row>
    <row r="3070" spans="1:14" ht="31.5" customHeight="1" thickTop="1">
      <c r="A3070" s="320"/>
      <c r="B3070" s="966" t="s">
        <v>2771</v>
      </c>
      <c r="C3070" s="924" t="s">
        <v>2824</v>
      </c>
      <c r="D3070" s="936" t="s">
        <v>2825</v>
      </c>
      <c r="E3070" s="940" t="s">
        <v>73</v>
      </c>
      <c r="F3070" s="941" t="s">
        <v>2835</v>
      </c>
      <c r="G3070" s="941" t="s">
        <v>2836</v>
      </c>
      <c r="H3070" s="463" t="s">
        <v>22</v>
      </c>
      <c r="I3070" s="464">
        <v>0</v>
      </c>
      <c r="J3070" s="464">
        <v>0</v>
      </c>
      <c r="K3070" s="464">
        <v>0</v>
      </c>
      <c r="L3070" s="464">
        <v>0</v>
      </c>
      <c r="M3070" s="492">
        <v>0</v>
      </c>
      <c r="N3070" s="879" t="s">
        <v>2828</v>
      </c>
    </row>
    <row r="3071" spans="1:14" ht="31.5" customHeight="1">
      <c r="A3071" s="320"/>
      <c r="B3071" s="967"/>
      <c r="C3071" s="925"/>
      <c r="D3071" s="934"/>
      <c r="E3071" s="931"/>
      <c r="F3071" s="934"/>
      <c r="G3071" s="934"/>
      <c r="H3071" s="466" t="s">
        <v>24</v>
      </c>
      <c r="I3071" s="467">
        <v>0</v>
      </c>
      <c r="J3071" s="467">
        <v>0</v>
      </c>
      <c r="K3071" s="467">
        <v>0</v>
      </c>
      <c r="L3071" s="467">
        <v>0</v>
      </c>
      <c r="M3071" s="467">
        <v>0</v>
      </c>
      <c r="N3071" s="880"/>
    </row>
    <row r="3072" spans="1:14" ht="31.5" customHeight="1" thickBot="1">
      <c r="A3072" s="320"/>
      <c r="B3072" s="971"/>
      <c r="C3072" s="926"/>
      <c r="D3072" s="935"/>
      <c r="E3072" s="931"/>
      <c r="F3072" s="934"/>
      <c r="G3072" s="934"/>
      <c r="H3072" s="466" t="s">
        <v>25</v>
      </c>
      <c r="I3072" s="467">
        <v>0</v>
      </c>
      <c r="J3072" s="467">
        <v>0</v>
      </c>
      <c r="K3072" s="467">
        <v>0</v>
      </c>
      <c r="L3072" s="467">
        <v>0</v>
      </c>
      <c r="M3072" s="474">
        <v>0</v>
      </c>
      <c r="N3072" s="881"/>
    </row>
    <row r="3073" spans="1:14" ht="31.5" customHeight="1" thickTop="1">
      <c r="A3073" s="320"/>
      <c r="B3073" s="966" t="s">
        <v>2771</v>
      </c>
      <c r="C3073" s="924" t="s">
        <v>2824</v>
      </c>
      <c r="D3073" s="936" t="s">
        <v>2825</v>
      </c>
      <c r="E3073" s="940" t="s">
        <v>76</v>
      </c>
      <c r="F3073" s="941" t="s">
        <v>2837</v>
      </c>
      <c r="G3073" s="941" t="s">
        <v>2838</v>
      </c>
      <c r="H3073" s="463" t="s">
        <v>22</v>
      </c>
      <c r="I3073" s="464">
        <v>0</v>
      </c>
      <c r="J3073" s="464">
        <v>0</v>
      </c>
      <c r="K3073" s="464">
        <v>0</v>
      </c>
      <c r="L3073" s="464">
        <v>0</v>
      </c>
      <c r="M3073" s="465">
        <v>0</v>
      </c>
      <c r="N3073" s="879" t="s">
        <v>2828</v>
      </c>
    </row>
    <row r="3074" spans="1:14" ht="31.5" customHeight="1">
      <c r="A3074" s="320"/>
      <c r="B3074" s="967"/>
      <c r="C3074" s="925"/>
      <c r="D3074" s="934"/>
      <c r="E3074" s="931"/>
      <c r="F3074" s="934"/>
      <c r="G3074" s="934"/>
      <c r="H3074" s="466" t="s">
        <v>24</v>
      </c>
      <c r="I3074" s="467">
        <v>0</v>
      </c>
      <c r="J3074" s="467">
        <v>0</v>
      </c>
      <c r="K3074" s="467">
        <v>0</v>
      </c>
      <c r="L3074" s="467">
        <v>0</v>
      </c>
      <c r="M3074" s="467">
        <v>0</v>
      </c>
      <c r="N3074" s="880"/>
    </row>
    <row r="3075" spans="1:14" ht="31.5" customHeight="1" thickBot="1">
      <c r="A3075" s="320"/>
      <c r="B3075" s="971"/>
      <c r="C3075" s="926"/>
      <c r="D3075" s="935"/>
      <c r="E3075" s="931"/>
      <c r="F3075" s="934"/>
      <c r="G3075" s="934"/>
      <c r="H3075" s="466" t="s">
        <v>25</v>
      </c>
      <c r="I3075" s="467">
        <v>0</v>
      </c>
      <c r="J3075" s="467">
        <v>0</v>
      </c>
      <c r="K3075" s="467">
        <v>0</v>
      </c>
      <c r="L3075" s="467">
        <v>0</v>
      </c>
      <c r="M3075" s="484">
        <v>0</v>
      </c>
      <c r="N3075" s="881"/>
    </row>
    <row r="3076" spans="1:14" ht="31.5" customHeight="1" thickTop="1">
      <c r="A3076" s="320"/>
      <c r="B3076" s="966" t="s">
        <v>2771</v>
      </c>
      <c r="C3076" s="924" t="s">
        <v>2824</v>
      </c>
      <c r="D3076" s="936" t="s">
        <v>2825</v>
      </c>
      <c r="E3076" s="940" t="s">
        <v>113</v>
      </c>
      <c r="F3076" s="941" t="s">
        <v>2839</v>
      </c>
      <c r="G3076" s="941" t="s">
        <v>2840</v>
      </c>
      <c r="H3076" s="463" t="s">
        <v>22</v>
      </c>
      <c r="I3076" s="464">
        <v>0</v>
      </c>
      <c r="J3076" s="464">
        <v>0</v>
      </c>
      <c r="K3076" s="464">
        <v>0</v>
      </c>
      <c r="L3076" s="464">
        <v>0</v>
      </c>
      <c r="M3076" s="482">
        <v>0</v>
      </c>
      <c r="N3076" s="879" t="s">
        <v>2828</v>
      </c>
    </row>
    <row r="3077" spans="1:14" ht="31.5" customHeight="1">
      <c r="A3077" s="320"/>
      <c r="B3077" s="967"/>
      <c r="C3077" s="925"/>
      <c r="D3077" s="934"/>
      <c r="E3077" s="931"/>
      <c r="F3077" s="934"/>
      <c r="G3077" s="934"/>
      <c r="H3077" s="466" t="s">
        <v>24</v>
      </c>
      <c r="I3077" s="467">
        <v>0</v>
      </c>
      <c r="J3077" s="467">
        <v>0</v>
      </c>
      <c r="K3077" s="467">
        <v>0</v>
      </c>
      <c r="L3077" s="467">
        <v>0</v>
      </c>
      <c r="M3077" s="467">
        <v>0</v>
      </c>
      <c r="N3077" s="880"/>
    </row>
    <row r="3078" spans="1:14" ht="31.5" customHeight="1" thickBot="1">
      <c r="A3078" s="320"/>
      <c r="B3078" s="971"/>
      <c r="C3078" s="926"/>
      <c r="D3078" s="935"/>
      <c r="E3078" s="931"/>
      <c r="F3078" s="934"/>
      <c r="G3078" s="934"/>
      <c r="H3078" s="466" t="s">
        <v>25</v>
      </c>
      <c r="I3078" s="467">
        <v>0</v>
      </c>
      <c r="J3078" s="467">
        <v>0</v>
      </c>
      <c r="K3078" s="467">
        <v>0</v>
      </c>
      <c r="L3078" s="467">
        <v>0</v>
      </c>
      <c r="M3078" s="474">
        <v>0</v>
      </c>
      <c r="N3078" s="881"/>
    </row>
    <row r="3079" spans="1:14" ht="31.5" customHeight="1" thickTop="1">
      <c r="A3079" s="320"/>
      <c r="B3079" s="970" t="s">
        <v>2771</v>
      </c>
      <c r="C3079" s="925" t="s">
        <v>2824</v>
      </c>
      <c r="D3079" s="933" t="s">
        <v>2825</v>
      </c>
      <c r="E3079" s="940" t="s">
        <v>119</v>
      </c>
      <c r="F3079" s="941" t="s">
        <v>2841</v>
      </c>
      <c r="G3079" s="941" t="s">
        <v>2842</v>
      </c>
      <c r="H3079" s="463" t="s">
        <v>22</v>
      </c>
      <c r="I3079" s="464">
        <v>0</v>
      </c>
      <c r="J3079" s="464">
        <v>0</v>
      </c>
      <c r="K3079" s="464">
        <v>0</v>
      </c>
      <c r="L3079" s="464">
        <v>0</v>
      </c>
      <c r="M3079" s="465">
        <v>0</v>
      </c>
      <c r="N3079" s="879" t="s">
        <v>2828</v>
      </c>
    </row>
    <row r="3080" spans="1:14" ht="31.5" customHeight="1">
      <c r="A3080" s="320"/>
      <c r="B3080" s="967"/>
      <c r="C3080" s="925"/>
      <c r="D3080" s="934"/>
      <c r="E3080" s="931"/>
      <c r="F3080" s="934"/>
      <c r="G3080" s="934"/>
      <c r="H3080" s="466" t="s">
        <v>24</v>
      </c>
      <c r="I3080" s="467">
        <v>0</v>
      </c>
      <c r="J3080" s="467">
        <v>0</v>
      </c>
      <c r="K3080" s="467">
        <v>0</v>
      </c>
      <c r="L3080" s="467">
        <v>0</v>
      </c>
      <c r="M3080" s="467">
        <v>0</v>
      </c>
      <c r="N3080" s="880"/>
    </row>
    <row r="3081" spans="1:14" ht="31.5" customHeight="1" thickBot="1">
      <c r="A3081" s="320"/>
      <c r="B3081" s="968"/>
      <c r="C3081" s="925"/>
      <c r="D3081" s="943"/>
      <c r="E3081" s="931"/>
      <c r="F3081" s="934"/>
      <c r="G3081" s="934"/>
      <c r="H3081" s="466" t="s">
        <v>25</v>
      </c>
      <c r="I3081" s="467">
        <v>0</v>
      </c>
      <c r="J3081" s="467">
        <v>0</v>
      </c>
      <c r="K3081" s="467">
        <v>0</v>
      </c>
      <c r="L3081" s="467">
        <v>0</v>
      </c>
      <c r="M3081" s="484">
        <v>0</v>
      </c>
      <c r="N3081" s="881"/>
    </row>
    <row r="3082" spans="1:14" ht="31.5" customHeight="1" thickTop="1">
      <c r="A3082" s="320"/>
      <c r="B3082" s="966" t="s">
        <v>2771</v>
      </c>
      <c r="C3082" s="924" t="s">
        <v>2824</v>
      </c>
      <c r="D3082" s="936" t="s">
        <v>2825</v>
      </c>
      <c r="E3082" s="940" t="s">
        <v>126</v>
      </c>
      <c r="F3082" s="941" t="s">
        <v>2843</v>
      </c>
      <c r="G3082" s="941" t="s">
        <v>2844</v>
      </c>
      <c r="H3082" s="463" t="s">
        <v>22</v>
      </c>
      <c r="I3082" s="464">
        <v>0</v>
      </c>
      <c r="J3082" s="464">
        <v>0</v>
      </c>
      <c r="K3082" s="464">
        <v>0</v>
      </c>
      <c r="L3082" s="464">
        <v>0</v>
      </c>
      <c r="M3082" s="482">
        <v>0</v>
      </c>
      <c r="N3082" s="879" t="s">
        <v>2828</v>
      </c>
    </row>
    <row r="3083" spans="1:14" ht="31.5" customHeight="1">
      <c r="A3083" s="320"/>
      <c r="B3083" s="967"/>
      <c r="C3083" s="925"/>
      <c r="D3083" s="934"/>
      <c r="E3083" s="931"/>
      <c r="F3083" s="934"/>
      <c r="G3083" s="934"/>
      <c r="H3083" s="466" t="s">
        <v>24</v>
      </c>
      <c r="I3083" s="467">
        <v>0</v>
      </c>
      <c r="J3083" s="467">
        <v>0</v>
      </c>
      <c r="K3083" s="467">
        <v>0</v>
      </c>
      <c r="L3083" s="467">
        <v>0</v>
      </c>
      <c r="M3083" s="467">
        <v>0</v>
      </c>
      <c r="N3083" s="880"/>
    </row>
    <row r="3084" spans="1:14" ht="31.5" customHeight="1" thickBot="1">
      <c r="A3084" s="320"/>
      <c r="B3084" s="968"/>
      <c r="C3084" s="925"/>
      <c r="D3084" s="943"/>
      <c r="E3084" s="931"/>
      <c r="F3084" s="934"/>
      <c r="G3084" s="934"/>
      <c r="H3084" s="466" t="s">
        <v>25</v>
      </c>
      <c r="I3084" s="467">
        <v>0</v>
      </c>
      <c r="J3084" s="467">
        <v>0</v>
      </c>
      <c r="K3084" s="467">
        <v>0</v>
      </c>
      <c r="L3084" s="467">
        <v>0</v>
      </c>
      <c r="M3084" s="467">
        <v>0</v>
      </c>
      <c r="N3084" s="969"/>
    </row>
    <row r="3085" spans="1:14" ht="31.5" customHeight="1" thickTop="1">
      <c r="A3085" s="320"/>
      <c r="B3085" s="958" t="s">
        <v>2845</v>
      </c>
      <c r="C3085" s="960" t="s">
        <v>2846</v>
      </c>
      <c r="D3085" s="962" t="s">
        <v>2847</v>
      </c>
      <c r="E3085" s="955" t="s">
        <v>330</v>
      </c>
      <c r="F3085" s="956" t="s">
        <v>2848</v>
      </c>
      <c r="G3085" s="956" t="s">
        <v>2849</v>
      </c>
      <c r="H3085" s="493" t="s">
        <v>22</v>
      </c>
      <c r="I3085" s="493">
        <v>60</v>
      </c>
      <c r="J3085" s="493">
        <v>60</v>
      </c>
      <c r="K3085" s="493">
        <v>46</v>
      </c>
      <c r="L3085" s="493">
        <v>62</v>
      </c>
      <c r="M3085" s="493">
        <v>62</v>
      </c>
      <c r="N3085" s="945" t="s">
        <v>2850</v>
      </c>
    </row>
    <row r="3086" spans="1:14" ht="31.5" customHeight="1">
      <c r="A3086" s="320"/>
      <c r="B3086" s="950"/>
      <c r="C3086" s="952"/>
      <c r="D3086" s="954"/>
      <c r="E3086" s="954"/>
      <c r="F3086" s="954"/>
      <c r="G3086" s="954"/>
      <c r="H3086" s="494" t="s">
        <v>24</v>
      </c>
      <c r="I3086" s="494">
        <v>18</v>
      </c>
      <c r="J3086" s="494">
        <v>14</v>
      </c>
      <c r="K3086" s="494">
        <v>46</v>
      </c>
      <c r="L3086" s="494">
        <v>62</v>
      </c>
      <c r="M3086" s="494">
        <v>62</v>
      </c>
      <c r="N3086" s="946"/>
    </row>
    <row r="3087" spans="1:14" ht="31.5" customHeight="1" thickBot="1">
      <c r="A3087" s="320"/>
      <c r="B3087" s="959"/>
      <c r="C3087" s="961"/>
      <c r="D3087" s="963"/>
      <c r="E3087" s="954"/>
      <c r="F3087" s="954"/>
      <c r="G3087" s="954"/>
      <c r="H3087" s="494" t="s">
        <v>25</v>
      </c>
      <c r="I3087" s="495">
        <v>0.3</v>
      </c>
      <c r="J3087" s="495">
        <v>0.23</v>
      </c>
      <c r="K3087" s="495">
        <v>1</v>
      </c>
      <c r="L3087" s="495">
        <v>1</v>
      </c>
      <c r="M3087" s="494"/>
      <c r="N3087" s="957"/>
    </row>
    <row r="3088" spans="1:14" ht="31.5" customHeight="1" thickTop="1" thickBot="1">
      <c r="A3088" s="320"/>
      <c r="B3088" s="958" t="s">
        <v>2845</v>
      </c>
      <c r="C3088" s="960" t="s">
        <v>2846</v>
      </c>
      <c r="D3088" s="962" t="s">
        <v>2847</v>
      </c>
      <c r="E3088" s="955" t="s">
        <v>435</v>
      </c>
      <c r="F3088" s="956" t="s">
        <v>2851</v>
      </c>
      <c r="G3088" s="956" t="s">
        <v>2852</v>
      </c>
      <c r="H3088" s="493" t="s">
        <v>22</v>
      </c>
      <c r="I3088" s="493">
        <v>396</v>
      </c>
      <c r="J3088" s="493">
        <v>352</v>
      </c>
      <c r="K3088" s="493">
        <v>1135</v>
      </c>
      <c r="L3088" s="493">
        <v>1522</v>
      </c>
      <c r="M3088" s="493">
        <v>1522</v>
      </c>
      <c r="N3088" s="964" t="s">
        <v>2853</v>
      </c>
    </row>
    <row r="3089" spans="1:14" ht="31.5" customHeight="1" thickTop="1">
      <c r="A3089" s="320"/>
      <c r="B3089" s="950"/>
      <c r="C3089" s="952"/>
      <c r="D3089" s="954"/>
      <c r="E3089" s="954"/>
      <c r="F3089" s="954"/>
      <c r="G3089" s="954"/>
      <c r="H3089" s="494" t="s">
        <v>24</v>
      </c>
      <c r="I3089" s="493">
        <v>1584</v>
      </c>
      <c r="J3089" s="494">
        <v>1584</v>
      </c>
      <c r="K3089" s="494">
        <v>1188</v>
      </c>
      <c r="L3089" s="494">
        <v>1575</v>
      </c>
      <c r="M3089" s="494">
        <v>1575</v>
      </c>
      <c r="N3089" s="964"/>
    </row>
    <row r="3090" spans="1:14" ht="31.5" customHeight="1" thickBot="1">
      <c r="A3090" s="320"/>
      <c r="B3090" s="959"/>
      <c r="C3090" s="961"/>
      <c r="D3090" s="963"/>
      <c r="E3090" s="954"/>
      <c r="F3090" s="954"/>
      <c r="G3090" s="954"/>
      <c r="H3090" s="494" t="s">
        <v>25</v>
      </c>
      <c r="I3090" s="495">
        <v>0</v>
      </c>
      <c r="J3090" s="495">
        <v>-0.06</v>
      </c>
      <c r="K3090" s="496">
        <v>-4.4999999999999998E-2</v>
      </c>
      <c r="L3090" s="494">
        <v>-3.9</v>
      </c>
      <c r="M3090" s="494">
        <v>-3.9</v>
      </c>
      <c r="N3090" s="965"/>
    </row>
    <row r="3091" spans="1:14" ht="31.5" customHeight="1" thickTop="1">
      <c r="A3091" s="320"/>
      <c r="B3091" s="949" t="s">
        <v>2845</v>
      </c>
      <c r="C3091" s="951" t="s">
        <v>2846</v>
      </c>
      <c r="D3091" s="953" t="s">
        <v>2847</v>
      </c>
      <c r="E3091" s="955" t="s">
        <v>1804</v>
      </c>
      <c r="F3091" s="956" t="s">
        <v>2854</v>
      </c>
      <c r="G3091" s="956" t="s">
        <v>2855</v>
      </c>
      <c r="H3091" s="493" t="s">
        <v>22</v>
      </c>
      <c r="I3091" s="493">
        <v>192</v>
      </c>
      <c r="J3091" s="493">
        <v>115</v>
      </c>
      <c r="K3091" s="493">
        <v>504</v>
      </c>
      <c r="L3091" s="493">
        <v>693</v>
      </c>
      <c r="M3091" s="493">
        <v>693</v>
      </c>
      <c r="N3091" s="945" t="s">
        <v>2856</v>
      </c>
    </row>
    <row r="3092" spans="1:14" ht="31.5" customHeight="1">
      <c r="A3092" s="320"/>
      <c r="B3092" s="950"/>
      <c r="C3092" s="952"/>
      <c r="D3092" s="954"/>
      <c r="E3092" s="954"/>
      <c r="F3092" s="954"/>
      <c r="G3092" s="954"/>
      <c r="H3092" s="494" t="s">
        <v>24</v>
      </c>
      <c r="I3092" s="494">
        <v>768</v>
      </c>
      <c r="J3092" s="494">
        <v>768</v>
      </c>
      <c r="K3092" s="494">
        <v>576</v>
      </c>
      <c r="L3092" s="494">
        <v>768</v>
      </c>
      <c r="M3092" s="494">
        <v>768</v>
      </c>
      <c r="N3092" s="946"/>
    </row>
    <row r="3093" spans="1:14" ht="31.5" customHeight="1" thickBot="1">
      <c r="A3093" s="320"/>
      <c r="B3093" s="950"/>
      <c r="C3093" s="952"/>
      <c r="D3093" s="954"/>
      <c r="E3093" s="954"/>
      <c r="F3093" s="954"/>
      <c r="G3093" s="954"/>
      <c r="H3093" s="494" t="s">
        <v>25</v>
      </c>
      <c r="I3093" s="495">
        <v>0</v>
      </c>
      <c r="J3093" s="495">
        <v>-0.20499999999999999</v>
      </c>
      <c r="K3093" s="494">
        <v>-12.7</v>
      </c>
      <c r="L3093" s="494">
        <f>M3093</f>
        <v>-9.6999999999999993</v>
      </c>
      <c r="M3093" s="494">
        <v>-9.6999999999999993</v>
      </c>
      <c r="N3093" s="946"/>
    </row>
    <row r="3094" spans="1:14" ht="31.5" customHeight="1" thickTop="1">
      <c r="A3094" s="320"/>
      <c r="B3094" s="937" t="s">
        <v>2857</v>
      </c>
      <c r="C3094" s="938" t="s">
        <v>2858</v>
      </c>
      <c r="D3094" s="939" t="s">
        <v>2859</v>
      </c>
      <c r="E3094" s="947" t="s">
        <v>19</v>
      </c>
      <c r="F3094" s="941" t="s">
        <v>2860</v>
      </c>
      <c r="G3094" s="941" t="s">
        <v>2861</v>
      </c>
      <c r="H3094" s="463" t="s">
        <v>22</v>
      </c>
      <c r="I3094" s="464">
        <v>35</v>
      </c>
      <c r="J3094" s="464">
        <v>50</v>
      </c>
      <c r="K3094" s="464">
        <v>65</v>
      </c>
      <c r="L3094" s="464">
        <v>100</v>
      </c>
      <c r="M3094" s="464">
        <f>+M3099+M3102</f>
        <v>100</v>
      </c>
      <c r="N3094" s="879"/>
    </row>
    <row r="3095" spans="1:14" ht="31.5" customHeight="1">
      <c r="A3095" s="320"/>
      <c r="B3095" s="922"/>
      <c r="C3095" s="925"/>
      <c r="D3095" s="928"/>
      <c r="E3095" s="948"/>
      <c r="F3095" s="934"/>
      <c r="G3095" s="934"/>
      <c r="H3095" s="466" t="s">
        <v>24</v>
      </c>
      <c r="I3095" s="467">
        <v>2</v>
      </c>
      <c r="J3095" s="467">
        <v>2</v>
      </c>
      <c r="K3095" s="467">
        <v>2</v>
      </c>
      <c r="L3095" s="467">
        <v>2</v>
      </c>
      <c r="M3095" s="467">
        <f>+L3095</f>
        <v>2</v>
      </c>
      <c r="N3095" s="880"/>
    </row>
    <row r="3096" spans="1:14" ht="31.5" customHeight="1" thickBot="1">
      <c r="A3096" s="320"/>
      <c r="B3096" s="922"/>
      <c r="C3096" s="925"/>
      <c r="D3096" s="928"/>
      <c r="E3096" s="948"/>
      <c r="F3096" s="934"/>
      <c r="G3096" s="934"/>
      <c r="H3096" s="490" t="s">
        <v>25</v>
      </c>
      <c r="I3096" s="467">
        <v>17.5</v>
      </c>
      <c r="J3096" s="467">
        <v>25</v>
      </c>
      <c r="K3096" s="467">
        <v>32.5</v>
      </c>
      <c r="L3096" s="467">
        <f>+L3094/L3095</f>
        <v>50</v>
      </c>
      <c r="M3096" s="467">
        <f>SUM(+M3094/M3095)</f>
        <v>50</v>
      </c>
      <c r="N3096" s="881"/>
    </row>
    <row r="3097" spans="1:14" ht="31.5" customHeight="1" thickTop="1">
      <c r="A3097" s="320"/>
      <c r="B3097" s="937" t="s">
        <v>2857</v>
      </c>
      <c r="C3097" s="938" t="s">
        <v>2858</v>
      </c>
      <c r="D3097" s="939" t="s">
        <v>2859</v>
      </c>
      <c r="E3097" s="940" t="s">
        <v>26</v>
      </c>
      <c r="F3097" s="941" t="s">
        <v>2862</v>
      </c>
      <c r="G3097" s="941" t="s">
        <v>2863</v>
      </c>
      <c r="H3097" s="497" t="s">
        <v>22</v>
      </c>
      <c r="I3097" s="464">
        <f>7+1</f>
        <v>8</v>
      </c>
      <c r="J3097" s="464">
        <v>3</v>
      </c>
      <c r="K3097" s="464">
        <v>3</v>
      </c>
      <c r="L3097" s="464">
        <f>+L3103+L3106</f>
        <v>6</v>
      </c>
      <c r="M3097" s="464">
        <f>+M3103+M3106</f>
        <v>20</v>
      </c>
      <c r="N3097" s="879"/>
    </row>
    <row r="3098" spans="1:14" ht="31.5" customHeight="1">
      <c r="A3098" s="320"/>
      <c r="B3098" s="922"/>
      <c r="C3098" s="925"/>
      <c r="D3098" s="928"/>
      <c r="E3098" s="931"/>
      <c r="F3098" s="934"/>
      <c r="G3098" s="934"/>
      <c r="H3098" s="466" t="s">
        <v>24</v>
      </c>
      <c r="I3098" s="467">
        <v>20</v>
      </c>
      <c r="J3098" s="467">
        <v>20</v>
      </c>
      <c r="K3098" s="467">
        <v>20</v>
      </c>
      <c r="L3098" s="467">
        <v>20</v>
      </c>
      <c r="M3098" s="467">
        <f>+L3098</f>
        <v>20</v>
      </c>
      <c r="N3098" s="880"/>
    </row>
    <row r="3099" spans="1:14" ht="31.5" customHeight="1" thickBot="1">
      <c r="A3099" s="320"/>
      <c r="B3099" s="922"/>
      <c r="C3099" s="925"/>
      <c r="D3099" s="928"/>
      <c r="E3099" s="931"/>
      <c r="F3099" s="934"/>
      <c r="G3099" s="934"/>
      <c r="H3099" s="466" t="s">
        <v>25</v>
      </c>
      <c r="I3099" s="467">
        <f>SUM(I3097/I3098)*100</f>
        <v>40</v>
      </c>
      <c r="J3099" s="467">
        <f>SUM((J3097+I3097)/J3098)*100</f>
        <v>55.000000000000007</v>
      </c>
      <c r="K3099" s="467">
        <f>SUM((+I3097+K3097+J3097)/K3098)*100</f>
        <v>70</v>
      </c>
      <c r="L3099" s="467">
        <f>SUM((+I3097+J3097+L3097+K3097)/L3098)*100</f>
        <v>100</v>
      </c>
      <c r="M3099" s="467">
        <f>SUM(+M3097/M3098)*100</f>
        <v>100</v>
      </c>
      <c r="N3099" s="881"/>
    </row>
    <row r="3100" spans="1:14" ht="31.5" customHeight="1" thickTop="1">
      <c r="A3100" s="320"/>
      <c r="B3100" s="937" t="s">
        <v>2857</v>
      </c>
      <c r="C3100" s="938" t="s">
        <v>2858</v>
      </c>
      <c r="D3100" s="939" t="s">
        <v>2859</v>
      </c>
      <c r="E3100" s="940" t="s">
        <v>55</v>
      </c>
      <c r="F3100" s="941" t="s">
        <v>2864</v>
      </c>
      <c r="G3100" s="941" t="s">
        <v>2865</v>
      </c>
      <c r="H3100" s="463" t="s">
        <v>22</v>
      </c>
      <c r="I3100" s="464">
        <v>0</v>
      </c>
      <c r="J3100" s="464">
        <v>0</v>
      </c>
      <c r="K3100" s="464">
        <v>0</v>
      </c>
      <c r="L3100" s="464">
        <v>0</v>
      </c>
      <c r="M3100" s="464">
        <f>+M3109</f>
        <v>0</v>
      </c>
      <c r="N3100" s="879" t="s">
        <v>2866</v>
      </c>
    </row>
    <row r="3101" spans="1:14" ht="31.5" customHeight="1">
      <c r="A3101" s="320"/>
      <c r="B3101" s="922"/>
      <c r="C3101" s="925"/>
      <c r="D3101" s="928"/>
      <c r="E3101" s="931"/>
      <c r="F3101" s="934"/>
      <c r="G3101" s="934"/>
      <c r="H3101" s="466" t="s">
        <v>24</v>
      </c>
      <c r="I3101" s="467">
        <v>2</v>
      </c>
      <c r="J3101" s="467">
        <v>2</v>
      </c>
      <c r="K3101" s="467">
        <v>2</v>
      </c>
      <c r="L3101" s="467">
        <v>2</v>
      </c>
      <c r="M3101" s="467">
        <f>+M3110</f>
        <v>2</v>
      </c>
      <c r="N3101" s="880"/>
    </row>
    <row r="3102" spans="1:14" ht="31.5" customHeight="1" thickBot="1">
      <c r="A3102" s="320"/>
      <c r="B3102" s="922"/>
      <c r="C3102" s="925"/>
      <c r="D3102" s="928"/>
      <c r="E3102" s="931"/>
      <c r="F3102" s="934"/>
      <c r="G3102" s="934"/>
      <c r="H3102" s="490" t="s">
        <v>25</v>
      </c>
      <c r="I3102" s="467">
        <v>0</v>
      </c>
      <c r="J3102" s="467">
        <v>0</v>
      </c>
      <c r="K3102" s="467">
        <v>0</v>
      </c>
      <c r="L3102" s="467">
        <v>0</v>
      </c>
      <c r="M3102" s="467">
        <f>SUM(+M3100/M3101)*100</f>
        <v>0</v>
      </c>
      <c r="N3102" s="881"/>
    </row>
    <row r="3103" spans="1:14" ht="31.5" customHeight="1" thickTop="1">
      <c r="A3103" s="320"/>
      <c r="B3103" s="937" t="s">
        <v>2857</v>
      </c>
      <c r="C3103" s="938" t="s">
        <v>2858</v>
      </c>
      <c r="D3103" s="939" t="s">
        <v>2859</v>
      </c>
      <c r="E3103" s="940" t="s">
        <v>70</v>
      </c>
      <c r="F3103" s="941" t="s">
        <v>2867</v>
      </c>
      <c r="G3103" s="941" t="s">
        <v>2868</v>
      </c>
      <c r="H3103" s="497" t="s">
        <v>22</v>
      </c>
      <c r="I3103" s="464">
        <v>5</v>
      </c>
      <c r="J3103" s="464">
        <v>0</v>
      </c>
      <c r="K3103" s="464">
        <v>1</v>
      </c>
      <c r="L3103" s="464">
        <v>2</v>
      </c>
      <c r="M3103" s="464">
        <f>SUM(I3103:L3103)</f>
        <v>8</v>
      </c>
      <c r="N3103" s="879"/>
    </row>
    <row r="3104" spans="1:14" ht="31.5" customHeight="1">
      <c r="A3104" s="320"/>
      <c r="B3104" s="922"/>
      <c r="C3104" s="925"/>
      <c r="D3104" s="928"/>
      <c r="E3104" s="931"/>
      <c r="F3104" s="934"/>
      <c r="G3104" s="934"/>
      <c r="H3104" s="466" t="s">
        <v>24</v>
      </c>
      <c r="I3104" s="467">
        <v>8</v>
      </c>
      <c r="J3104" s="467">
        <v>8</v>
      </c>
      <c r="K3104" s="467">
        <v>8</v>
      </c>
      <c r="L3104" s="467">
        <v>8</v>
      </c>
      <c r="M3104" s="467">
        <v>8</v>
      </c>
      <c r="N3104" s="880"/>
    </row>
    <row r="3105" spans="1:14" ht="31.5" customHeight="1" thickBot="1">
      <c r="A3105" s="320"/>
      <c r="B3105" s="922"/>
      <c r="C3105" s="925"/>
      <c r="D3105" s="928"/>
      <c r="E3105" s="931"/>
      <c r="F3105" s="934"/>
      <c r="G3105" s="934"/>
      <c r="H3105" s="466" t="s">
        <v>25</v>
      </c>
      <c r="I3105" s="467">
        <f>SUM(I3103/I3104)*100</f>
        <v>62.5</v>
      </c>
      <c r="J3105" s="467">
        <f>SUM((J3103+I3103)/J3104)*100</f>
        <v>62.5</v>
      </c>
      <c r="K3105" s="467">
        <f>SUM((K3103+J3103+I3103)/K3104)*100</f>
        <v>75</v>
      </c>
      <c r="L3105" s="467">
        <f>SUM((+I3103+L3103+K3103+J3103)/L3104)*100</f>
        <v>100</v>
      </c>
      <c r="M3105" s="467">
        <f>SUM(+M3103/M3104)*100</f>
        <v>100</v>
      </c>
      <c r="N3105" s="881"/>
    </row>
    <row r="3106" spans="1:14" ht="31.5" customHeight="1" thickTop="1">
      <c r="A3106" s="320"/>
      <c r="B3106" s="937" t="s">
        <v>2857</v>
      </c>
      <c r="C3106" s="938" t="s">
        <v>2858</v>
      </c>
      <c r="D3106" s="939" t="s">
        <v>2859</v>
      </c>
      <c r="E3106" s="940" t="s">
        <v>103</v>
      </c>
      <c r="F3106" s="941" t="s">
        <v>2869</v>
      </c>
      <c r="G3106" s="941" t="s">
        <v>2870</v>
      </c>
      <c r="H3106" s="463" t="s">
        <v>22</v>
      </c>
      <c r="I3106" s="464">
        <v>3</v>
      </c>
      <c r="J3106" s="464">
        <v>3</v>
      </c>
      <c r="K3106" s="464">
        <v>2</v>
      </c>
      <c r="L3106" s="464">
        <v>4</v>
      </c>
      <c r="M3106" s="464">
        <f>SUM(I3106:L3106)</f>
        <v>12</v>
      </c>
      <c r="N3106" s="879"/>
    </row>
    <row r="3107" spans="1:14" ht="31.5" customHeight="1">
      <c r="A3107" s="320"/>
      <c r="B3107" s="922"/>
      <c r="C3107" s="925"/>
      <c r="D3107" s="928"/>
      <c r="E3107" s="931"/>
      <c r="F3107" s="934"/>
      <c r="G3107" s="934"/>
      <c r="H3107" s="466" t="s">
        <v>24</v>
      </c>
      <c r="I3107" s="467">
        <v>12</v>
      </c>
      <c r="J3107" s="467">
        <v>12</v>
      </c>
      <c r="K3107" s="467">
        <v>12</v>
      </c>
      <c r="L3107" s="467">
        <v>12</v>
      </c>
      <c r="M3107" s="467">
        <v>12</v>
      </c>
      <c r="N3107" s="880"/>
    </row>
    <row r="3108" spans="1:14" ht="31.5" customHeight="1" thickBot="1">
      <c r="A3108" s="320"/>
      <c r="B3108" s="922"/>
      <c r="C3108" s="925"/>
      <c r="D3108" s="928"/>
      <c r="E3108" s="931"/>
      <c r="F3108" s="942"/>
      <c r="G3108" s="943"/>
      <c r="H3108" s="488" t="s">
        <v>25</v>
      </c>
      <c r="I3108" s="474">
        <f>SUM(I3106/I3107)*100</f>
        <v>25</v>
      </c>
      <c r="J3108" s="474">
        <f t="array" ref="J3108">SUM((I3106:J3106)/J3107)*100</f>
        <v>50</v>
      </c>
      <c r="K3108" s="474">
        <f t="array" ref="K3108">SUM((I3106:K3106)/K3107)*100</f>
        <v>66.666666666666657</v>
      </c>
      <c r="L3108" s="474">
        <f>SUM(SUM(I3106:L3106)/L3107)*100</f>
        <v>100</v>
      </c>
      <c r="M3108" s="474">
        <f>SUM(+M3106/M3107)*100</f>
        <v>100</v>
      </c>
      <c r="N3108" s="944"/>
    </row>
    <row r="3109" spans="1:14" ht="31.5" customHeight="1" thickTop="1">
      <c r="A3109" s="320"/>
      <c r="B3109" s="921" t="s">
        <v>2857</v>
      </c>
      <c r="C3109" s="924" t="s">
        <v>2858</v>
      </c>
      <c r="D3109" s="927" t="s">
        <v>2859</v>
      </c>
      <c r="E3109" s="930" t="s">
        <v>73</v>
      </c>
      <c r="F3109" s="933" t="s">
        <v>2871</v>
      </c>
      <c r="G3109" s="936" t="s">
        <v>2872</v>
      </c>
      <c r="H3109" s="489" t="s">
        <v>22</v>
      </c>
      <c r="I3109" s="465">
        <v>0</v>
      </c>
      <c r="J3109" s="465">
        <v>0</v>
      </c>
      <c r="K3109" s="465">
        <v>0</v>
      </c>
      <c r="L3109" s="465">
        <v>0</v>
      </c>
      <c r="M3109" s="465">
        <v>0</v>
      </c>
      <c r="N3109" s="498" t="s">
        <v>2873</v>
      </c>
    </row>
    <row r="3110" spans="1:14" ht="31.5" customHeight="1">
      <c r="A3110" s="320"/>
      <c r="B3110" s="922"/>
      <c r="C3110" s="925"/>
      <c r="D3110" s="928"/>
      <c r="E3110" s="931"/>
      <c r="F3110" s="934"/>
      <c r="G3110" s="934"/>
      <c r="H3110" s="466" t="s">
        <v>24</v>
      </c>
      <c r="I3110" s="467">
        <v>2</v>
      </c>
      <c r="J3110" s="467">
        <v>2</v>
      </c>
      <c r="K3110" s="467">
        <v>2</v>
      </c>
      <c r="L3110" s="467">
        <v>2</v>
      </c>
      <c r="M3110" s="467">
        <v>2</v>
      </c>
      <c r="N3110" s="499" t="s">
        <v>2874</v>
      </c>
    </row>
    <row r="3111" spans="1:14" ht="31.5" customHeight="1" thickBot="1">
      <c r="A3111" s="320"/>
      <c r="B3111" s="923"/>
      <c r="C3111" s="926"/>
      <c r="D3111" s="929"/>
      <c r="E3111" s="932"/>
      <c r="F3111" s="935"/>
      <c r="G3111" s="935"/>
      <c r="H3111" s="490" t="s">
        <v>25</v>
      </c>
      <c r="I3111" s="484">
        <v>0</v>
      </c>
      <c r="J3111" s="484">
        <v>0</v>
      </c>
      <c r="K3111" s="484">
        <v>0</v>
      </c>
      <c r="L3111" s="484">
        <v>0</v>
      </c>
      <c r="M3111" s="484">
        <v>0</v>
      </c>
      <c r="N3111" s="500" t="s">
        <v>2875</v>
      </c>
    </row>
    <row r="3112" spans="1:14" ht="31.5" customHeight="1" thickTop="1">
      <c r="A3112" s="320"/>
      <c r="B3112" s="882" t="s">
        <v>2876</v>
      </c>
      <c r="C3112" s="885" t="s">
        <v>2877</v>
      </c>
      <c r="D3112" s="915" t="s">
        <v>2878</v>
      </c>
      <c r="E3112" s="918" t="s">
        <v>19</v>
      </c>
      <c r="F3112" s="893" t="s">
        <v>2879</v>
      </c>
      <c r="G3112" s="893" t="s">
        <v>2880</v>
      </c>
      <c r="H3112" s="464" t="s">
        <v>22</v>
      </c>
      <c r="I3112" s="464">
        <v>0</v>
      </c>
      <c r="J3112" s="464">
        <v>0</v>
      </c>
      <c r="K3112" s="464">
        <v>0</v>
      </c>
      <c r="L3112" s="464">
        <v>0</v>
      </c>
      <c r="M3112" s="479">
        <v>0</v>
      </c>
      <c r="N3112" s="879" t="s">
        <v>2881</v>
      </c>
    </row>
    <row r="3113" spans="1:14" ht="31.5" customHeight="1">
      <c r="A3113" s="320"/>
      <c r="B3113" s="883"/>
      <c r="C3113" s="886"/>
      <c r="D3113" s="916"/>
      <c r="E3113" s="919"/>
      <c r="F3113" s="889"/>
      <c r="G3113" s="889"/>
      <c r="H3113" s="467" t="s">
        <v>24</v>
      </c>
      <c r="I3113" s="467">
        <v>0</v>
      </c>
      <c r="J3113" s="467">
        <v>0</v>
      </c>
      <c r="K3113" s="467">
        <v>0</v>
      </c>
      <c r="L3113" s="467">
        <v>0</v>
      </c>
      <c r="M3113" s="480">
        <v>0</v>
      </c>
      <c r="N3113" s="880"/>
    </row>
    <row r="3114" spans="1:14" ht="31.5" customHeight="1" thickBot="1">
      <c r="A3114" s="320"/>
      <c r="B3114" s="884"/>
      <c r="C3114" s="887"/>
      <c r="D3114" s="917"/>
      <c r="E3114" s="920"/>
      <c r="F3114" s="889"/>
      <c r="G3114" s="889"/>
      <c r="H3114" s="467" t="s">
        <v>25</v>
      </c>
      <c r="I3114" s="467">
        <v>0</v>
      </c>
      <c r="J3114" s="467">
        <v>0</v>
      </c>
      <c r="K3114" s="467">
        <v>0</v>
      </c>
      <c r="L3114" s="467">
        <v>0</v>
      </c>
      <c r="M3114" s="480">
        <v>0</v>
      </c>
      <c r="N3114" s="881"/>
    </row>
    <row r="3115" spans="1:14" ht="31.5" customHeight="1" thickTop="1">
      <c r="A3115" s="320"/>
      <c r="B3115" s="899" t="s">
        <v>2876</v>
      </c>
      <c r="C3115" s="886" t="s">
        <v>2877</v>
      </c>
      <c r="D3115" s="896" t="s">
        <v>2878</v>
      </c>
      <c r="E3115" s="891" t="s">
        <v>26</v>
      </c>
      <c r="F3115" s="894" t="s">
        <v>2882</v>
      </c>
      <c r="G3115" s="894" t="s">
        <v>2883</v>
      </c>
      <c r="H3115" s="464" t="s">
        <v>22</v>
      </c>
      <c r="I3115" s="464">
        <v>0</v>
      </c>
      <c r="J3115" s="464">
        <v>0</v>
      </c>
      <c r="K3115" s="464">
        <v>0</v>
      </c>
      <c r="L3115" s="464">
        <v>0</v>
      </c>
      <c r="M3115" s="479">
        <v>0</v>
      </c>
      <c r="N3115" s="914" t="s">
        <v>2881</v>
      </c>
    </row>
    <row r="3116" spans="1:14" ht="31.5" customHeight="1">
      <c r="A3116" s="320"/>
      <c r="B3116" s="883"/>
      <c r="C3116" s="886"/>
      <c r="D3116" s="889"/>
      <c r="E3116" s="892"/>
      <c r="F3116" s="895"/>
      <c r="G3116" s="895"/>
      <c r="H3116" s="467" t="s">
        <v>24</v>
      </c>
      <c r="I3116" s="467">
        <v>0</v>
      </c>
      <c r="J3116" s="467">
        <v>0</v>
      </c>
      <c r="K3116" s="467">
        <v>0</v>
      </c>
      <c r="L3116" s="467">
        <v>0</v>
      </c>
      <c r="M3116" s="480">
        <v>0</v>
      </c>
      <c r="N3116" s="880"/>
    </row>
    <row r="3117" spans="1:14" ht="31.5" customHeight="1" thickBot="1">
      <c r="A3117" s="320"/>
      <c r="B3117" s="900"/>
      <c r="C3117" s="886"/>
      <c r="D3117" s="901"/>
      <c r="E3117" s="892"/>
      <c r="F3117" s="895"/>
      <c r="G3117" s="895"/>
      <c r="H3117" s="467" t="s">
        <v>25</v>
      </c>
      <c r="I3117" s="467">
        <v>0</v>
      </c>
      <c r="J3117" s="467">
        <v>0</v>
      </c>
      <c r="K3117" s="467">
        <v>0</v>
      </c>
      <c r="L3117" s="467">
        <v>0</v>
      </c>
      <c r="M3117" s="480">
        <v>0</v>
      </c>
      <c r="N3117" s="881"/>
    </row>
    <row r="3118" spans="1:14" ht="31.5" customHeight="1" thickTop="1">
      <c r="A3118" s="320"/>
      <c r="B3118" s="882" t="s">
        <v>2876</v>
      </c>
      <c r="C3118" s="885" t="s">
        <v>2877</v>
      </c>
      <c r="D3118" s="888" t="s">
        <v>2878</v>
      </c>
      <c r="E3118" s="891" t="s">
        <v>70</v>
      </c>
      <c r="F3118" s="893" t="s">
        <v>2884</v>
      </c>
      <c r="G3118" s="893" t="s">
        <v>2885</v>
      </c>
      <c r="H3118" s="464" t="s">
        <v>22</v>
      </c>
      <c r="I3118" s="464">
        <v>0</v>
      </c>
      <c r="J3118" s="464">
        <v>0</v>
      </c>
      <c r="K3118" s="464">
        <v>0</v>
      </c>
      <c r="L3118" s="464">
        <v>0</v>
      </c>
      <c r="M3118" s="479">
        <v>0</v>
      </c>
      <c r="N3118" s="914" t="s">
        <v>2881</v>
      </c>
    </row>
    <row r="3119" spans="1:14" ht="31.5" customHeight="1">
      <c r="A3119" s="320"/>
      <c r="B3119" s="883"/>
      <c r="C3119" s="886"/>
      <c r="D3119" s="889"/>
      <c r="E3119" s="892"/>
      <c r="F3119" s="889"/>
      <c r="G3119" s="889"/>
      <c r="H3119" s="467" t="s">
        <v>24</v>
      </c>
      <c r="I3119" s="467">
        <v>0</v>
      </c>
      <c r="J3119" s="467">
        <v>0</v>
      </c>
      <c r="K3119" s="467">
        <v>0</v>
      </c>
      <c r="L3119" s="467">
        <v>0</v>
      </c>
      <c r="M3119" s="480">
        <v>0</v>
      </c>
      <c r="N3119" s="880"/>
    </row>
    <row r="3120" spans="1:14" ht="31.5" customHeight="1" thickBot="1">
      <c r="A3120" s="320"/>
      <c r="B3120" s="884"/>
      <c r="C3120" s="887"/>
      <c r="D3120" s="890"/>
      <c r="E3120" s="892"/>
      <c r="F3120" s="889"/>
      <c r="G3120" s="901"/>
      <c r="H3120" s="467" t="s">
        <v>25</v>
      </c>
      <c r="I3120" s="467">
        <v>0</v>
      </c>
      <c r="J3120" s="467">
        <v>0</v>
      </c>
      <c r="K3120" s="467">
        <v>0</v>
      </c>
      <c r="L3120" s="467">
        <v>0</v>
      </c>
      <c r="M3120" s="480">
        <v>0</v>
      </c>
      <c r="N3120" s="881"/>
    </row>
    <row r="3121" spans="1:14" ht="31.5" customHeight="1" thickTop="1">
      <c r="A3121" s="320"/>
      <c r="B3121" s="882" t="s">
        <v>2876</v>
      </c>
      <c r="C3121" s="885" t="s">
        <v>2877</v>
      </c>
      <c r="D3121" s="888" t="s">
        <v>2878</v>
      </c>
      <c r="E3121" s="891" t="s">
        <v>103</v>
      </c>
      <c r="F3121" s="893" t="s">
        <v>2886</v>
      </c>
      <c r="G3121" s="888" t="s">
        <v>2887</v>
      </c>
      <c r="H3121" s="464" t="s">
        <v>22</v>
      </c>
      <c r="I3121" s="464">
        <v>0</v>
      </c>
      <c r="J3121" s="464">
        <v>0</v>
      </c>
      <c r="K3121" s="464">
        <v>0</v>
      </c>
      <c r="L3121" s="464">
        <v>0</v>
      </c>
      <c r="M3121" s="479">
        <v>0</v>
      </c>
      <c r="N3121" s="914" t="s">
        <v>2881</v>
      </c>
    </row>
    <row r="3122" spans="1:14" ht="31.5" customHeight="1">
      <c r="A3122" s="320"/>
      <c r="B3122" s="883"/>
      <c r="C3122" s="886"/>
      <c r="D3122" s="889"/>
      <c r="E3122" s="892"/>
      <c r="F3122" s="889"/>
      <c r="G3122" s="889"/>
      <c r="H3122" s="467" t="s">
        <v>24</v>
      </c>
      <c r="I3122" s="467">
        <v>0</v>
      </c>
      <c r="J3122" s="467">
        <v>0</v>
      </c>
      <c r="K3122" s="467">
        <v>0</v>
      </c>
      <c r="L3122" s="467">
        <v>0</v>
      </c>
      <c r="M3122" s="480">
        <v>0</v>
      </c>
      <c r="N3122" s="880"/>
    </row>
    <row r="3123" spans="1:14" ht="31.5" customHeight="1" thickBot="1">
      <c r="A3123" s="320"/>
      <c r="B3123" s="884"/>
      <c r="C3123" s="887"/>
      <c r="D3123" s="890"/>
      <c r="E3123" s="892"/>
      <c r="F3123" s="889"/>
      <c r="G3123" s="890"/>
      <c r="H3123" s="467" t="s">
        <v>25</v>
      </c>
      <c r="I3123" s="467">
        <v>0</v>
      </c>
      <c r="J3123" s="467">
        <v>0</v>
      </c>
      <c r="K3123" s="467">
        <v>0</v>
      </c>
      <c r="L3123" s="467">
        <v>0</v>
      </c>
      <c r="M3123" s="480">
        <v>0</v>
      </c>
      <c r="N3123" s="881"/>
    </row>
    <row r="3124" spans="1:14" ht="31.5" customHeight="1" thickTop="1">
      <c r="A3124" s="320"/>
      <c r="B3124" s="899" t="s">
        <v>2876</v>
      </c>
      <c r="C3124" s="886" t="s">
        <v>2877</v>
      </c>
      <c r="D3124" s="896" t="s">
        <v>2878</v>
      </c>
      <c r="E3124" s="891" t="s">
        <v>238</v>
      </c>
      <c r="F3124" s="893" t="s">
        <v>2888</v>
      </c>
      <c r="G3124" s="896" t="s">
        <v>2889</v>
      </c>
      <c r="H3124" s="464" t="s">
        <v>22</v>
      </c>
      <c r="I3124" s="464">
        <v>0</v>
      </c>
      <c r="J3124" s="464">
        <v>0</v>
      </c>
      <c r="K3124" s="464">
        <v>0</v>
      </c>
      <c r="L3124" s="464">
        <v>0</v>
      </c>
      <c r="M3124" s="479">
        <v>0</v>
      </c>
      <c r="N3124" s="914" t="s">
        <v>2881</v>
      </c>
    </row>
    <row r="3125" spans="1:14" ht="31.5" customHeight="1">
      <c r="A3125" s="320"/>
      <c r="B3125" s="883"/>
      <c r="C3125" s="886"/>
      <c r="D3125" s="889"/>
      <c r="E3125" s="892"/>
      <c r="F3125" s="889"/>
      <c r="G3125" s="889"/>
      <c r="H3125" s="467" t="s">
        <v>24</v>
      </c>
      <c r="I3125" s="467">
        <v>0</v>
      </c>
      <c r="J3125" s="467">
        <v>0</v>
      </c>
      <c r="K3125" s="467">
        <v>0</v>
      </c>
      <c r="L3125" s="467">
        <v>0</v>
      </c>
      <c r="M3125" s="480">
        <v>0</v>
      </c>
      <c r="N3125" s="880"/>
    </row>
    <row r="3126" spans="1:14" ht="31.5" customHeight="1" thickBot="1">
      <c r="A3126" s="320"/>
      <c r="B3126" s="884"/>
      <c r="C3126" s="887"/>
      <c r="D3126" s="890"/>
      <c r="E3126" s="898"/>
      <c r="F3126" s="890"/>
      <c r="G3126" s="890"/>
      <c r="H3126" s="484" t="s">
        <v>25</v>
      </c>
      <c r="I3126" s="484">
        <v>0</v>
      </c>
      <c r="J3126" s="484">
        <v>0</v>
      </c>
      <c r="K3126" s="484">
        <v>0</v>
      </c>
      <c r="L3126" s="484">
        <v>0</v>
      </c>
      <c r="M3126" s="483">
        <v>0</v>
      </c>
      <c r="N3126" s="881"/>
    </row>
    <row r="3127" spans="1:14" ht="31.5" customHeight="1" thickTop="1">
      <c r="A3127" s="320"/>
      <c r="B3127" s="882" t="s">
        <v>2876</v>
      </c>
      <c r="C3127" s="885" t="s">
        <v>2890</v>
      </c>
      <c r="D3127" s="888" t="s">
        <v>2891</v>
      </c>
      <c r="E3127" s="910" t="s">
        <v>1496</v>
      </c>
      <c r="F3127" s="888" t="s">
        <v>2892</v>
      </c>
      <c r="G3127" s="888" t="s">
        <v>2893</v>
      </c>
      <c r="H3127" s="465" t="s">
        <v>22</v>
      </c>
      <c r="I3127" s="465">
        <v>11</v>
      </c>
      <c r="J3127" s="465">
        <v>11</v>
      </c>
      <c r="K3127" s="465">
        <v>11</v>
      </c>
      <c r="L3127" s="465">
        <v>11</v>
      </c>
      <c r="M3127" s="501">
        <v>11</v>
      </c>
      <c r="N3127" s="498" t="s">
        <v>2894</v>
      </c>
    </row>
    <row r="3128" spans="1:14" ht="31.5" customHeight="1">
      <c r="A3128" s="320"/>
      <c r="B3128" s="883"/>
      <c r="C3128" s="886"/>
      <c r="D3128" s="889"/>
      <c r="E3128" s="908"/>
      <c r="F3128" s="889"/>
      <c r="G3128" s="889"/>
      <c r="H3128" s="467" t="s">
        <v>24</v>
      </c>
      <c r="I3128" s="467">
        <v>11</v>
      </c>
      <c r="J3128" s="467">
        <v>11</v>
      </c>
      <c r="K3128" s="467">
        <v>11</v>
      </c>
      <c r="L3128" s="467">
        <v>11</v>
      </c>
      <c r="M3128" s="480">
        <v>11</v>
      </c>
      <c r="N3128" s="499" t="s">
        <v>2894</v>
      </c>
    </row>
    <row r="3129" spans="1:14" ht="31.5" customHeight="1" thickBot="1">
      <c r="A3129" s="320"/>
      <c r="B3129" s="884"/>
      <c r="C3129" s="887"/>
      <c r="D3129" s="890"/>
      <c r="E3129" s="911"/>
      <c r="F3129" s="890"/>
      <c r="G3129" s="890"/>
      <c r="H3129" s="484" t="s">
        <v>25</v>
      </c>
      <c r="I3129" s="491">
        <v>1</v>
      </c>
      <c r="J3129" s="491">
        <v>1</v>
      </c>
      <c r="K3129" s="491">
        <v>1</v>
      </c>
      <c r="L3129" s="491">
        <v>1</v>
      </c>
      <c r="M3129" s="491">
        <v>1</v>
      </c>
      <c r="N3129" s="500" t="s">
        <v>2895</v>
      </c>
    </row>
    <row r="3130" spans="1:14" ht="31.5" customHeight="1" thickTop="1">
      <c r="A3130" s="320"/>
      <c r="B3130" s="899" t="s">
        <v>2876</v>
      </c>
      <c r="C3130" s="886" t="s">
        <v>2890</v>
      </c>
      <c r="D3130" s="896" t="s">
        <v>2891</v>
      </c>
      <c r="E3130" s="907" t="s">
        <v>26</v>
      </c>
      <c r="F3130" s="896" t="s">
        <v>2896</v>
      </c>
      <c r="G3130" s="896" t="s">
        <v>2897</v>
      </c>
      <c r="H3130" s="482" t="s">
        <v>22</v>
      </c>
      <c r="I3130" s="482">
        <v>6</v>
      </c>
      <c r="J3130" s="482">
        <v>7</v>
      </c>
      <c r="K3130" s="482">
        <v>13</v>
      </c>
      <c r="L3130" s="482">
        <v>0</v>
      </c>
      <c r="M3130" s="502">
        <f>SUM(I3130:L3130)</f>
        <v>26</v>
      </c>
      <c r="N3130" s="503" t="s">
        <v>2898</v>
      </c>
    </row>
    <row r="3131" spans="1:14" ht="31.5" customHeight="1">
      <c r="A3131" s="320"/>
      <c r="B3131" s="883"/>
      <c r="C3131" s="886"/>
      <c r="D3131" s="889"/>
      <c r="E3131" s="908"/>
      <c r="F3131" s="889"/>
      <c r="G3131" s="889"/>
      <c r="H3131" s="467" t="s">
        <v>24</v>
      </c>
      <c r="I3131" s="467">
        <v>13</v>
      </c>
      <c r="J3131" s="467">
        <v>13</v>
      </c>
      <c r="K3131" s="467">
        <v>13</v>
      </c>
      <c r="L3131" s="467">
        <v>13</v>
      </c>
      <c r="M3131" s="480">
        <f>SUM(I3131:L3131)</f>
        <v>52</v>
      </c>
      <c r="N3131" s="504" t="s">
        <v>2899</v>
      </c>
    </row>
    <row r="3132" spans="1:14" ht="31.5" customHeight="1" thickBot="1">
      <c r="A3132" s="320"/>
      <c r="B3132" s="884"/>
      <c r="C3132" s="887"/>
      <c r="D3132" s="890"/>
      <c r="E3132" s="911"/>
      <c r="F3132" s="890"/>
      <c r="G3132" s="890"/>
      <c r="H3132" s="484" t="s">
        <v>25</v>
      </c>
      <c r="I3132" s="505">
        <f>I3130/I3131</f>
        <v>0.46153846153846156</v>
      </c>
      <c r="J3132" s="505">
        <f t="shared" ref="J3132:M3132" si="69">J3130/J3131</f>
        <v>0.53846153846153844</v>
      </c>
      <c r="K3132" s="505">
        <f t="shared" si="69"/>
        <v>1</v>
      </c>
      <c r="L3132" s="505">
        <f t="shared" si="69"/>
        <v>0</v>
      </c>
      <c r="M3132" s="505">
        <f t="shared" si="69"/>
        <v>0.5</v>
      </c>
      <c r="N3132" s="506" t="s">
        <v>2900</v>
      </c>
    </row>
    <row r="3133" spans="1:14" ht="31.5" customHeight="1" thickTop="1">
      <c r="A3133" s="320"/>
      <c r="B3133" s="882" t="s">
        <v>2876</v>
      </c>
      <c r="C3133" s="885" t="s">
        <v>2890</v>
      </c>
      <c r="D3133" s="888" t="s">
        <v>2891</v>
      </c>
      <c r="E3133" s="910" t="s">
        <v>2901</v>
      </c>
      <c r="F3133" s="888" t="s">
        <v>2902</v>
      </c>
      <c r="G3133" s="888" t="s">
        <v>2903</v>
      </c>
      <c r="H3133" s="465" t="s">
        <v>22</v>
      </c>
      <c r="I3133" s="465">
        <v>26</v>
      </c>
      <c r="J3133" s="465">
        <v>26</v>
      </c>
      <c r="K3133" s="465">
        <v>26</v>
      </c>
      <c r="L3133" s="465">
        <v>26</v>
      </c>
      <c r="M3133" s="501">
        <v>26</v>
      </c>
      <c r="N3133" s="498" t="s">
        <v>2894</v>
      </c>
    </row>
    <row r="3134" spans="1:14" ht="31.5" customHeight="1">
      <c r="A3134" s="320"/>
      <c r="B3134" s="883"/>
      <c r="C3134" s="886"/>
      <c r="D3134" s="889"/>
      <c r="E3134" s="908"/>
      <c r="F3134" s="889"/>
      <c r="G3134" s="889"/>
      <c r="H3134" s="467" t="s">
        <v>24</v>
      </c>
      <c r="I3134" s="467">
        <v>26</v>
      </c>
      <c r="J3134" s="467">
        <v>26</v>
      </c>
      <c r="K3134" s="467">
        <v>26</v>
      </c>
      <c r="L3134" s="467">
        <v>26</v>
      </c>
      <c r="M3134" s="480">
        <v>26</v>
      </c>
      <c r="N3134" s="499" t="s">
        <v>2894</v>
      </c>
    </row>
    <row r="3135" spans="1:14" ht="31.5" customHeight="1" thickBot="1">
      <c r="A3135" s="320"/>
      <c r="B3135" s="884"/>
      <c r="C3135" s="887"/>
      <c r="D3135" s="890"/>
      <c r="E3135" s="911"/>
      <c r="F3135" s="890"/>
      <c r="G3135" s="890"/>
      <c r="H3135" s="484" t="s">
        <v>25</v>
      </c>
      <c r="I3135" s="505">
        <f t="shared" ref="I3135:M3135" si="70">I3133/I3134</f>
        <v>1</v>
      </c>
      <c r="J3135" s="505">
        <f t="shared" si="70"/>
        <v>1</v>
      </c>
      <c r="K3135" s="505">
        <f t="shared" si="70"/>
        <v>1</v>
      </c>
      <c r="L3135" s="505">
        <f t="shared" si="70"/>
        <v>1</v>
      </c>
      <c r="M3135" s="505">
        <f t="shared" si="70"/>
        <v>1</v>
      </c>
      <c r="N3135" s="500" t="s">
        <v>2895</v>
      </c>
    </row>
    <row r="3136" spans="1:14" ht="31.5" customHeight="1" thickTop="1">
      <c r="A3136" s="320"/>
      <c r="B3136" s="899" t="s">
        <v>2876</v>
      </c>
      <c r="C3136" s="886" t="s">
        <v>2890</v>
      </c>
      <c r="D3136" s="896" t="s">
        <v>2891</v>
      </c>
      <c r="E3136" s="907" t="s">
        <v>2904</v>
      </c>
      <c r="F3136" s="896" t="s">
        <v>2905</v>
      </c>
      <c r="G3136" s="896" t="s">
        <v>2906</v>
      </c>
      <c r="H3136" s="482" t="s">
        <v>22</v>
      </c>
      <c r="I3136" s="482">
        <v>26</v>
      </c>
      <c r="J3136" s="482">
        <v>26</v>
      </c>
      <c r="K3136" s="482">
        <v>26</v>
      </c>
      <c r="L3136" s="482">
        <v>26</v>
      </c>
      <c r="M3136" s="502">
        <v>26</v>
      </c>
      <c r="N3136" s="503" t="s">
        <v>2894</v>
      </c>
    </row>
    <row r="3137" spans="1:14" ht="31.5" customHeight="1">
      <c r="A3137" s="320"/>
      <c r="B3137" s="883"/>
      <c r="C3137" s="886"/>
      <c r="D3137" s="889"/>
      <c r="E3137" s="908"/>
      <c r="F3137" s="889"/>
      <c r="G3137" s="889"/>
      <c r="H3137" s="467" t="s">
        <v>24</v>
      </c>
      <c r="I3137" s="467">
        <v>26</v>
      </c>
      <c r="J3137" s="467">
        <v>26</v>
      </c>
      <c r="K3137" s="467">
        <v>26</v>
      </c>
      <c r="L3137" s="467">
        <v>26</v>
      </c>
      <c r="M3137" s="480">
        <v>26</v>
      </c>
      <c r="N3137" s="504" t="s">
        <v>2894</v>
      </c>
    </row>
    <row r="3138" spans="1:14" ht="31.5" customHeight="1" thickBot="1">
      <c r="A3138" s="320"/>
      <c r="B3138" s="884"/>
      <c r="C3138" s="887"/>
      <c r="D3138" s="890"/>
      <c r="E3138" s="911"/>
      <c r="F3138" s="890"/>
      <c r="G3138" s="890"/>
      <c r="H3138" s="484" t="s">
        <v>25</v>
      </c>
      <c r="I3138" s="505">
        <f t="shared" ref="I3138:M3138" si="71">I3136/I3137</f>
        <v>1</v>
      </c>
      <c r="J3138" s="505">
        <f t="shared" si="71"/>
        <v>1</v>
      </c>
      <c r="K3138" s="505">
        <f t="shared" si="71"/>
        <v>1</v>
      </c>
      <c r="L3138" s="505">
        <f t="shared" si="71"/>
        <v>1</v>
      </c>
      <c r="M3138" s="505">
        <f t="shared" si="71"/>
        <v>1</v>
      </c>
      <c r="N3138" s="506" t="s">
        <v>2895</v>
      </c>
    </row>
    <row r="3139" spans="1:14" ht="31.5" customHeight="1" thickTop="1">
      <c r="A3139" s="320"/>
      <c r="B3139" s="899" t="s">
        <v>2876</v>
      </c>
      <c r="C3139" s="886" t="s">
        <v>2890</v>
      </c>
      <c r="D3139" s="896" t="s">
        <v>2891</v>
      </c>
      <c r="E3139" s="907" t="s">
        <v>2907</v>
      </c>
      <c r="F3139" s="896" t="s">
        <v>2908</v>
      </c>
      <c r="G3139" s="896" t="s">
        <v>2909</v>
      </c>
      <c r="H3139" s="482" t="s">
        <v>22</v>
      </c>
      <c r="I3139" s="482">
        <v>26</v>
      </c>
      <c r="J3139" s="482">
        <v>26</v>
      </c>
      <c r="K3139" s="482">
        <v>26</v>
      </c>
      <c r="L3139" s="482">
        <v>26</v>
      </c>
      <c r="M3139" s="502">
        <v>26</v>
      </c>
      <c r="N3139" s="503" t="s">
        <v>2894</v>
      </c>
    </row>
    <row r="3140" spans="1:14" ht="31.5" customHeight="1">
      <c r="A3140" s="320"/>
      <c r="B3140" s="883"/>
      <c r="C3140" s="886"/>
      <c r="D3140" s="889"/>
      <c r="E3140" s="908"/>
      <c r="F3140" s="889"/>
      <c r="G3140" s="889"/>
      <c r="H3140" s="467" t="s">
        <v>24</v>
      </c>
      <c r="I3140" s="467">
        <v>26</v>
      </c>
      <c r="J3140" s="467">
        <v>26</v>
      </c>
      <c r="K3140" s="467">
        <v>26</v>
      </c>
      <c r="L3140" s="467">
        <v>26</v>
      </c>
      <c r="M3140" s="480">
        <v>26</v>
      </c>
      <c r="N3140" s="504" t="s">
        <v>2894</v>
      </c>
    </row>
    <row r="3141" spans="1:14" ht="31.5" customHeight="1" thickBot="1">
      <c r="A3141" s="320"/>
      <c r="B3141" s="900"/>
      <c r="C3141" s="886"/>
      <c r="D3141" s="901"/>
      <c r="E3141" s="909"/>
      <c r="F3141" s="901"/>
      <c r="G3141" s="901"/>
      <c r="H3141" s="474" t="s">
        <v>25</v>
      </c>
      <c r="I3141" s="507">
        <f t="shared" ref="I3141:M3141" si="72">I3139/I3140</f>
        <v>1</v>
      </c>
      <c r="J3141" s="507">
        <f t="shared" si="72"/>
        <v>1</v>
      </c>
      <c r="K3141" s="507">
        <f t="shared" si="72"/>
        <v>1</v>
      </c>
      <c r="L3141" s="507">
        <f t="shared" si="72"/>
        <v>1</v>
      </c>
      <c r="M3141" s="507">
        <f t="shared" si="72"/>
        <v>1</v>
      </c>
      <c r="N3141" s="508" t="s">
        <v>2895</v>
      </c>
    </row>
    <row r="3142" spans="1:14" ht="31.5" customHeight="1" thickTop="1">
      <c r="A3142" s="320"/>
      <c r="B3142" s="882" t="s">
        <v>2876</v>
      </c>
      <c r="C3142" s="885" t="s">
        <v>2890</v>
      </c>
      <c r="D3142" s="888" t="s">
        <v>2891</v>
      </c>
      <c r="E3142" s="910" t="s">
        <v>2910</v>
      </c>
      <c r="F3142" s="888" t="s">
        <v>2911</v>
      </c>
      <c r="G3142" s="888" t="s">
        <v>2912</v>
      </c>
      <c r="H3142" s="465" t="s">
        <v>22</v>
      </c>
      <c r="I3142" s="465">
        <v>7</v>
      </c>
      <c r="J3142" s="465">
        <v>7</v>
      </c>
      <c r="K3142" s="465">
        <v>12</v>
      </c>
      <c r="L3142" s="465">
        <v>30</v>
      </c>
      <c r="M3142" s="501">
        <f>SUM(I3142:L3142)</f>
        <v>56</v>
      </c>
      <c r="N3142" s="498" t="s">
        <v>2899</v>
      </c>
    </row>
    <row r="3143" spans="1:14" ht="31.5" customHeight="1">
      <c r="A3143" s="320"/>
      <c r="B3143" s="883"/>
      <c r="C3143" s="886"/>
      <c r="D3143" s="889"/>
      <c r="E3143" s="908"/>
      <c r="F3143" s="889"/>
      <c r="G3143" s="889"/>
      <c r="H3143" s="467" t="s">
        <v>24</v>
      </c>
      <c r="I3143" s="467">
        <v>18</v>
      </c>
      <c r="J3143" s="467">
        <v>18</v>
      </c>
      <c r="K3143" s="467">
        <v>18</v>
      </c>
      <c r="L3143" s="467">
        <v>18</v>
      </c>
      <c r="M3143" s="480">
        <v>72</v>
      </c>
      <c r="N3143" s="499" t="s">
        <v>2899</v>
      </c>
    </row>
    <row r="3144" spans="1:14" ht="31.5" customHeight="1" thickBot="1">
      <c r="A3144" s="320"/>
      <c r="B3144" s="884"/>
      <c r="C3144" s="887"/>
      <c r="D3144" s="890"/>
      <c r="E3144" s="911"/>
      <c r="F3144" s="890"/>
      <c r="G3144" s="890"/>
      <c r="H3144" s="484" t="s">
        <v>25</v>
      </c>
      <c r="I3144" s="505">
        <f t="shared" ref="I3144:M3144" si="73">I3142/I3143</f>
        <v>0.3888888888888889</v>
      </c>
      <c r="J3144" s="505">
        <f t="shared" si="73"/>
        <v>0.3888888888888889</v>
      </c>
      <c r="K3144" s="505">
        <f t="shared" si="73"/>
        <v>0.66666666666666663</v>
      </c>
      <c r="L3144" s="505">
        <f t="shared" si="73"/>
        <v>1.6666666666666667</v>
      </c>
      <c r="M3144" s="505">
        <f t="shared" si="73"/>
        <v>0.77777777777777779</v>
      </c>
      <c r="N3144" s="500" t="s">
        <v>2895</v>
      </c>
    </row>
    <row r="3145" spans="1:14" ht="31.5" customHeight="1" thickTop="1">
      <c r="A3145" s="320"/>
      <c r="B3145" s="899" t="s">
        <v>2876</v>
      </c>
      <c r="C3145" s="886" t="s">
        <v>2890</v>
      </c>
      <c r="D3145" s="896" t="s">
        <v>2891</v>
      </c>
      <c r="E3145" s="907" t="s">
        <v>55</v>
      </c>
      <c r="F3145" s="896" t="s">
        <v>2913</v>
      </c>
      <c r="G3145" s="896" t="s">
        <v>2914</v>
      </c>
      <c r="H3145" s="482" t="s">
        <v>22</v>
      </c>
      <c r="I3145" s="482">
        <v>169</v>
      </c>
      <c r="J3145" s="482">
        <v>211</v>
      </c>
      <c r="K3145" s="482">
        <v>150</v>
      </c>
      <c r="L3145" s="482">
        <v>196</v>
      </c>
      <c r="M3145" s="502">
        <f>SUM(I3145:L3145)</f>
        <v>726</v>
      </c>
      <c r="N3145" s="503" t="s">
        <v>2899</v>
      </c>
    </row>
    <row r="3146" spans="1:14" ht="31.5" customHeight="1">
      <c r="A3146" s="320"/>
      <c r="B3146" s="883"/>
      <c r="C3146" s="886"/>
      <c r="D3146" s="889"/>
      <c r="E3146" s="908"/>
      <c r="F3146" s="889"/>
      <c r="G3146" s="912"/>
      <c r="H3146" s="467" t="s">
        <v>24</v>
      </c>
      <c r="I3146" s="467">
        <v>169</v>
      </c>
      <c r="J3146" s="467">
        <v>211</v>
      </c>
      <c r="K3146" s="467">
        <v>150</v>
      </c>
      <c r="L3146" s="467">
        <v>196</v>
      </c>
      <c r="M3146" s="480">
        <v>726</v>
      </c>
      <c r="N3146" s="504" t="s">
        <v>2899</v>
      </c>
    </row>
    <row r="3147" spans="1:14" ht="31.5" customHeight="1" thickBot="1">
      <c r="A3147" s="320"/>
      <c r="B3147" s="884"/>
      <c r="C3147" s="887"/>
      <c r="D3147" s="890"/>
      <c r="E3147" s="911"/>
      <c r="F3147" s="890"/>
      <c r="G3147" s="913"/>
      <c r="H3147" s="484" t="s">
        <v>25</v>
      </c>
      <c r="I3147" s="505">
        <f t="shared" ref="I3147:M3147" si="74">I3145/I3146</f>
        <v>1</v>
      </c>
      <c r="J3147" s="505">
        <f t="shared" si="74"/>
        <v>1</v>
      </c>
      <c r="K3147" s="505">
        <f t="shared" si="74"/>
        <v>1</v>
      </c>
      <c r="L3147" s="505">
        <f t="shared" si="74"/>
        <v>1</v>
      </c>
      <c r="M3147" s="505">
        <f t="shared" si="74"/>
        <v>1</v>
      </c>
      <c r="N3147" s="506" t="s">
        <v>2895</v>
      </c>
    </row>
    <row r="3148" spans="1:14" ht="31.5" customHeight="1" thickTop="1">
      <c r="A3148" s="320"/>
      <c r="B3148" s="899" t="s">
        <v>2876</v>
      </c>
      <c r="C3148" s="886" t="s">
        <v>2890</v>
      </c>
      <c r="D3148" s="896" t="s">
        <v>2891</v>
      </c>
      <c r="E3148" s="907" t="s">
        <v>2915</v>
      </c>
      <c r="F3148" s="896" t="s">
        <v>2916</v>
      </c>
      <c r="G3148" s="896" t="s">
        <v>2917</v>
      </c>
      <c r="H3148" s="482" t="s">
        <v>22</v>
      </c>
      <c r="I3148" s="482">
        <v>169</v>
      </c>
      <c r="J3148" s="482">
        <v>211</v>
      </c>
      <c r="K3148" s="482">
        <v>150</v>
      </c>
      <c r="L3148" s="482">
        <v>196</v>
      </c>
      <c r="M3148" s="502">
        <f>SUM(I3148:L3148)</f>
        <v>726</v>
      </c>
      <c r="N3148" s="503" t="s">
        <v>2899</v>
      </c>
    </row>
    <row r="3149" spans="1:14" ht="31.5" customHeight="1">
      <c r="A3149" s="320"/>
      <c r="B3149" s="883"/>
      <c r="C3149" s="886"/>
      <c r="D3149" s="889"/>
      <c r="E3149" s="908"/>
      <c r="F3149" s="889"/>
      <c r="G3149" s="889"/>
      <c r="H3149" s="467" t="s">
        <v>24</v>
      </c>
      <c r="I3149" s="467">
        <v>169</v>
      </c>
      <c r="J3149" s="467">
        <v>211</v>
      </c>
      <c r="K3149" s="467">
        <v>150</v>
      </c>
      <c r="L3149" s="467">
        <v>196</v>
      </c>
      <c r="M3149" s="480">
        <v>726</v>
      </c>
      <c r="N3149" s="504" t="s">
        <v>2899</v>
      </c>
    </row>
    <row r="3150" spans="1:14" ht="31.5" customHeight="1" thickBot="1">
      <c r="A3150" s="320"/>
      <c r="B3150" s="884"/>
      <c r="C3150" s="887"/>
      <c r="D3150" s="890"/>
      <c r="E3150" s="911"/>
      <c r="F3150" s="890"/>
      <c r="G3150" s="890"/>
      <c r="H3150" s="484" t="s">
        <v>25</v>
      </c>
      <c r="I3150" s="505">
        <f t="shared" ref="I3150:M3150" si="75">I3148/I3149</f>
        <v>1</v>
      </c>
      <c r="J3150" s="505">
        <f t="shared" si="75"/>
        <v>1</v>
      </c>
      <c r="K3150" s="505">
        <f t="shared" si="75"/>
        <v>1</v>
      </c>
      <c r="L3150" s="505">
        <f t="shared" si="75"/>
        <v>1</v>
      </c>
      <c r="M3150" s="505">
        <f t="shared" si="75"/>
        <v>1</v>
      </c>
      <c r="N3150" s="506" t="s">
        <v>2895</v>
      </c>
    </row>
    <row r="3151" spans="1:14" ht="31.5" customHeight="1" thickTop="1">
      <c r="A3151" s="320"/>
      <c r="B3151" s="899" t="s">
        <v>2876</v>
      </c>
      <c r="C3151" s="886" t="s">
        <v>2890</v>
      </c>
      <c r="D3151" s="896" t="s">
        <v>2891</v>
      </c>
      <c r="E3151" s="907" t="s">
        <v>2918</v>
      </c>
      <c r="F3151" s="896" t="s">
        <v>2919</v>
      </c>
      <c r="G3151" s="896" t="s">
        <v>2920</v>
      </c>
      <c r="H3151" s="482" t="s">
        <v>22</v>
      </c>
      <c r="I3151" s="482">
        <v>169</v>
      </c>
      <c r="J3151" s="482">
        <v>211</v>
      </c>
      <c r="K3151" s="482">
        <v>150</v>
      </c>
      <c r="L3151" s="482">
        <v>196</v>
      </c>
      <c r="M3151" s="502">
        <f>SUM(I3151:L3151)</f>
        <v>726</v>
      </c>
      <c r="N3151" s="503" t="s">
        <v>2899</v>
      </c>
    </row>
    <row r="3152" spans="1:14" ht="31.5" customHeight="1">
      <c r="A3152" s="320"/>
      <c r="B3152" s="883"/>
      <c r="C3152" s="886"/>
      <c r="D3152" s="889"/>
      <c r="E3152" s="908"/>
      <c r="F3152" s="889"/>
      <c r="G3152" s="889"/>
      <c r="H3152" s="467" t="s">
        <v>24</v>
      </c>
      <c r="I3152" s="467">
        <v>169</v>
      </c>
      <c r="J3152" s="467">
        <v>211</v>
      </c>
      <c r="K3152" s="467">
        <v>150</v>
      </c>
      <c r="L3152" s="467">
        <v>196</v>
      </c>
      <c r="M3152" s="480">
        <v>726</v>
      </c>
      <c r="N3152" s="504" t="s">
        <v>2899</v>
      </c>
    </row>
    <row r="3153" spans="1:14" ht="31.5" customHeight="1" thickBot="1">
      <c r="A3153" s="320"/>
      <c r="B3153" s="884"/>
      <c r="C3153" s="887"/>
      <c r="D3153" s="890"/>
      <c r="E3153" s="911"/>
      <c r="F3153" s="890"/>
      <c r="G3153" s="890"/>
      <c r="H3153" s="484" t="s">
        <v>25</v>
      </c>
      <c r="I3153" s="505">
        <f t="shared" ref="I3153:M3153" si="76">I3151/I3152</f>
        <v>1</v>
      </c>
      <c r="J3153" s="505">
        <f t="shared" si="76"/>
        <v>1</v>
      </c>
      <c r="K3153" s="505">
        <f t="shared" si="76"/>
        <v>1</v>
      </c>
      <c r="L3153" s="505">
        <f t="shared" si="76"/>
        <v>1</v>
      </c>
      <c r="M3153" s="505">
        <f t="shared" si="76"/>
        <v>1</v>
      </c>
      <c r="N3153" s="506" t="s">
        <v>2895</v>
      </c>
    </row>
    <row r="3154" spans="1:14" ht="31.5" customHeight="1" thickTop="1">
      <c r="A3154" s="320"/>
      <c r="B3154" s="899" t="s">
        <v>2876</v>
      </c>
      <c r="C3154" s="886" t="s">
        <v>2890</v>
      </c>
      <c r="D3154" s="896" t="s">
        <v>2891</v>
      </c>
      <c r="E3154" s="907" t="s">
        <v>2921</v>
      </c>
      <c r="F3154" s="896" t="s">
        <v>2922</v>
      </c>
      <c r="G3154" s="896" t="s">
        <v>2923</v>
      </c>
      <c r="H3154" s="482" t="s">
        <v>22</v>
      </c>
      <c r="I3154" s="482">
        <v>163</v>
      </c>
      <c r="J3154" s="482">
        <f>198+6</f>
        <v>204</v>
      </c>
      <c r="K3154" s="482">
        <f>135+13</f>
        <v>148</v>
      </c>
      <c r="L3154" s="482">
        <f>196+15-8</f>
        <v>203</v>
      </c>
      <c r="M3154" s="502">
        <f>SUM(I3154:L3154)</f>
        <v>718</v>
      </c>
      <c r="N3154" s="503" t="s">
        <v>2899</v>
      </c>
    </row>
    <row r="3155" spans="1:14" ht="31.5" customHeight="1">
      <c r="A3155" s="320"/>
      <c r="B3155" s="883"/>
      <c r="C3155" s="886"/>
      <c r="D3155" s="889"/>
      <c r="E3155" s="908"/>
      <c r="F3155" s="889"/>
      <c r="G3155" s="889"/>
      <c r="H3155" s="467" t="s">
        <v>24</v>
      </c>
      <c r="I3155" s="467">
        <v>169</v>
      </c>
      <c r="J3155" s="467">
        <v>211</v>
      </c>
      <c r="K3155" s="467">
        <v>150</v>
      </c>
      <c r="L3155" s="467">
        <v>196</v>
      </c>
      <c r="M3155" s="480">
        <f>SUM(I3155:L3155)</f>
        <v>726</v>
      </c>
      <c r="N3155" s="504" t="s">
        <v>2899</v>
      </c>
    </row>
    <row r="3156" spans="1:14" ht="31.5" customHeight="1" thickBot="1">
      <c r="A3156" s="320"/>
      <c r="B3156" s="900"/>
      <c r="C3156" s="886"/>
      <c r="D3156" s="901"/>
      <c r="E3156" s="909"/>
      <c r="F3156" s="901"/>
      <c r="G3156" s="901"/>
      <c r="H3156" s="474" t="s">
        <v>25</v>
      </c>
      <c r="I3156" s="507">
        <f>I3154/I3155</f>
        <v>0.96449704142011838</v>
      </c>
      <c r="J3156" s="507">
        <f t="shared" ref="J3156:M3156" si="77">J3154/J3155</f>
        <v>0.96682464454976302</v>
      </c>
      <c r="K3156" s="507">
        <f t="shared" si="77"/>
        <v>0.98666666666666669</v>
      </c>
      <c r="L3156" s="507">
        <f t="shared" si="77"/>
        <v>1.0357142857142858</v>
      </c>
      <c r="M3156" s="507">
        <f t="shared" si="77"/>
        <v>0.98898071625344353</v>
      </c>
      <c r="N3156" s="508" t="s">
        <v>2895</v>
      </c>
    </row>
    <row r="3157" spans="1:14" ht="31.5" customHeight="1" thickTop="1">
      <c r="A3157" s="320"/>
      <c r="B3157" s="882" t="s">
        <v>2876</v>
      </c>
      <c r="C3157" s="885" t="s">
        <v>2890</v>
      </c>
      <c r="D3157" s="888" t="s">
        <v>2891</v>
      </c>
      <c r="E3157" s="910" t="s">
        <v>59</v>
      </c>
      <c r="F3157" s="888" t="s">
        <v>2924</v>
      </c>
      <c r="G3157" s="888" t="s">
        <v>2925</v>
      </c>
      <c r="H3157" s="465" t="s">
        <v>22</v>
      </c>
      <c r="I3157" s="465">
        <v>40</v>
      </c>
      <c r="J3157" s="465">
        <v>40</v>
      </c>
      <c r="K3157" s="465">
        <v>40</v>
      </c>
      <c r="L3157" s="465">
        <v>40</v>
      </c>
      <c r="M3157" s="501">
        <v>40</v>
      </c>
      <c r="N3157" s="498" t="s">
        <v>2894</v>
      </c>
    </row>
    <row r="3158" spans="1:14" ht="31.5" customHeight="1">
      <c r="A3158" s="320"/>
      <c r="B3158" s="883"/>
      <c r="C3158" s="886"/>
      <c r="D3158" s="889"/>
      <c r="E3158" s="908"/>
      <c r="F3158" s="889"/>
      <c r="G3158" s="889"/>
      <c r="H3158" s="467" t="s">
        <v>24</v>
      </c>
      <c r="I3158" s="467">
        <v>40</v>
      </c>
      <c r="J3158" s="467">
        <v>40</v>
      </c>
      <c r="K3158" s="467">
        <v>40</v>
      </c>
      <c r="L3158" s="467">
        <v>40</v>
      </c>
      <c r="M3158" s="480">
        <v>40</v>
      </c>
      <c r="N3158" s="499" t="s">
        <v>2894</v>
      </c>
    </row>
    <row r="3159" spans="1:14" ht="31.5" customHeight="1" thickBot="1">
      <c r="A3159" s="320"/>
      <c r="B3159" s="884"/>
      <c r="C3159" s="887"/>
      <c r="D3159" s="890"/>
      <c r="E3159" s="911"/>
      <c r="F3159" s="890"/>
      <c r="G3159" s="890"/>
      <c r="H3159" s="484" t="s">
        <v>25</v>
      </c>
      <c r="I3159" s="505">
        <f t="shared" ref="I3159:M3159" si="78">I3157/I3158</f>
        <v>1</v>
      </c>
      <c r="J3159" s="505">
        <f t="shared" si="78"/>
        <v>1</v>
      </c>
      <c r="K3159" s="505">
        <f t="shared" si="78"/>
        <v>1</v>
      </c>
      <c r="L3159" s="505">
        <f t="shared" si="78"/>
        <v>1</v>
      </c>
      <c r="M3159" s="505">
        <f t="shared" si="78"/>
        <v>1</v>
      </c>
      <c r="N3159" s="500" t="s">
        <v>2895</v>
      </c>
    </row>
    <row r="3160" spans="1:14" ht="31.5" customHeight="1" thickTop="1">
      <c r="A3160" s="320"/>
      <c r="B3160" s="882" t="s">
        <v>2876</v>
      </c>
      <c r="C3160" s="885" t="s">
        <v>2890</v>
      </c>
      <c r="D3160" s="888" t="s">
        <v>2891</v>
      </c>
      <c r="E3160" s="910" t="s">
        <v>2926</v>
      </c>
      <c r="F3160" s="888" t="s">
        <v>2927</v>
      </c>
      <c r="G3160" s="888" t="s">
        <v>2928</v>
      </c>
      <c r="H3160" s="465" t="s">
        <v>22</v>
      </c>
      <c r="I3160" s="465">
        <v>40</v>
      </c>
      <c r="J3160" s="465">
        <v>40</v>
      </c>
      <c r="K3160" s="465">
        <v>40</v>
      </c>
      <c r="L3160" s="465">
        <v>40</v>
      </c>
      <c r="M3160" s="501">
        <v>40</v>
      </c>
      <c r="N3160" s="498" t="s">
        <v>2894</v>
      </c>
    </row>
    <row r="3161" spans="1:14" ht="31.5" customHeight="1">
      <c r="A3161" s="320"/>
      <c r="B3161" s="883"/>
      <c r="C3161" s="886"/>
      <c r="D3161" s="889"/>
      <c r="E3161" s="908"/>
      <c r="F3161" s="889"/>
      <c r="G3161" s="889"/>
      <c r="H3161" s="467" t="s">
        <v>24</v>
      </c>
      <c r="I3161" s="467">
        <v>40</v>
      </c>
      <c r="J3161" s="467">
        <v>40</v>
      </c>
      <c r="K3161" s="467">
        <v>40</v>
      </c>
      <c r="L3161" s="467">
        <v>40</v>
      </c>
      <c r="M3161" s="480">
        <v>40</v>
      </c>
      <c r="N3161" s="499" t="s">
        <v>2894</v>
      </c>
    </row>
    <row r="3162" spans="1:14" ht="31.5" customHeight="1" thickBot="1">
      <c r="A3162" s="320"/>
      <c r="B3162" s="884"/>
      <c r="C3162" s="887"/>
      <c r="D3162" s="890"/>
      <c r="E3162" s="911"/>
      <c r="F3162" s="890"/>
      <c r="G3162" s="890"/>
      <c r="H3162" s="484" t="s">
        <v>25</v>
      </c>
      <c r="I3162" s="505">
        <f t="shared" ref="I3162:M3162" si="79">I3160/I3161</f>
        <v>1</v>
      </c>
      <c r="J3162" s="505">
        <f t="shared" si="79"/>
        <v>1</v>
      </c>
      <c r="K3162" s="505">
        <f t="shared" si="79"/>
        <v>1</v>
      </c>
      <c r="L3162" s="505">
        <f t="shared" si="79"/>
        <v>1</v>
      </c>
      <c r="M3162" s="505">
        <f t="shared" si="79"/>
        <v>1</v>
      </c>
      <c r="N3162" s="500" t="s">
        <v>2895</v>
      </c>
    </row>
    <row r="3163" spans="1:14" ht="31.5" customHeight="1" thickTop="1">
      <c r="A3163" s="320"/>
      <c r="B3163" s="899" t="s">
        <v>2876</v>
      </c>
      <c r="C3163" s="886" t="s">
        <v>2890</v>
      </c>
      <c r="D3163" s="896" t="s">
        <v>2891</v>
      </c>
      <c r="E3163" s="907" t="s">
        <v>2929</v>
      </c>
      <c r="F3163" s="896" t="s">
        <v>2930</v>
      </c>
      <c r="G3163" s="896" t="s">
        <v>2931</v>
      </c>
      <c r="H3163" s="482" t="s">
        <v>22</v>
      </c>
      <c r="I3163" s="482">
        <v>55</v>
      </c>
      <c r="J3163" s="482">
        <v>58</v>
      </c>
      <c r="K3163" s="482">
        <v>58</v>
      </c>
      <c r="L3163" s="482">
        <v>58</v>
      </c>
      <c r="M3163" s="502">
        <v>57.45</v>
      </c>
      <c r="N3163" s="503" t="s">
        <v>2894</v>
      </c>
    </row>
    <row r="3164" spans="1:14" ht="31.5" customHeight="1">
      <c r="A3164" s="320"/>
      <c r="B3164" s="883"/>
      <c r="C3164" s="886"/>
      <c r="D3164" s="889"/>
      <c r="E3164" s="908"/>
      <c r="F3164" s="889"/>
      <c r="G3164" s="889"/>
      <c r="H3164" s="467" t="s">
        <v>24</v>
      </c>
      <c r="I3164" s="467">
        <v>58</v>
      </c>
      <c r="J3164" s="467">
        <v>58</v>
      </c>
      <c r="K3164" s="467">
        <v>58</v>
      </c>
      <c r="L3164" s="467">
        <v>58</v>
      </c>
      <c r="M3164" s="480">
        <v>58</v>
      </c>
      <c r="N3164" s="504" t="s">
        <v>2894</v>
      </c>
    </row>
    <row r="3165" spans="1:14" ht="31.5" customHeight="1" thickBot="1">
      <c r="A3165" s="320"/>
      <c r="B3165" s="900"/>
      <c r="C3165" s="886"/>
      <c r="D3165" s="901"/>
      <c r="E3165" s="909"/>
      <c r="F3165" s="901"/>
      <c r="G3165" s="901"/>
      <c r="H3165" s="474" t="s">
        <v>25</v>
      </c>
      <c r="I3165" s="507">
        <f t="shared" ref="I3165:L3165" si="80">I3163/I3164</f>
        <v>0.94827586206896552</v>
      </c>
      <c r="J3165" s="507">
        <f t="shared" si="80"/>
        <v>1</v>
      </c>
      <c r="K3165" s="507">
        <f t="shared" si="80"/>
        <v>1</v>
      </c>
      <c r="L3165" s="507">
        <f t="shared" si="80"/>
        <v>1</v>
      </c>
      <c r="M3165" s="507">
        <f>M3163/M3164</f>
        <v>0.99051724137931041</v>
      </c>
      <c r="N3165" s="508" t="s">
        <v>2895</v>
      </c>
    </row>
    <row r="3166" spans="1:14" ht="31.5" customHeight="1" thickTop="1">
      <c r="A3166" s="320"/>
      <c r="B3166" s="882" t="s">
        <v>2876</v>
      </c>
      <c r="C3166" s="885" t="s">
        <v>2932</v>
      </c>
      <c r="D3166" s="888" t="s">
        <v>2933</v>
      </c>
      <c r="E3166" s="907" t="s">
        <v>19</v>
      </c>
      <c r="F3166" s="896" t="s">
        <v>2934</v>
      </c>
      <c r="G3166" s="896" t="s">
        <v>2935</v>
      </c>
      <c r="H3166" s="482" t="s">
        <v>22</v>
      </c>
      <c r="I3166" s="482">
        <v>0</v>
      </c>
      <c r="J3166" s="482">
        <v>0</v>
      </c>
      <c r="K3166" s="482">
        <v>0</v>
      </c>
      <c r="L3166" s="482">
        <v>0</v>
      </c>
      <c r="M3166" s="502">
        <v>0</v>
      </c>
      <c r="N3166" s="503" t="s">
        <v>2936</v>
      </c>
    </row>
    <row r="3167" spans="1:14" ht="31.5" customHeight="1">
      <c r="A3167" s="320"/>
      <c r="B3167" s="883"/>
      <c r="C3167" s="886"/>
      <c r="D3167" s="889"/>
      <c r="E3167" s="908"/>
      <c r="F3167" s="889"/>
      <c r="G3167" s="889"/>
      <c r="H3167" s="467" t="s">
        <v>24</v>
      </c>
      <c r="I3167" s="467">
        <v>0</v>
      </c>
      <c r="J3167" s="467">
        <v>0</v>
      </c>
      <c r="K3167" s="467">
        <v>0</v>
      </c>
      <c r="L3167" s="467">
        <v>0</v>
      </c>
      <c r="M3167" s="480">
        <v>12201</v>
      </c>
      <c r="N3167" s="504" t="s">
        <v>2937</v>
      </c>
    </row>
    <row r="3168" spans="1:14" ht="31.5" customHeight="1" thickBot="1">
      <c r="A3168" s="320"/>
      <c r="B3168" s="884"/>
      <c r="C3168" s="887"/>
      <c r="D3168" s="890"/>
      <c r="E3168" s="908"/>
      <c r="F3168" s="889"/>
      <c r="G3168" s="889"/>
      <c r="H3168" s="467" t="s">
        <v>25</v>
      </c>
      <c r="I3168" s="467">
        <v>0</v>
      </c>
      <c r="J3168" s="467">
        <v>0</v>
      </c>
      <c r="K3168" s="467">
        <v>0</v>
      </c>
      <c r="L3168" s="467">
        <v>0</v>
      </c>
      <c r="M3168" s="480">
        <f>(M3166/M3167)*100</f>
        <v>0</v>
      </c>
      <c r="N3168" s="504"/>
    </row>
    <row r="3169" spans="1:14" ht="31.5" customHeight="1" thickTop="1">
      <c r="A3169" s="320"/>
      <c r="B3169" s="882" t="s">
        <v>2876</v>
      </c>
      <c r="C3169" s="885" t="s">
        <v>2932</v>
      </c>
      <c r="D3169" s="888" t="s">
        <v>2933</v>
      </c>
      <c r="E3169" s="891" t="s">
        <v>26</v>
      </c>
      <c r="F3169" s="894" t="s">
        <v>2938</v>
      </c>
      <c r="G3169" s="894" t="s">
        <v>2939</v>
      </c>
      <c r="H3169" s="464" t="s">
        <v>22</v>
      </c>
      <c r="I3169" s="464">
        <v>0</v>
      </c>
      <c r="J3169" s="464">
        <v>0</v>
      </c>
      <c r="K3169" s="464">
        <v>0</v>
      </c>
      <c r="L3169" s="464">
        <v>0</v>
      </c>
      <c r="M3169" s="479">
        <v>0</v>
      </c>
      <c r="N3169" s="879" t="s">
        <v>2881</v>
      </c>
    </row>
    <row r="3170" spans="1:14" ht="31.5" customHeight="1">
      <c r="A3170" s="320"/>
      <c r="B3170" s="883"/>
      <c r="C3170" s="886"/>
      <c r="D3170" s="889"/>
      <c r="E3170" s="892"/>
      <c r="F3170" s="895"/>
      <c r="G3170" s="895"/>
      <c r="H3170" s="467" t="s">
        <v>24</v>
      </c>
      <c r="I3170" s="467">
        <v>0</v>
      </c>
      <c r="J3170" s="467">
        <v>0</v>
      </c>
      <c r="K3170" s="467">
        <v>0</v>
      </c>
      <c r="L3170" s="467">
        <v>0</v>
      </c>
      <c r="M3170" s="480">
        <v>0</v>
      </c>
      <c r="N3170" s="880"/>
    </row>
    <row r="3171" spans="1:14" ht="31.5" customHeight="1" thickBot="1">
      <c r="A3171" s="320"/>
      <c r="B3171" s="884"/>
      <c r="C3171" s="887"/>
      <c r="D3171" s="890"/>
      <c r="E3171" s="892"/>
      <c r="F3171" s="895"/>
      <c r="G3171" s="895"/>
      <c r="H3171" s="467" t="s">
        <v>25</v>
      </c>
      <c r="I3171" s="467">
        <v>0</v>
      </c>
      <c r="J3171" s="467">
        <v>0</v>
      </c>
      <c r="K3171" s="467">
        <v>0</v>
      </c>
      <c r="L3171" s="467">
        <v>0</v>
      </c>
      <c r="M3171" s="480">
        <v>0</v>
      </c>
      <c r="N3171" s="881"/>
    </row>
    <row r="3172" spans="1:14" ht="31.5" customHeight="1" thickTop="1">
      <c r="A3172" s="320"/>
      <c r="B3172" s="882" t="s">
        <v>2876</v>
      </c>
      <c r="C3172" s="885" t="s">
        <v>2932</v>
      </c>
      <c r="D3172" s="888" t="s">
        <v>2933</v>
      </c>
      <c r="E3172" s="891" t="s">
        <v>55</v>
      </c>
      <c r="F3172" s="893" t="s">
        <v>2940</v>
      </c>
      <c r="G3172" s="893" t="s">
        <v>2941</v>
      </c>
      <c r="H3172" s="464" t="s">
        <v>22</v>
      </c>
      <c r="I3172" s="464">
        <v>0</v>
      </c>
      <c r="J3172" s="464">
        <v>0</v>
      </c>
      <c r="K3172" s="464">
        <v>0</v>
      </c>
      <c r="L3172" s="464">
        <v>0</v>
      </c>
      <c r="M3172" s="479">
        <v>0</v>
      </c>
      <c r="N3172" s="879" t="s">
        <v>2881</v>
      </c>
    </row>
    <row r="3173" spans="1:14" ht="31.5" customHeight="1">
      <c r="A3173" s="320"/>
      <c r="B3173" s="883"/>
      <c r="C3173" s="886"/>
      <c r="D3173" s="889"/>
      <c r="E3173" s="892"/>
      <c r="F3173" s="889"/>
      <c r="G3173" s="889"/>
      <c r="H3173" s="467" t="s">
        <v>24</v>
      </c>
      <c r="I3173" s="467">
        <v>0</v>
      </c>
      <c r="J3173" s="467">
        <v>0</v>
      </c>
      <c r="K3173" s="467">
        <v>0</v>
      </c>
      <c r="L3173" s="467">
        <v>0</v>
      </c>
      <c r="M3173" s="480">
        <v>0</v>
      </c>
      <c r="N3173" s="880"/>
    </row>
    <row r="3174" spans="1:14" ht="31.5" customHeight="1" thickBot="1">
      <c r="A3174" s="320"/>
      <c r="B3174" s="884"/>
      <c r="C3174" s="887"/>
      <c r="D3174" s="890"/>
      <c r="E3174" s="892"/>
      <c r="F3174" s="889"/>
      <c r="G3174" s="889"/>
      <c r="H3174" s="467" t="s">
        <v>25</v>
      </c>
      <c r="I3174" s="467">
        <v>0</v>
      </c>
      <c r="J3174" s="467">
        <v>0</v>
      </c>
      <c r="K3174" s="467">
        <v>0</v>
      </c>
      <c r="L3174" s="467">
        <v>0</v>
      </c>
      <c r="M3174" s="480">
        <v>0</v>
      </c>
      <c r="N3174" s="881"/>
    </row>
    <row r="3175" spans="1:14" ht="31.5" customHeight="1" thickTop="1">
      <c r="A3175" s="320"/>
      <c r="B3175" s="899" t="s">
        <v>2876</v>
      </c>
      <c r="C3175" s="886" t="s">
        <v>2932</v>
      </c>
      <c r="D3175" s="896" t="s">
        <v>2933</v>
      </c>
      <c r="E3175" s="891" t="s">
        <v>59</v>
      </c>
      <c r="F3175" s="894" t="s">
        <v>2942</v>
      </c>
      <c r="G3175" s="894" t="s">
        <v>2943</v>
      </c>
      <c r="H3175" s="464" t="s">
        <v>22</v>
      </c>
      <c r="I3175" s="464">
        <v>0</v>
      </c>
      <c r="J3175" s="464">
        <v>0</v>
      </c>
      <c r="K3175" s="464">
        <v>0</v>
      </c>
      <c r="L3175" s="464">
        <v>0</v>
      </c>
      <c r="M3175" s="479">
        <v>0</v>
      </c>
      <c r="N3175" s="879" t="s">
        <v>2881</v>
      </c>
    </row>
    <row r="3176" spans="1:14" ht="31.5" customHeight="1">
      <c r="A3176" s="320"/>
      <c r="B3176" s="883"/>
      <c r="C3176" s="886"/>
      <c r="D3176" s="889"/>
      <c r="E3176" s="892"/>
      <c r="F3176" s="895"/>
      <c r="G3176" s="895"/>
      <c r="H3176" s="467" t="s">
        <v>24</v>
      </c>
      <c r="I3176" s="467">
        <v>0</v>
      </c>
      <c r="J3176" s="467">
        <v>0</v>
      </c>
      <c r="K3176" s="467">
        <v>0</v>
      </c>
      <c r="L3176" s="467">
        <v>0</v>
      </c>
      <c r="M3176" s="480">
        <v>0</v>
      </c>
      <c r="N3176" s="880"/>
    </row>
    <row r="3177" spans="1:14" ht="31.5" customHeight="1" thickBot="1">
      <c r="A3177" s="320"/>
      <c r="B3177" s="900"/>
      <c r="C3177" s="886"/>
      <c r="D3177" s="901"/>
      <c r="E3177" s="892"/>
      <c r="F3177" s="895"/>
      <c r="G3177" s="895"/>
      <c r="H3177" s="467" t="s">
        <v>25</v>
      </c>
      <c r="I3177" s="467">
        <v>0</v>
      </c>
      <c r="J3177" s="467">
        <v>0</v>
      </c>
      <c r="K3177" s="467">
        <v>0</v>
      </c>
      <c r="L3177" s="467">
        <v>0</v>
      </c>
      <c r="M3177" s="480">
        <v>0</v>
      </c>
      <c r="N3177" s="881"/>
    </row>
    <row r="3178" spans="1:14" ht="31.5" customHeight="1" thickTop="1">
      <c r="A3178" s="320"/>
      <c r="B3178" s="882" t="s">
        <v>2876</v>
      </c>
      <c r="C3178" s="885" t="s">
        <v>2932</v>
      </c>
      <c r="D3178" s="902" t="s">
        <v>2933</v>
      </c>
      <c r="E3178" s="905" t="s">
        <v>91</v>
      </c>
      <c r="F3178" s="893" t="s">
        <v>2944</v>
      </c>
      <c r="G3178" s="893" t="s">
        <v>2945</v>
      </c>
      <c r="H3178" s="464" t="s">
        <v>22</v>
      </c>
      <c r="I3178" s="464">
        <v>0</v>
      </c>
      <c r="J3178" s="464">
        <v>0</v>
      </c>
      <c r="K3178" s="464">
        <v>0</v>
      </c>
      <c r="L3178" s="464">
        <v>0</v>
      </c>
      <c r="M3178" s="479">
        <v>0</v>
      </c>
      <c r="N3178" s="879" t="s">
        <v>2881</v>
      </c>
    </row>
    <row r="3179" spans="1:14" ht="31.5" customHeight="1">
      <c r="A3179" s="320"/>
      <c r="B3179" s="883"/>
      <c r="C3179" s="886"/>
      <c r="D3179" s="903"/>
      <c r="E3179" s="906"/>
      <c r="F3179" s="889"/>
      <c r="G3179" s="889"/>
      <c r="H3179" s="467" t="s">
        <v>24</v>
      </c>
      <c r="I3179" s="467">
        <v>0</v>
      </c>
      <c r="J3179" s="467">
        <v>0</v>
      </c>
      <c r="K3179" s="467">
        <v>0</v>
      </c>
      <c r="L3179" s="467">
        <v>0</v>
      </c>
      <c r="M3179" s="480">
        <v>0</v>
      </c>
      <c r="N3179" s="880"/>
    </row>
    <row r="3180" spans="1:14" ht="31.5" customHeight="1" thickBot="1">
      <c r="A3180" s="320"/>
      <c r="B3180" s="884"/>
      <c r="C3180" s="887"/>
      <c r="D3180" s="904"/>
      <c r="E3180" s="906"/>
      <c r="F3180" s="889"/>
      <c r="G3180" s="889"/>
      <c r="H3180" s="467" t="s">
        <v>25</v>
      </c>
      <c r="I3180" s="467">
        <v>0</v>
      </c>
      <c r="J3180" s="467">
        <v>0</v>
      </c>
      <c r="K3180" s="467">
        <v>0</v>
      </c>
      <c r="L3180" s="467">
        <v>0</v>
      </c>
      <c r="M3180" s="480">
        <v>0</v>
      </c>
      <c r="N3180" s="881"/>
    </row>
    <row r="3181" spans="1:14" ht="31.5" customHeight="1" thickTop="1">
      <c r="A3181" s="320"/>
      <c r="B3181" s="882" t="s">
        <v>2876</v>
      </c>
      <c r="C3181" s="885" t="s">
        <v>2932</v>
      </c>
      <c r="D3181" s="888" t="s">
        <v>2933</v>
      </c>
      <c r="E3181" s="891" t="s">
        <v>94</v>
      </c>
      <c r="F3181" s="894" t="s">
        <v>2946</v>
      </c>
      <c r="G3181" s="894" t="s">
        <v>2947</v>
      </c>
      <c r="H3181" s="464" t="s">
        <v>22</v>
      </c>
      <c r="I3181" s="464">
        <v>0</v>
      </c>
      <c r="J3181" s="464">
        <v>0</v>
      </c>
      <c r="K3181" s="464">
        <v>0</v>
      </c>
      <c r="L3181" s="464">
        <v>0</v>
      </c>
      <c r="M3181" s="479">
        <v>0</v>
      </c>
      <c r="N3181" s="879" t="s">
        <v>2881</v>
      </c>
    </row>
    <row r="3182" spans="1:14" ht="31.5" customHeight="1">
      <c r="A3182" s="320"/>
      <c r="B3182" s="883"/>
      <c r="C3182" s="886"/>
      <c r="D3182" s="889"/>
      <c r="E3182" s="892"/>
      <c r="F3182" s="895"/>
      <c r="G3182" s="895"/>
      <c r="H3182" s="467" t="s">
        <v>24</v>
      </c>
      <c r="I3182" s="467">
        <v>0</v>
      </c>
      <c r="J3182" s="467">
        <v>0</v>
      </c>
      <c r="K3182" s="467">
        <v>0</v>
      </c>
      <c r="L3182" s="467">
        <v>0</v>
      </c>
      <c r="M3182" s="480">
        <v>0</v>
      </c>
      <c r="N3182" s="880"/>
    </row>
    <row r="3183" spans="1:14" ht="31.5" customHeight="1" thickBot="1">
      <c r="A3183" s="320"/>
      <c r="B3183" s="884"/>
      <c r="C3183" s="887"/>
      <c r="D3183" s="890"/>
      <c r="E3183" s="892"/>
      <c r="F3183" s="895"/>
      <c r="G3183" s="895"/>
      <c r="H3183" s="467" t="s">
        <v>25</v>
      </c>
      <c r="I3183" s="467">
        <v>0</v>
      </c>
      <c r="J3183" s="467">
        <v>0</v>
      </c>
      <c r="K3183" s="467">
        <v>0</v>
      </c>
      <c r="L3183" s="467">
        <v>0</v>
      </c>
      <c r="M3183" s="480">
        <v>0</v>
      </c>
      <c r="N3183" s="881"/>
    </row>
    <row r="3184" spans="1:14" ht="31.5" customHeight="1" thickTop="1">
      <c r="A3184" s="320"/>
      <c r="B3184" s="882" t="s">
        <v>2876</v>
      </c>
      <c r="C3184" s="885" t="s">
        <v>2932</v>
      </c>
      <c r="D3184" s="888" t="s">
        <v>2933</v>
      </c>
      <c r="E3184" s="891" t="s">
        <v>97</v>
      </c>
      <c r="F3184" s="893" t="s">
        <v>2948</v>
      </c>
      <c r="G3184" s="893" t="s">
        <v>2949</v>
      </c>
      <c r="H3184" s="464" t="s">
        <v>22</v>
      </c>
      <c r="I3184" s="464">
        <v>0</v>
      </c>
      <c r="J3184" s="464">
        <v>0</v>
      </c>
      <c r="K3184" s="464">
        <v>44</v>
      </c>
      <c r="L3184" s="464">
        <v>16</v>
      </c>
      <c r="M3184" s="479">
        <f>SUM(I3184:L3184)</f>
        <v>60</v>
      </c>
      <c r="N3184" s="509" t="s">
        <v>2950</v>
      </c>
    </row>
    <row r="3185" spans="1:14" ht="31.5" customHeight="1">
      <c r="A3185" s="320"/>
      <c r="B3185" s="883"/>
      <c r="C3185" s="886"/>
      <c r="D3185" s="889"/>
      <c r="E3185" s="892"/>
      <c r="F3185" s="889"/>
      <c r="G3185" s="889"/>
      <c r="H3185" s="467" t="s">
        <v>24</v>
      </c>
      <c r="I3185" s="467">
        <v>0</v>
      </c>
      <c r="J3185" s="467">
        <v>0</v>
      </c>
      <c r="K3185" s="467">
        <v>40</v>
      </c>
      <c r="L3185" s="467">
        <v>20</v>
      </c>
      <c r="M3185" s="480">
        <v>60</v>
      </c>
      <c r="N3185" s="504" t="s">
        <v>2899</v>
      </c>
    </row>
    <row r="3186" spans="1:14" ht="31.5" customHeight="1" thickBot="1">
      <c r="A3186" s="320"/>
      <c r="B3186" s="884"/>
      <c r="C3186" s="887"/>
      <c r="D3186" s="890"/>
      <c r="E3186" s="892"/>
      <c r="F3186" s="889"/>
      <c r="G3186" s="889"/>
      <c r="H3186" s="467" t="s">
        <v>25</v>
      </c>
      <c r="I3186" s="467">
        <v>0</v>
      </c>
      <c r="J3186" s="467">
        <v>0</v>
      </c>
      <c r="K3186" s="510">
        <f>(K3184/K3185)</f>
        <v>1.1000000000000001</v>
      </c>
      <c r="L3186" s="510">
        <f t="shared" ref="L3186:M3186" si="81">(L3184/L3185)</f>
        <v>0.8</v>
      </c>
      <c r="M3186" s="510">
        <f t="shared" si="81"/>
        <v>1</v>
      </c>
      <c r="N3186" s="504"/>
    </row>
    <row r="3187" spans="1:14" ht="31.5" customHeight="1" thickTop="1">
      <c r="A3187" s="320"/>
      <c r="B3187" s="882" t="s">
        <v>2876</v>
      </c>
      <c r="C3187" s="885" t="s">
        <v>2932</v>
      </c>
      <c r="D3187" s="888" t="s">
        <v>2933</v>
      </c>
      <c r="E3187" s="891" t="s">
        <v>261</v>
      </c>
      <c r="F3187" s="894" t="s">
        <v>2951</v>
      </c>
      <c r="G3187" s="894" t="s">
        <v>2943</v>
      </c>
      <c r="H3187" s="464" t="s">
        <v>22</v>
      </c>
      <c r="I3187" s="464">
        <v>0</v>
      </c>
      <c r="J3187" s="464">
        <v>0</v>
      </c>
      <c r="K3187" s="464">
        <v>0</v>
      </c>
      <c r="L3187" s="464">
        <v>0</v>
      </c>
      <c r="M3187" s="479">
        <v>0</v>
      </c>
      <c r="N3187" s="879" t="s">
        <v>2881</v>
      </c>
    </row>
    <row r="3188" spans="1:14" ht="31.5" customHeight="1">
      <c r="A3188" s="320"/>
      <c r="B3188" s="883"/>
      <c r="C3188" s="886"/>
      <c r="D3188" s="889"/>
      <c r="E3188" s="892"/>
      <c r="F3188" s="895"/>
      <c r="G3188" s="895"/>
      <c r="H3188" s="467" t="s">
        <v>24</v>
      </c>
      <c r="I3188" s="467">
        <v>0</v>
      </c>
      <c r="J3188" s="467">
        <v>0</v>
      </c>
      <c r="K3188" s="467">
        <v>0</v>
      </c>
      <c r="L3188" s="467">
        <v>0</v>
      </c>
      <c r="M3188" s="480">
        <v>0</v>
      </c>
      <c r="N3188" s="880"/>
    </row>
    <row r="3189" spans="1:14" ht="31.5" customHeight="1" thickBot="1">
      <c r="A3189" s="320"/>
      <c r="B3189" s="884"/>
      <c r="C3189" s="887"/>
      <c r="D3189" s="890"/>
      <c r="E3189" s="892"/>
      <c r="F3189" s="895"/>
      <c r="G3189" s="895"/>
      <c r="H3189" s="467" t="s">
        <v>25</v>
      </c>
      <c r="I3189" s="467">
        <v>0</v>
      </c>
      <c r="J3189" s="467">
        <v>0</v>
      </c>
      <c r="K3189" s="467">
        <v>0</v>
      </c>
      <c r="L3189" s="467">
        <v>0</v>
      </c>
      <c r="M3189" s="480">
        <v>0</v>
      </c>
      <c r="N3189" s="881"/>
    </row>
    <row r="3190" spans="1:14" ht="31.5" customHeight="1" thickTop="1">
      <c r="A3190" s="320"/>
      <c r="B3190" s="882" t="s">
        <v>2876</v>
      </c>
      <c r="C3190" s="885" t="s">
        <v>2932</v>
      </c>
      <c r="D3190" s="888" t="s">
        <v>2933</v>
      </c>
      <c r="E3190" s="891" t="s">
        <v>264</v>
      </c>
      <c r="F3190" s="893" t="s">
        <v>2952</v>
      </c>
      <c r="G3190" s="893" t="s">
        <v>2953</v>
      </c>
      <c r="H3190" s="464" t="s">
        <v>22</v>
      </c>
      <c r="I3190" s="464">
        <v>0</v>
      </c>
      <c r="J3190" s="464">
        <v>0</v>
      </c>
      <c r="K3190" s="464">
        <v>0</v>
      </c>
      <c r="L3190" s="464">
        <v>0</v>
      </c>
      <c r="M3190" s="479">
        <v>0</v>
      </c>
      <c r="N3190" s="879" t="s">
        <v>2881</v>
      </c>
    </row>
    <row r="3191" spans="1:14" ht="31.5" customHeight="1">
      <c r="A3191" s="320"/>
      <c r="B3191" s="883"/>
      <c r="C3191" s="886"/>
      <c r="D3191" s="889"/>
      <c r="E3191" s="892"/>
      <c r="F3191" s="889"/>
      <c r="G3191" s="889"/>
      <c r="H3191" s="467" t="s">
        <v>24</v>
      </c>
      <c r="I3191" s="467">
        <v>0</v>
      </c>
      <c r="J3191" s="467">
        <v>0</v>
      </c>
      <c r="K3191" s="467">
        <v>0</v>
      </c>
      <c r="L3191" s="467">
        <v>0</v>
      </c>
      <c r="M3191" s="480">
        <v>0</v>
      </c>
      <c r="N3191" s="880"/>
    </row>
    <row r="3192" spans="1:14" ht="31.5" customHeight="1" thickBot="1">
      <c r="A3192" s="320"/>
      <c r="B3192" s="884"/>
      <c r="C3192" s="887"/>
      <c r="D3192" s="890"/>
      <c r="E3192" s="892"/>
      <c r="F3192" s="889"/>
      <c r="G3192" s="889"/>
      <c r="H3192" s="467" t="s">
        <v>25</v>
      </c>
      <c r="I3192" s="467">
        <v>0</v>
      </c>
      <c r="J3192" s="467">
        <v>0</v>
      </c>
      <c r="K3192" s="467">
        <v>0</v>
      </c>
      <c r="L3192" s="467">
        <v>0</v>
      </c>
      <c r="M3192" s="480">
        <v>0</v>
      </c>
      <c r="N3192" s="881"/>
    </row>
    <row r="3193" spans="1:14" ht="31.5" customHeight="1" thickTop="1">
      <c r="A3193" s="320"/>
      <c r="B3193" s="882" t="s">
        <v>2876</v>
      </c>
      <c r="C3193" s="885" t="s">
        <v>2932</v>
      </c>
      <c r="D3193" s="888" t="s">
        <v>2933</v>
      </c>
      <c r="E3193" s="891" t="s">
        <v>2173</v>
      </c>
      <c r="F3193" s="894" t="s">
        <v>2954</v>
      </c>
      <c r="G3193" s="894" t="s">
        <v>2955</v>
      </c>
      <c r="H3193" s="464" t="s">
        <v>22</v>
      </c>
      <c r="I3193" s="464">
        <v>0</v>
      </c>
      <c r="J3193" s="464">
        <v>0</v>
      </c>
      <c r="K3193" s="464">
        <v>0</v>
      </c>
      <c r="L3193" s="464">
        <v>0</v>
      </c>
      <c r="M3193" s="479">
        <v>0</v>
      </c>
      <c r="N3193" s="879" t="s">
        <v>2881</v>
      </c>
    </row>
    <row r="3194" spans="1:14" ht="31.5" customHeight="1">
      <c r="A3194" s="320"/>
      <c r="B3194" s="883"/>
      <c r="C3194" s="886"/>
      <c r="D3194" s="889"/>
      <c r="E3194" s="892"/>
      <c r="F3194" s="895"/>
      <c r="G3194" s="895"/>
      <c r="H3194" s="467" t="s">
        <v>24</v>
      </c>
      <c r="I3194" s="467">
        <v>0</v>
      </c>
      <c r="J3194" s="467">
        <v>0</v>
      </c>
      <c r="K3194" s="467">
        <v>0</v>
      </c>
      <c r="L3194" s="467">
        <v>0</v>
      </c>
      <c r="M3194" s="480">
        <v>0</v>
      </c>
      <c r="N3194" s="880"/>
    </row>
    <row r="3195" spans="1:14" ht="31.5" customHeight="1" thickBot="1">
      <c r="A3195" s="320"/>
      <c r="B3195" s="884"/>
      <c r="C3195" s="887"/>
      <c r="D3195" s="890"/>
      <c r="E3195" s="892"/>
      <c r="F3195" s="895"/>
      <c r="G3195" s="895"/>
      <c r="H3195" s="467" t="s">
        <v>25</v>
      </c>
      <c r="I3195" s="467">
        <v>0</v>
      </c>
      <c r="J3195" s="467">
        <v>0</v>
      </c>
      <c r="K3195" s="467">
        <v>0</v>
      </c>
      <c r="L3195" s="467">
        <v>0</v>
      </c>
      <c r="M3195" s="480">
        <v>0</v>
      </c>
      <c r="N3195" s="881"/>
    </row>
    <row r="3196" spans="1:14" ht="31.5" customHeight="1" thickTop="1">
      <c r="A3196" s="320"/>
      <c r="B3196" s="882" t="s">
        <v>2876</v>
      </c>
      <c r="C3196" s="885" t="s">
        <v>2932</v>
      </c>
      <c r="D3196" s="888" t="s">
        <v>2933</v>
      </c>
      <c r="E3196" s="891" t="s">
        <v>2956</v>
      </c>
      <c r="F3196" s="893" t="s">
        <v>2957</v>
      </c>
      <c r="G3196" s="893" t="s">
        <v>2958</v>
      </c>
      <c r="H3196" s="464" t="s">
        <v>22</v>
      </c>
      <c r="I3196" s="464">
        <v>0</v>
      </c>
      <c r="J3196" s="464">
        <v>0</v>
      </c>
      <c r="K3196" s="464">
        <v>0</v>
      </c>
      <c r="L3196" s="464">
        <v>0</v>
      </c>
      <c r="M3196" s="479">
        <v>0</v>
      </c>
      <c r="N3196" s="879" t="s">
        <v>2881</v>
      </c>
    </row>
    <row r="3197" spans="1:14" ht="31.5" customHeight="1">
      <c r="A3197" s="320"/>
      <c r="B3197" s="883"/>
      <c r="C3197" s="886"/>
      <c r="D3197" s="889"/>
      <c r="E3197" s="892"/>
      <c r="F3197" s="889"/>
      <c r="G3197" s="889"/>
      <c r="H3197" s="467" t="s">
        <v>24</v>
      </c>
      <c r="I3197" s="467">
        <v>0</v>
      </c>
      <c r="J3197" s="467">
        <v>0</v>
      </c>
      <c r="K3197" s="467">
        <v>0</v>
      </c>
      <c r="L3197" s="467">
        <v>0</v>
      </c>
      <c r="M3197" s="480">
        <v>0</v>
      </c>
      <c r="N3197" s="880"/>
    </row>
    <row r="3198" spans="1:14" ht="31.5" customHeight="1" thickBot="1">
      <c r="A3198" s="320"/>
      <c r="B3198" s="884"/>
      <c r="C3198" s="887"/>
      <c r="D3198" s="890"/>
      <c r="E3198" s="892"/>
      <c r="F3198" s="889"/>
      <c r="G3198" s="889"/>
      <c r="H3198" s="467" t="s">
        <v>25</v>
      </c>
      <c r="I3198" s="467">
        <v>0</v>
      </c>
      <c r="J3198" s="467">
        <v>0</v>
      </c>
      <c r="K3198" s="467">
        <v>0</v>
      </c>
      <c r="L3198" s="467">
        <v>0</v>
      </c>
      <c r="M3198" s="480">
        <v>0</v>
      </c>
      <c r="N3198" s="881"/>
    </row>
    <row r="3199" spans="1:14" ht="31.5" customHeight="1" thickTop="1">
      <c r="A3199" s="320"/>
      <c r="B3199" s="882" t="s">
        <v>2876</v>
      </c>
      <c r="C3199" s="885" t="s">
        <v>2932</v>
      </c>
      <c r="D3199" s="888" t="s">
        <v>2933</v>
      </c>
      <c r="E3199" s="891" t="s">
        <v>2959</v>
      </c>
      <c r="F3199" s="894" t="s">
        <v>2960</v>
      </c>
      <c r="G3199" s="894" t="s">
        <v>2961</v>
      </c>
      <c r="H3199" s="464" t="s">
        <v>22</v>
      </c>
      <c r="I3199" s="464">
        <v>0</v>
      </c>
      <c r="J3199" s="464">
        <v>0</v>
      </c>
      <c r="K3199" s="464">
        <v>0</v>
      </c>
      <c r="L3199" s="464">
        <v>0</v>
      </c>
      <c r="M3199" s="479">
        <v>0</v>
      </c>
      <c r="N3199" s="879" t="s">
        <v>2881</v>
      </c>
    </row>
    <row r="3200" spans="1:14" ht="31.5" customHeight="1">
      <c r="A3200" s="320"/>
      <c r="B3200" s="883"/>
      <c r="C3200" s="886"/>
      <c r="D3200" s="889"/>
      <c r="E3200" s="892"/>
      <c r="F3200" s="895"/>
      <c r="G3200" s="895"/>
      <c r="H3200" s="467" t="s">
        <v>24</v>
      </c>
      <c r="I3200" s="467">
        <v>0</v>
      </c>
      <c r="J3200" s="467">
        <v>0</v>
      </c>
      <c r="K3200" s="467">
        <v>0</v>
      </c>
      <c r="L3200" s="467">
        <v>0</v>
      </c>
      <c r="M3200" s="480">
        <v>0</v>
      </c>
      <c r="N3200" s="880"/>
    </row>
    <row r="3201" spans="1:14" ht="31.5" customHeight="1" thickBot="1">
      <c r="A3201" s="320"/>
      <c r="B3201" s="884"/>
      <c r="C3201" s="887"/>
      <c r="D3201" s="890"/>
      <c r="E3201" s="892"/>
      <c r="F3201" s="895"/>
      <c r="G3201" s="895"/>
      <c r="H3201" s="467" t="s">
        <v>25</v>
      </c>
      <c r="I3201" s="467">
        <v>0</v>
      </c>
      <c r="J3201" s="467">
        <v>0</v>
      </c>
      <c r="K3201" s="467">
        <v>0</v>
      </c>
      <c r="L3201" s="467">
        <v>0</v>
      </c>
      <c r="M3201" s="480">
        <v>0</v>
      </c>
      <c r="N3201" s="881"/>
    </row>
    <row r="3202" spans="1:14" ht="31.5" customHeight="1" thickTop="1">
      <c r="A3202" s="320"/>
      <c r="B3202" s="882" t="s">
        <v>2876</v>
      </c>
      <c r="C3202" s="885" t="s">
        <v>2932</v>
      </c>
      <c r="D3202" s="888" t="s">
        <v>2933</v>
      </c>
      <c r="E3202" s="891" t="s">
        <v>2962</v>
      </c>
      <c r="F3202" s="893" t="s">
        <v>2963</v>
      </c>
      <c r="G3202" s="893" t="s">
        <v>2964</v>
      </c>
      <c r="H3202" s="464" t="s">
        <v>22</v>
      </c>
      <c r="I3202" s="464">
        <v>0</v>
      </c>
      <c r="J3202" s="464">
        <v>0</v>
      </c>
      <c r="K3202" s="464">
        <v>0</v>
      </c>
      <c r="L3202" s="464">
        <v>0</v>
      </c>
      <c r="M3202" s="479">
        <v>0</v>
      </c>
      <c r="N3202" s="879" t="s">
        <v>2881</v>
      </c>
    </row>
    <row r="3203" spans="1:14" ht="31.5" customHeight="1">
      <c r="A3203" s="320"/>
      <c r="B3203" s="883"/>
      <c r="C3203" s="886"/>
      <c r="D3203" s="889"/>
      <c r="E3203" s="892"/>
      <c r="F3203" s="889"/>
      <c r="G3203" s="889"/>
      <c r="H3203" s="467" t="s">
        <v>24</v>
      </c>
      <c r="I3203" s="467">
        <v>0</v>
      </c>
      <c r="J3203" s="467">
        <v>0</v>
      </c>
      <c r="K3203" s="467">
        <v>0</v>
      </c>
      <c r="L3203" s="467">
        <v>0</v>
      </c>
      <c r="M3203" s="480">
        <v>0</v>
      </c>
      <c r="N3203" s="880"/>
    </row>
    <row r="3204" spans="1:14" ht="31.5" customHeight="1" thickBot="1">
      <c r="A3204" s="320"/>
      <c r="B3204" s="884"/>
      <c r="C3204" s="887"/>
      <c r="D3204" s="890"/>
      <c r="E3204" s="892"/>
      <c r="F3204" s="889"/>
      <c r="G3204" s="889"/>
      <c r="H3204" s="467" t="s">
        <v>25</v>
      </c>
      <c r="I3204" s="467">
        <v>0</v>
      </c>
      <c r="J3204" s="467">
        <v>0</v>
      </c>
      <c r="K3204" s="467">
        <v>0</v>
      </c>
      <c r="L3204" s="467">
        <v>0</v>
      </c>
      <c r="M3204" s="480">
        <v>0</v>
      </c>
      <c r="N3204" s="881"/>
    </row>
    <row r="3205" spans="1:14" ht="31.5" customHeight="1" thickTop="1">
      <c r="A3205" s="320"/>
      <c r="B3205" s="882" t="s">
        <v>2876</v>
      </c>
      <c r="C3205" s="885" t="s">
        <v>2932</v>
      </c>
      <c r="D3205" s="888" t="s">
        <v>2933</v>
      </c>
      <c r="E3205" s="891" t="s">
        <v>2965</v>
      </c>
      <c r="F3205" s="893" t="s">
        <v>2966</v>
      </c>
      <c r="G3205" s="893" t="s">
        <v>2967</v>
      </c>
      <c r="H3205" s="464" t="s">
        <v>22</v>
      </c>
      <c r="I3205" s="464">
        <v>0</v>
      </c>
      <c r="J3205" s="464">
        <v>0</v>
      </c>
      <c r="K3205" s="464">
        <v>0</v>
      </c>
      <c r="L3205" s="464">
        <v>0</v>
      </c>
      <c r="M3205" s="479">
        <v>0</v>
      </c>
      <c r="N3205" s="879" t="s">
        <v>2881</v>
      </c>
    </row>
    <row r="3206" spans="1:14" ht="31.5" customHeight="1">
      <c r="A3206" s="320"/>
      <c r="B3206" s="883"/>
      <c r="C3206" s="886"/>
      <c r="D3206" s="889"/>
      <c r="E3206" s="892"/>
      <c r="F3206" s="889"/>
      <c r="G3206" s="889"/>
      <c r="H3206" s="467" t="s">
        <v>24</v>
      </c>
      <c r="I3206" s="467">
        <v>0</v>
      </c>
      <c r="J3206" s="467">
        <v>0</v>
      </c>
      <c r="K3206" s="467">
        <v>0</v>
      </c>
      <c r="L3206" s="467">
        <v>0</v>
      </c>
      <c r="M3206" s="480">
        <v>0</v>
      </c>
      <c r="N3206" s="880"/>
    </row>
    <row r="3207" spans="1:14" ht="31.5" customHeight="1" thickBot="1">
      <c r="A3207" s="320"/>
      <c r="B3207" s="884"/>
      <c r="C3207" s="887"/>
      <c r="D3207" s="890"/>
      <c r="E3207" s="892"/>
      <c r="F3207" s="889"/>
      <c r="G3207" s="889"/>
      <c r="H3207" s="467" t="s">
        <v>25</v>
      </c>
      <c r="I3207" s="467">
        <v>0</v>
      </c>
      <c r="J3207" s="467">
        <v>0</v>
      </c>
      <c r="K3207" s="467">
        <v>0</v>
      </c>
      <c r="L3207" s="467">
        <v>0</v>
      </c>
      <c r="M3207" s="480">
        <v>0</v>
      </c>
      <c r="N3207" s="881"/>
    </row>
    <row r="3208" spans="1:14" ht="31.5" customHeight="1" thickTop="1">
      <c r="A3208" s="320"/>
      <c r="B3208" s="899" t="s">
        <v>2876</v>
      </c>
      <c r="C3208" s="886" t="s">
        <v>2932</v>
      </c>
      <c r="D3208" s="896" t="s">
        <v>2933</v>
      </c>
      <c r="E3208" s="891" t="s">
        <v>2968</v>
      </c>
      <c r="F3208" s="893" t="s">
        <v>2969</v>
      </c>
      <c r="G3208" s="893" t="s">
        <v>2970</v>
      </c>
      <c r="H3208" s="464" t="s">
        <v>22</v>
      </c>
      <c r="I3208" s="464">
        <v>0</v>
      </c>
      <c r="J3208" s="464">
        <v>0</v>
      </c>
      <c r="K3208" s="464">
        <v>0</v>
      </c>
      <c r="L3208" s="464">
        <v>0</v>
      </c>
      <c r="M3208" s="479">
        <v>0</v>
      </c>
      <c r="N3208" s="879" t="s">
        <v>2881</v>
      </c>
    </row>
    <row r="3209" spans="1:14" ht="31.5" customHeight="1">
      <c r="A3209" s="320"/>
      <c r="B3209" s="883"/>
      <c r="C3209" s="886"/>
      <c r="D3209" s="889"/>
      <c r="E3209" s="892"/>
      <c r="F3209" s="889"/>
      <c r="G3209" s="889"/>
      <c r="H3209" s="467" t="s">
        <v>24</v>
      </c>
      <c r="I3209" s="467">
        <v>0</v>
      </c>
      <c r="J3209" s="467">
        <v>0</v>
      </c>
      <c r="K3209" s="467">
        <v>0</v>
      </c>
      <c r="L3209" s="467">
        <v>0</v>
      </c>
      <c r="M3209" s="480">
        <v>0</v>
      </c>
      <c r="N3209" s="880"/>
    </row>
    <row r="3210" spans="1:14" ht="31.5" customHeight="1" thickBot="1">
      <c r="A3210" s="320"/>
      <c r="B3210" s="900"/>
      <c r="C3210" s="886"/>
      <c r="D3210" s="901"/>
      <c r="E3210" s="892"/>
      <c r="F3210" s="901"/>
      <c r="G3210" s="901"/>
      <c r="H3210" s="474" t="s">
        <v>25</v>
      </c>
      <c r="I3210" s="474">
        <v>0</v>
      </c>
      <c r="J3210" s="474">
        <v>0</v>
      </c>
      <c r="K3210" s="474">
        <v>0</v>
      </c>
      <c r="L3210" s="474">
        <v>0</v>
      </c>
      <c r="M3210" s="511">
        <v>0</v>
      </c>
      <c r="N3210" s="881"/>
    </row>
    <row r="3211" spans="1:14" ht="31.5" customHeight="1" thickTop="1">
      <c r="A3211" s="320"/>
      <c r="B3211" s="882" t="s">
        <v>2876</v>
      </c>
      <c r="C3211" s="885" t="s">
        <v>2932</v>
      </c>
      <c r="D3211" s="888" t="s">
        <v>2933</v>
      </c>
      <c r="E3211" s="897" t="s">
        <v>2971</v>
      </c>
      <c r="F3211" s="888" t="s">
        <v>2972</v>
      </c>
      <c r="G3211" s="888" t="s">
        <v>2973</v>
      </c>
      <c r="H3211" s="465" t="s">
        <v>22</v>
      </c>
      <c r="I3211" s="465">
        <v>0</v>
      </c>
      <c r="J3211" s="465">
        <v>0</v>
      </c>
      <c r="K3211" s="465">
        <v>0</v>
      </c>
      <c r="L3211" s="465">
        <v>0</v>
      </c>
      <c r="M3211" s="501">
        <v>0</v>
      </c>
      <c r="N3211" s="879" t="s">
        <v>2881</v>
      </c>
    </row>
    <row r="3212" spans="1:14" ht="31.5" customHeight="1">
      <c r="A3212" s="320"/>
      <c r="B3212" s="883"/>
      <c r="C3212" s="886"/>
      <c r="D3212" s="889"/>
      <c r="E3212" s="892"/>
      <c r="F3212" s="889"/>
      <c r="G3212" s="889"/>
      <c r="H3212" s="467" t="s">
        <v>24</v>
      </c>
      <c r="I3212" s="467">
        <v>0</v>
      </c>
      <c r="J3212" s="467">
        <v>0</v>
      </c>
      <c r="K3212" s="467">
        <v>0</v>
      </c>
      <c r="L3212" s="467">
        <v>0</v>
      </c>
      <c r="M3212" s="480">
        <v>0</v>
      </c>
      <c r="N3212" s="880"/>
    </row>
    <row r="3213" spans="1:14" ht="31.5" customHeight="1" thickBot="1">
      <c r="A3213" s="320"/>
      <c r="B3213" s="884"/>
      <c r="C3213" s="887"/>
      <c r="D3213" s="890"/>
      <c r="E3213" s="898"/>
      <c r="F3213" s="890"/>
      <c r="G3213" s="890"/>
      <c r="H3213" s="484" t="s">
        <v>25</v>
      </c>
      <c r="I3213" s="484">
        <v>0</v>
      </c>
      <c r="J3213" s="484">
        <v>0</v>
      </c>
      <c r="K3213" s="484">
        <v>0</v>
      </c>
      <c r="L3213" s="484">
        <v>0</v>
      </c>
      <c r="M3213" s="483">
        <v>0</v>
      </c>
      <c r="N3213" s="881"/>
    </row>
    <row r="3214" spans="1:14" ht="31.5" customHeight="1" thickTop="1">
      <c r="A3214" s="320"/>
      <c r="B3214" s="882" t="s">
        <v>2876</v>
      </c>
      <c r="C3214" s="885" t="s">
        <v>2932</v>
      </c>
      <c r="D3214" s="888" t="s">
        <v>2933</v>
      </c>
      <c r="E3214" s="892" t="s">
        <v>2974</v>
      </c>
      <c r="F3214" s="896" t="s">
        <v>2975</v>
      </c>
      <c r="G3214" s="896" t="s">
        <v>2976</v>
      </c>
      <c r="H3214" s="482" t="s">
        <v>22</v>
      </c>
      <c r="I3214" s="482">
        <v>0</v>
      </c>
      <c r="J3214" s="482">
        <v>0</v>
      </c>
      <c r="K3214" s="482">
        <v>0</v>
      </c>
      <c r="L3214" s="482">
        <v>0</v>
      </c>
      <c r="M3214" s="502">
        <v>0</v>
      </c>
      <c r="N3214" s="879" t="s">
        <v>2881</v>
      </c>
    </row>
    <row r="3215" spans="1:14" ht="31.5" customHeight="1">
      <c r="A3215" s="320"/>
      <c r="B3215" s="883"/>
      <c r="C3215" s="886"/>
      <c r="D3215" s="889"/>
      <c r="E3215" s="892"/>
      <c r="F3215" s="889"/>
      <c r="G3215" s="889"/>
      <c r="H3215" s="467" t="s">
        <v>24</v>
      </c>
      <c r="I3215" s="467">
        <v>0</v>
      </c>
      <c r="J3215" s="467">
        <v>0</v>
      </c>
      <c r="K3215" s="467">
        <v>0</v>
      </c>
      <c r="L3215" s="467">
        <v>0</v>
      </c>
      <c r="M3215" s="480">
        <v>0</v>
      </c>
      <c r="N3215" s="880"/>
    </row>
    <row r="3216" spans="1:14" ht="31.5" customHeight="1" thickBot="1">
      <c r="A3216" s="320"/>
      <c r="B3216" s="884"/>
      <c r="C3216" s="887"/>
      <c r="D3216" s="890"/>
      <c r="E3216" s="892"/>
      <c r="F3216" s="889"/>
      <c r="G3216" s="889"/>
      <c r="H3216" s="467" t="s">
        <v>25</v>
      </c>
      <c r="I3216" s="467">
        <v>0</v>
      </c>
      <c r="J3216" s="467">
        <v>0</v>
      </c>
      <c r="K3216" s="467">
        <v>0</v>
      </c>
      <c r="L3216" s="467">
        <v>0</v>
      </c>
      <c r="M3216" s="480">
        <v>0</v>
      </c>
      <c r="N3216" s="881"/>
    </row>
    <row r="3217" spans="1:14" ht="31.5" customHeight="1" thickTop="1">
      <c r="A3217" s="320"/>
      <c r="B3217" s="882" t="s">
        <v>2876</v>
      </c>
      <c r="C3217" s="885" t="s">
        <v>2932</v>
      </c>
      <c r="D3217" s="888" t="s">
        <v>2933</v>
      </c>
      <c r="E3217" s="891" t="s">
        <v>2977</v>
      </c>
      <c r="F3217" s="894" t="s">
        <v>2978</v>
      </c>
      <c r="G3217" s="894" t="s">
        <v>2979</v>
      </c>
      <c r="H3217" s="464" t="s">
        <v>22</v>
      </c>
      <c r="I3217" s="464">
        <v>0</v>
      </c>
      <c r="J3217" s="464">
        <v>0</v>
      </c>
      <c r="K3217" s="464">
        <v>0</v>
      </c>
      <c r="L3217" s="464">
        <v>0</v>
      </c>
      <c r="M3217" s="479">
        <v>0</v>
      </c>
      <c r="N3217" s="879" t="s">
        <v>2881</v>
      </c>
    </row>
    <row r="3218" spans="1:14" ht="31.5" customHeight="1">
      <c r="A3218" s="320"/>
      <c r="B3218" s="883"/>
      <c r="C3218" s="886"/>
      <c r="D3218" s="889"/>
      <c r="E3218" s="892"/>
      <c r="F3218" s="895"/>
      <c r="G3218" s="895"/>
      <c r="H3218" s="467" t="s">
        <v>24</v>
      </c>
      <c r="I3218" s="467">
        <v>0</v>
      </c>
      <c r="J3218" s="467">
        <v>0</v>
      </c>
      <c r="K3218" s="467">
        <v>0</v>
      </c>
      <c r="L3218" s="467">
        <v>0</v>
      </c>
      <c r="M3218" s="480">
        <v>0</v>
      </c>
      <c r="N3218" s="880"/>
    </row>
    <row r="3219" spans="1:14" ht="31.5" customHeight="1" thickBot="1">
      <c r="A3219" s="320"/>
      <c r="B3219" s="884"/>
      <c r="C3219" s="887"/>
      <c r="D3219" s="890"/>
      <c r="E3219" s="892"/>
      <c r="F3219" s="895"/>
      <c r="G3219" s="895"/>
      <c r="H3219" s="467" t="s">
        <v>25</v>
      </c>
      <c r="I3219" s="467">
        <v>0</v>
      </c>
      <c r="J3219" s="467">
        <v>0</v>
      </c>
      <c r="K3219" s="467">
        <v>0</v>
      </c>
      <c r="L3219" s="467">
        <v>0</v>
      </c>
      <c r="M3219" s="480">
        <v>0</v>
      </c>
      <c r="N3219" s="881"/>
    </row>
    <row r="3220" spans="1:14" ht="31.5" customHeight="1" thickTop="1">
      <c r="A3220" s="320"/>
      <c r="B3220" s="882" t="s">
        <v>2876</v>
      </c>
      <c r="C3220" s="885" t="s">
        <v>2932</v>
      </c>
      <c r="D3220" s="888" t="s">
        <v>2933</v>
      </c>
      <c r="E3220" s="891" t="s">
        <v>2980</v>
      </c>
      <c r="F3220" s="893" t="s">
        <v>2981</v>
      </c>
      <c r="G3220" s="893" t="s">
        <v>2982</v>
      </c>
      <c r="H3220" s="464" t="s">
        <v>22</v>
      </c>
      <c r="I3220" s="464">
        <v>0</v>
      </c>
      <c r="J3220" s="464">
        <v>0</v>
      </c>
      <c r="K3220" s="464">
        <v>0</v>
      </c>
      <c r="L3220" s="464">
        <v>0</v>
      </c>
      <c r="M3220" s="479">
        <v>0</v>
      </c>
      <c r="N3220" s="879" t="s">
        <v>2881</v>
      </c>
    </row>
    <row r="3221" spans="1:14" ht="31.5" customHeight="1">
      <c r="A3221" s="320"/>
      <c r="B3221" s="883"/>
      <c r="C3221" s="886"/>
      <c r="D3221" s="889"/>
      <c r="E3221" s="892"/>
      <c r="F3221" s="889"/>
      <c r="G3221" s="889"/>
      <c r="H3221" s="467" t="s">
        <v>24</v>
      </c>
      <c r="I3221" s="467">
        <v>0</v>
      </c>
      <c r="J3221" s="467">
        <v>0</v>
      </c>
      <c r="K3221" s="467">
        <v>0</v>
      </c>
      <c r="L3221" s="467">
        <v>0</v>
      </c>
      <c r="M3221" s="480">
        <v>0</v>
      </c>
      <c r="N3221" s="880"/>
    </row>
    <row r="3222" spans="1:14" ht="31.5" customHeight="1" thickBot="1">
      <c r="A3222" s="320"/>
      <c r="B3222" s="884"/>
      <c r="C3222" s="887"/>
      <c r="D3222" s="890"/>
      <c r="E3222" s="892"/>
      <c r="F3222" s="889"/>
      <c r="G3222" s="889"/>
      <c r="H3222" s="467" t="s">
        <v>25</v>
      </c>
      <c r="I3222" s="467">
        <v>0</v>
      </c>
      <c r="J3222" s="467">
        <v>0</v>
      </c>
      <c r="K3222" s="467">
        <v>0</v>
      </c>
      <c r="L3222" s="467">
        <v>0</v>
      </c>
      <c r="M3222" s="480">
        <v>0</v>
      </c>
      <c r="N3222" s="881"/>
    </row>
    <row r="3223" spans="1:14" ht="31.5" customHeight="1" thickTop="1">
      <c r="A3223" s="320"/>
      <c r="B3223" s="863" t="s">
        <v>2876</v>
      </c>
      <c r="C3223" s="852" t="s">
        <v>2932</v>
      </c>
      <c r="D3223" s="864" t="s">
        <v>2933</v>
      </c>
      <c r="E3223" s="803" t="s">
        <v>2983</v>
      </c>
      <c r="F3223" s="875" t="s">
        <v>2984</v>
      </c>
      <c r="G3223" s="875" t="s">
        <v>2976</v>
      </c>
      <c r="H3223" s="512" t="s">
        <v>22</v>
      </c>
      <c r="I3223" s="512">
        <v>0</v>
      </c>
      <c r="J3223" s="512">
        <v>0</v>
      </c>
      <c r="K3223" s="512">
        <v>0</v>
      </c>
      <c r="L3223" s="512">
        <v>0</v>
      </c>
      <c r="M3223" s="513">
        <v>0</v>
      </c>
      <c r="N3223" s="789" t="s">
        <v>2881</v>
      </c>
    </row>
    <row r="3224" spans="1:14" ht="31.5" customHeight="1">
      <c r="A3224" s="320"/>
      <c r="B3224" s="849"/>
      <c r="C3224" s="852"/>
      <c r="D3224" s="855"/>
      <c r="E3224" s="839"/>
      <c r="F3224" s="855"/>
      <c r="G3224" s="855"/>
      <c r="H3224" s="514" t="s">
        <v>24</v>
      </c>
      <c r="I3224" s="514">
        <v>0</v>
      </c>
      <c r="J3224" s="514">
        <v>0</v>
      </c>
      <c r="K3224" s="514">
        <v>0</v>
      </c>
      <c r="L3224" s="514">
        <v>0</v>
      </c>
      <c r="M3224" s="515">
        <v>0</v>
      </c>
      <c r="N3224" s="758"/>
    </row>
    <row r="3225" spans="1:14" ht="31.5" customHeight="1" thickBot="1">
      <c r="A3225" s="320"/>
      <c r="B3225" s="858"/>
      <c r="C3225" s="852"/>
      <c r="D3225" s="859"/>
      <c r="E3225" s="839"/>
      <c r="F3225" s="859"/>
      <c r="G3225" s="859"/>
      <c r="H3225" s="516" t="s">
        <v>25</v>
      </c>
      <c r="I3225" s="516">
        <v>0</v>
      </c>
      <c r="J3225" s="516">
        <v>0</v>
      </c>
      <c r="K3225" s="516">
        <v>0</v>
      </c>
      <c r="L3225" s="516">
        <v>0</v>
      </c>
      <c r="M3225" s="517">
        <v>0</v>
      </c>
      <c r="N3225" s="826"/>
    </row>
    <row r="3226" spans="1:14" ht="31.5" customHeight="1" thickTop="1">
      <c r="A3226" s="320"/>
      <c r="B3226" s="848" t="s">
        <v>2876</v>
      </c>
      <c r="C3226" s="851" t="s">
        <v>2932</v>
      </c>
      <c r="D3226" s="854" t="s">
        <v>2933</v>
      </c>
      <c r="E3226" s="799" t="s">
        <v>2985</v>
      </c>
      <c r="F3226" s="854" t="s">
        <v>2986</v>
      </c>
      <c r="G3226" s="854" t="s">
        <v>2939</v>
      </c>
      <c r="H3226" s="518" t="s">
        <v>22</v>
      </c>
      <c r="I3226" s="518">
        <v>0</v>
      </c>
      <c r="J3226" s="518">
        <v>0</v>
      </c>
      <c r="K3226" s="518">
        <v>0</v>
      </c>
      <c r="L3226" s="518">
        <v>0</v>
      </c>
      <c r="M3226" s="519">
        <v>0</v>
      </c>
      <c r="N3226" s="789" t="s">
        <v>2881</v>
      </c>
    </row>
    <row r="3227" spans="1:14" ht="31.5" customHeight="1">
      <c r="A3227" s="320"/>
      <c r="B3227" s="849"/>
      <c r="C3227" s="852"/>
      <c r="D3227" s="855"/>
      <c r="E3227" s="839"/>
      <c r="F3227" s="855"/>
      <c r="G3227" s="855"/>
      <c r="H3227" s="514" t="s">
        <v>24</v>
      </c>
      <c r="I3227" s="514">
        <v>0</v>
      </c>
      <c r="J3227" s="514">
        <v>0</v>
      </c>
      <c r="K3227" s="514">
        <v>0</v>
      </c>
      <c r="L3227" s="514">
        <v>0</v>
      </c>
      <c r="M3227" s="515">
        <v>0</v>
      </c>
      <c r="N3227" s="758"/>
    </row>
    <row r="3228" spans="1:14" ht="31.5" customHeight="1" thickBot="1">
      <c r="A3228" s="320"/>
      <c r="B3228" s="850"/>
      <c r="C3228" s="853"/>
      <c r="D3228" s="856"/>
      <c r="E3228" s="840"/>
      <c r="F3228" s="856"/>
      <c r="G3228" s="856"/>
      <c r="H3228" s="520" t="s">
        <v>25</v>
      </c>
      <c r="I3228" s="520">
        <v>0</v>
      </c>
      <c r="J3228" s="520">
        <v>0</v>
      </c>
      <c r="K3228" s="520">
        <v>0</v>
      </c>
      <c r="L3228" s="520">
        <v>0</v>
      </c>
      <c r="M3228" s="521">
        <v>0</v>
      </c>
      <c r="N3228" s="826"/>
    </row>
    <row r="3229" spans="1:14" ht="31.5" customHeight="1" thickTop="1">
      <c r="A3229" s="320"/>
      <c r="B3229" s="848" t="s">
        <v>2876</v>
      </c>
      <c r="C3229" s="851" t="s">
        <v>2932</v>
      </c>
      <c r="D3229" s="854" t="s">
        <v>2933</v>
      </c>
      <c r="E3229" s="839" t="s">
        <v>2987</v>
      </c>
      <c r="F3229" s="864" t="s">
        <v>2988</v>
      </c>
      <c r="G3229" s="864" t="s">
        <v>2989</v>
      </c>
      <c r="H3229" s="522" t="s">
        <v>22</v>
      </c>
      <c r="I3229" s="522">
        <v>0</v>
      </c>
      <c r="J3229" s="522">
        <v>0</v>
      </c>
      <c r="K3229" s="522">
        <v>0</v>
      </c>
      <c r="L3229" s="522">
        <v>0</v>
      </c>
      <c r="M3229" s="523">
        <v>0</v>
      </c>
      <c r="N3229" s="789" t="s">
        <v>2881</v>
      </c>
    </row>
    <row r="3230" spans="1:14" ht="31.5" customHeight="1">
      <c r="A3230" s="320"/>
      <c r="B3230" s="849"/>
      <c r="C3230" s="852"/>
      <c r="D3230" s="855"/>
      <c r="E3230" s="839"/>
      <c r="F3230" s="855"/>
      <c r="G3230" s="855"/>
      <c r="H3230" s="514" t="s">
        <v>24</v>
      </c>
      <c r="I3230" s="514">
        <v>0</v>
      </c>
      <c r="J3230" s="514">
        <v>0</v>
      </c>
      <c r="K3230" s="514">
        <v>0</v>
      </c>
      <c r="L3230" s="514">
        <v>0</v>
      </c>
      <c r="M3230" s="515">
        <v>0</v>
      </c>
      <c r="N3230" s="758"/>
    </row>
    <row r="3231" spans="1:14" ht="31.5" customHeight="1" thickBot="1">
      <c r="A3231" s="320"/>
      <c r="B3231" s="850"/>
      <c r="C3231" s="853"/>
      <c r="D3231" s="856"/>
      <c r="E3231" s="839"/>
      <c r="F3231" s="855"/>
      <c r="G3231" s="855"/>
      <c r="H3231" s="514" t="s">
        <v>25</v>
      </c>
      <c r="I3231" s="514">
        <v>0</v>
      </c>
      <c r="J3231" s="514">
        <v>0</v>
      </c>
      <c r="K3231" s="514">
        <v>0</v>
      </c>
      <c r="L3231" s="514">
        <v>0</v>
      </c>
      <c r="M3231" s="515">
        <v>0</v>
      </c>
      <c r="N3231" s="826"/>
    </row>
    <row r="3232" spans="1:14" ht="31.5" customHeight="1" thickTop="1">
      <c r="A3232" s="320"/>
      <c r="B3232" s="848" t="s">
        <v>2876</v>
      </c>
      <c r="C3232" s="851" t="s">
        <v>2932</v>
      </c>
      <c r="D3232" s="854" t="s">
        <v>2933</v>
      </c>
      <c r="E3232" s="803" t="s">
        <v>2990</v>
      </c>
      <c r="F3232" s="875" t="s">
        <v>2991</v>
      </c>
      <c r="G3232" s="875" t="s">
        <v>2979</v>
      </c>
      <c r="H3232" s="512" t="s">
        <v>22</v>
      </c>
      <c r="I3232" s="512">
        <v>0</v>
      </c>
      <c r="J3232" s="512">
        <v>0</v>
      </c>
      <c r="K3232" s="512">
        <v>0</v>
      </c>
      <c r="L3232" s="512">
        <v>0</v>
      </c>
      <c r="M3232" s="513">
        <v>0</v>
      </c>
      <c r="N3232" s="789" t="s">
        <v>2881</v>
      </c>
    </row>
    <row r="3233" spans="1:14" ht="31.5" customHeight="1">
      <c r="A3233" s="320"/>
      <c r="B3233" s="849"/>
      <c r="C3233" s="852"/>
      <c r="D3233" s="855"/>
      <c r="E3233" s="839"/>
      <c r="F3233" s="855"/>
      <c r="G3233" s="855"/>
      <c r="H3233" s="514" t="s">
        <v>24</v>
      </c>
      <c r="I3233" s="514">
        <v>0</v>
      </c>
      <c r="J3233" s="514">
        <v>0</v>
      </c>
      <c r="K3233" s="514">
        <v>0</v>
      </c>
      <c r="L3233" s="514">
        <v>0</v>
      </c>
      <c r="M3233" s="515">
        <v>0</v>
      </c>
      <c r="N3233" s="758"/>
    </row>
    <row r="3234" spans="1:14" ht="31.5" customHeight="1" thickBot="1">
      <c r="A3234" s="320"/>
      <c r="B3234" s="850"/>
      <c r="C3234" s="853"/>
      <c r="D3234" s="856"/>
      <c r="E3234" s="839"/>
      <c r="F3234" s="855"/>
      <c r="G3234" s="855"/>
      <c r="H3234" s="514" t="s">
        <v>25</v>
      </c>
      <c r="I3234" s="514">
        <v>0</v>
      </c>
      <c r="J3234" s="514">
        <v>0</v>
      </c>
      <c r="K3234" s="514">
        <v>0</v>
      </c>
      <c r="L3234" s="514">
        <v>0</v>
      </c>
      <c r="M3234" s="515">
        <v>0</v>
      </c>
      <c r="N3234" s="826"/>
    </row>
    <row r="3235" spans="1:14" ht="31.5" customHeight="1" thickTop="1">
      <c r="A3235" s="320"/>
      <c r="B3235" s="848" t="s">
        <v>2876</v>
      </c>
      <c r="C3235" s="851" t="s">
        <v>2932</v>
      </c>
      <c r="D3235" s="854" t="s">
        <v>2933</v>
      </c>
      <c r="E3235" s="803" t="s">
        <v>2992</v>
      </c>
      <c r="F3235" s="877" t="s">
        <v>2993</v>
      </c>
      <c r="G3235" s="877" t="s">
        <v>2994</v>
      </c>
      <c r="H3235" s="512" t="s">
        <v>22</v>
      </c>
      <c r="I3235" s="512">
        <v>0</v>
      </c>
      <c r="J3235" s="512">
        <v>0</v>
      </c>
      <c r="K3235" s="512">
        <v>0</v>
      </c>
      <c r="L3235" s="512">
        <v>0</v>
      </c>
      <c r="M3235" s="513">
        <v>0</v>
      </c>
      <c r="N3235" s="789" t="s">
        <v>2881</v>
      </c>
    </row>
    <row r="3236" spans="1:14" ht="31.5" customHeight="1">
      <c r="A3236" s="320"/>
      <c r="B3236" s="849"/>
      <c r="C3236" s="852"/>
      <c r="D3236" s="855"/>
      <c r="E3236" s="839"/>
      <c r="F3236" s="878"/>
      <c r="G3236" s="878"/>
      <c r="H3236" s="514" t="s">
        <v>24</v>
      </c>
      <c r="I3236" s="514">
        <v>0</v>
      </c>
      <c r="J3236" s="514">
        <v>0</v>
      </c>
      <c r="K3236" s="514">
        <v>0</v>
      </c>
      <c r="L3236" s="514">
        <v>0</v>
      </c>
      <c r="M3236" s="515">
        <v>0</v>
      </c>
      <c r="N3236" s="758"/>
    </row>
    <row r="3237" spans="1:14" ht="31.5" customHeight="1" thickBot="1">
      <c r="A3237" s="320"/>
      <c r="B3237" s="850"/>
      <c r="C3237" s="853"/>
      <c r="D3237" s="856"/>
      <c r="E3237" s="839"/>
      <c r="F3237" s="878"/>
      <c r="G3237" s="878"/>
      <c r="H3237" s="514" t="s">
        <v>25</v>
      </c>
      <c r="I3237" s="514">
        <v>0</v>
      </c>
      <c r="J3237" s="514">
        <v>0</v>
      </c>
      <c r="K3237" s="514">
        <v>0</v>
      </c>
      <c r="L3237" s="514">
        <v>0</v>
      </c>
      <c r="M3237" s="515">
        <v>0</v>
      </c>
      <c r="N3237" s="826"/>
    </row>
    <row r="3238" spans="1:14" ht="31.5" customHeight="1" thickTop="1">
      <c r="A3238" s="320"/>
      <c r="B3238" s="848" t="s">
        <v>2876</v>
      </c>
      <c r="C3238" s="851" t="s">
        <v>2932</v>
      </c>
      <c r="D3238" s="854" t="s">
        <v>2933</v>
      </c>
      <c r="E3238" s="803" t="s">
        <v>2995</v>
      </c>
      <c r="F3238" s="875" t="s">
        <v>2996</v>
      </c>
      <c r="G3238" s="875" t="s">
        <v>2997</v>
      </c>
      <c r="H3238" s="512" t="s">
        <v>22</v>
      </c>
      <c r="I3238" s="512">
        <v>0</v>
      </c>
      <c r="J3238" s="512">
        <v>0</v>
      </c>
      <c r="K3238" s="512">
        <v>4</v>
      </c>
      <c r="L3238" s="512">
        <v>2</v>
      </c>
      <c r="M3238" s="513">
        <v>6</v>
      </c>
      <c r="N3238" s="524" t="s">
        <v>2950</v>
      </c>
    </row>
    <row r="3239" spans="1:14" ht="31.5" customHeight="1">
      <c r="A3239" s="320"/>
      <c r="B3239" s="849"/>
      <c r="C3239" s="852"/>
      <c r="D3239" s="855"/>
      <c r="E3239" s="839"/>
      <c r="F3239" s="855"/>
      <c r="G3239" s="855"/>
      <c r="H3239" s="514" t="s">
        <v>24</v>
      </c>
      <c r="I3239" s="514">
        <v>0</v>
      </c>
      <c r="J3239" s="514">
        <v>0</v>
      </c>
      <c r="K3239" s="514">
        <v>4</v>
      </c>
      <c r="L3239" s="514">
        <v>2</v>
      </c>
      <c r="M3239" s="515">
        <v>6</v>
      </c>
      <c r="N3239" s="525" t="s">
        <v>2899</v>
      </c>
    </row>
    <row r="3240" spans="1:14" ht="31.5" customHeight="1" thickBot="1">
      <c r="A3240" s="320"/>
      <c r="B3240" s="850"/>
      <c r="C3240" s="853"/>
      <c r="D3240" s="856"/>
      <c r="E3240" s="839"/>
      <c r="F3240" s="855"/>
      <c r="G3240" s="855"/>
      <c r="H3240" s="514" t="s">
        <v>25</v>
      </c>
      <c r="I3240" s="514">
        <v>0</v>
      </c>
      <c r="J3240" s="514">
        <v>0</v>
      </c>
      <c r="K3240" s="526">
        <f>K3238/K3239</f>
        <v>1</v>
      </c>
      <c r="L3240" s="526">
        <f t="shared" ref="L3240:M3240" si="82">L3238/L3239</f>
        <v>1</v>
      </c>
      <c r="M3240" s="526">
        <f t="shared" si="82"/>
        <v>1</v>
      </c>
      <c r="N3240" s="525"/>
    </row>
    <row r="3241" spans="1:14" ht="31.5" customHeight="1" thickTop="1">
      <c r="A3241" s="320"/>
      <c r="B3241" s="848" t="s">
        <v>2876</v>
      </c>
      <c r="C3241" s="851" t="s">
        <v>2932</v>
      </c>
      <c r="D3241" s="854" t="s">
        <v>2933</v>
      </c>
      <c r="E3241" s="803" t="s">
        <v>2998</v>
      </c>
      <c r="F3241" s="875" t="s">
        <v>2999</v>
      </c>
      <c r="G3241" s="875" t="s">
        <v>3000</v>
      </c>
      <c r="H3241" s="512" t="s">
        <v>22</v>
      </c>
      <c r="I3241" s="512">
        <v>0</v>
      </c>
      <c r="J3241" s="512">
        <v>0</v>
      </c>
      <c r="K3241" s="512">
        <v>44</v>
      </c>
      <c r="L3241" s="512">
        <v>16</v>
      </c>
      <c r="M3241" s="513">
        <v>60</v>
      </c>
      <c r="N3241" s="524" t="s">
        <v>2950</v>
      </c>
    </row>
    <row r="3242" spans="1:14" ht="31.5" customHeight="1">
      <c r="A3242" s="320"/>
      <c r="B3242" s="849"/>
      <c r="C3242" s="852"/>
      <c r="D3242" s="855"/>
      <c r="E3242" s="839"/>
      <c r="F3242" s="855"/>
      <c r="G3242" s="855"/>
      <c r="H3242" s="514" t="s">
        <v>24</v>
      </c>
      <c r="I3242" s="514">
        <v>0</v>
      </c>
      <c r="J3242" s="514">
        <v>0</v>
      </c>
      <c r="K3242" s="514">
        <v>40</v>
      </c>
      <c r="L3242" s="514">
        <v>20</v>
      </c>
      <c r="M3242" s="515">
        <v>60</v>
      </c>
      <c r="N3242" s="525" t="s">
        <v>2899</v>
      </c>
    </row>
    <row r="3243" spans="1:14" ht="31.5" customHeight="1" thickBot="1">
      <c r="A3243" s="320"/>
      <c r="B3243" s="850"/>
      <c r="C3243" s="853"/>
      <c r="D3243" s="856"/>
      <c r="E3243" s="839"/>
      <c r="F3243" s="855"/>
      <c r="G3243" s="855"/>
      <c r="H3243" s="514" t="s">
        <v>25</v>
      </c>
      <c r="I3243" s="514">
        <v>0</v>
      </c>
      <c r="J3243" s="514">
        <v>0</v>
      </c>
      <c r="K3243" s="526">
        <f>(K3241/K3242)</f>
        <v>1.1000000000000001</v>
      </c>
      <c r="L3243" s="526">
        <f t="shared" ref="L3243:M3243" si="83">(L3241/L3242)</f>
        <v>0.8</v>
      </c>
      <c r="M3243" s="526">
        <f t="shared" si="83"/>
        <v>1</v>
      </c>
      <c r="N3243" s="525"/>
    </row>
    <row r="3244" spans="1:14" ht="31.5" customHeight="1" thickTop="1">
      <c r="A3244" s="320"/>
      <c r="B3244" s="848" t="s">
        <v>2876</v>
      </c>
      <c r="C3244" s="851" t="s">
        <v>2932</v>
      </c>
      <c r="D3244" s="854" t="s">
        <v>2933</v>
      </c>
      <c r="E3244" s="803" t="s">
        <v>3001</v>
      </c>
      <c r="F3244" s="875" t="s">
        <v>2991</v>
      </c>
      <c r="G3244" s="875" t="s">
        <v>2979</v>
      </c>
      <c r="H3244" s="512" t="s">
        <v>22</v>
      </c>
      <c r="I3244" s="512">
        <v>0</v>
      </c>
      <c r="J3244" s="512">
        <v>0</v>
      </c>
      <c r="K3244" s="512">
        <v>0</v>
      </c>
      <c r="L3244" s="512">
        <v>0</v>
      </c>
      <c r="M3244" s="513">
        <v>0</v>
      </c>
      <c r="N3244" s="789" t="s">
        <v>2881</v>
      </c>
    </row>
    <row r="3245" spans="1:14" ht="31.5" customHeight="1">
      <c r="A3245" s="320"/>
      <c r="B3245" s="849"/>
      <c r="C3245" s="852"/>
      <c r="D3245" s="855"/>
      <c r="E3245" s="839"/>
      <c r="F3245" s="855"/>
      <c r="G3245" s="855"/>
      <c r="H3245" s="514" t="s">
        <v>24</v>
      </c>
      <c r="I3245" s="514">
        <v>0</v>
      </c>
      <c r="J3245" s="514">
        <v>0</v>
      </c>
      <c r="K3245" s="514">
        <v>0</v>
      </c>
      <c r="L3245" s="514">
        <v>0</v>
      </c>
      <c r="M3245" s="515">
        <v>0</v>
      </c>
      <c r="N3245" s="758"/>
    </row>
    <row r="3246" spans="1:14" ht="31.5" customHeight="1" thickBot="1">
      <c r="A3246" s="320"/>
      <c r="B3246" s="850"/>
      <c r="C3246" s="853"/>
      <c r="D3246" s="856"/>
      <c r="E3246" s="839"/>
      <c r="F3246" s="855"/>
      <c r="G3246" s="855"/>
      <c r="H3246" s="514" t="s">
        <v>25</v>
      </c>
      <c r="I3246" s="514">
        <v>0</v>
      </c>
      <c r="J3246" s="514">
        <v>0</v>
      </c>
      <c r="K3246" s="514">
        <v>0</v>
      </c>
      <c r="L3246" s="514">
        <v>0</v>
      </c>
      <c r="M3246" s="515">
        <v>0</v>
      </c>
      <c r="N3246" s="826"/>
    </row>
    <row r="3247" spans="1:14" ht="31.5" customHeight="1" thickTop="1">
      <c r="A3247" s="320"/>
      <c r="B3247" s="848" t="s">
        <v>2876</v>
      </c>
      <c r="C3247" s="851" t="s">
        <v>2932</v>
      </c>
      <c r="D3247" s="854" t="s">
        <v>2933</v>
      </c>
      <c r="E3247" s="803" t="s">
        <v>3002</v>
      </c>
      <c r="F3247" s="875" t="s">
        <v>2981</v>
      </c>
      <c r="G3247" s="875" t="s">
        <v>3003</v>
      </c>
      <c r="H3247" s="512" t="s">
        <v>22</v>
      </c>
      <c r="I3247" s="512">
        <v>0</v>
      </c>
      <c r="J3247" s="512">
        <v>0</v>
      </c>
      <c r="K3247" s="512">
        <v>0</v>
      </c>
      <c r="L3247" s="512">
        <v>0</v>
      </c>
      <c r="M3247" s="513">
        <v>0</v>
      </c>
      <c r="N3247" s="789" t="s">
        <v>2881</v>
      </c>
    </row>
    <row r="3248" spans="1:14" ht="31.5" customHeight="1">
      <c r="A3248" s="320"/>
      <c r="B3248" s="849"/>
      <c r="C3248" s="852"/>
      <c r="D3248" s="855"/>
      <c r="E3248" s="839"/>
      <c r="F3248" s="855"/>
      <c r="G3248" s="855"/>
      <c r="H3248" s="514" t="s">
        <v>24</v>
      </c>
      <c r="I3248" s="514">
        <v>0</v>
      </c>
      <c r="J3248" s="514">
        <v>0</v>
      </c>
      <c r="K3248" s="514">
        <v>0</v>
      </c>
      <c r="L3248" s="514">
        <v>0</v>
      </c>
      <c r="M3248" s="515">
        <v>0</v>
      </c>
      <c r="N3248" s="758"/>
    </row>
    <row r="3249" spans="1:14" ht="31.5" customHeight="1" thickBot="1">
      <c r="A3249" s="320"/>
      <c r="B3249" s="850"/>
      <c r="C3249" s="853"/>
      <c r="D3249" s="856"/>
      <c r="E3249" s="839"/>
      <c r="F3249" s="855"/>
      <c r="G3249" s="855"/>
      <c r="H3249" s="514" t="s">
        <v>25</v>
      </c>
      <c r="I3249" s="514">
        <v>0</v>
      </c>
      <c r="J3249" s="514">
        <v>0</v>
      </c>
      <c r="K3249" s="514">
        <v>0</v>
      </c>
      <c r="L3249" s="514">
        <v>0</v>
      </c>
      <c r="M3249" s="515">
        <v>0</v>
      </c>
      <c r="N3249" s="826"/>
    </row>
    <row r="3250" spans="1:14" ht="31.5" customHeight="1" thickTop="1">
      <c r="A3250" s="320"/>
      <c r="B3250" s="863" t="s">
        <v>2876</v>
      </c>
      <c r="C3250" s="852" t="s">
        <v>2932</v>
      </c>
      <c r="D3250" s="864" t="s">
        <v>2933</v>
      </c>
      <c r="E3250" s="803" t="s">
        <v>3004</v>
      </c>
      <c r="F3250" s="875" t="s">
        <v>3005</v>
      </c>
      <c r="G3250" s="875" t="s">
        <v>3006</v>
      </c>
      <c r="H3250" s="512" t="s">
        <v>22</v>
      </c>
      <c r="I3250" s="512">
        <v>0</v>
      </c>
      <c r="J3250" s="512">
        <v>0</v>
      </c>
      <c r="K3250" s="512">
        <v>0</v>
      </c>
      <c r="L3250" s="512">
        <v>0</v>
      </c>
      <c r="M3250" s="513">
        <v>0</v>
      </c>
      <c r="N3250" s="789" t="s">
        <v>2881</v>
      </c>
    </row>
    <row r="3251" spans="1:14" ht="31.5" customHeight="1">
      <c r="A3251" s="320"/>
      <c r="B3251" s="849"/>
      <c r="C3251" s="852"/>
      <c r="D3251" s="855"/>
      <c r="E3251" s="839"/>
      <c r="F3251" s="855"/>
      <c r="G3251" s="855"/>
      <c r="H3251" s="514" t="s">
        <v>24</v>
      </c>
      <c r="I3251" s="514">
        <v>0</v>
      </c>
      <c r="J3251" s="514">
        <v>0</v>
      </c>
      <c r="K3251" s="514">
        <v>0</v>
      </c>
      <c r="L3251" s="514">
        <v>0</v>
      </c>
      <c r="M3251" s="515">
        <v>0</v>
      </c>
      <c r="N3251" s="758"/>
    </row>
    <row r="3252" spans="1:14" ht="31.5" customHeight="1" thickBot="1">
      <c r="A3252" s="320"/>
      <c r="B3252" s="850"/>
      <c r="C3252" s="853"/>
      <c r="D3252" s="856"/>
      <c r="E3252" s="840"/>
      <c r="F3252" s="856"/>
      <c r="G3252" s="856"/>
      <c r="H3252" s="520" t="s">
        <v>25</v>
      </c>
      <c r="I3252" s="520">
        <v>0</v>
      </c>
      <c r="J3252" s="520">
        <v>0</v>
      </c>
      <c r="K3252" s="520">
        <v>0</v>
      </c>
      <c r="L3252" s="520">
        <v>0</v>
      </c>
      <c r="M3252" s="521">
        <v>0</v>
      </c>
      <c r="N3252" s="826"/>
    </row>
    <row r="3253" spans="1:14" ht="31.5" customHeight="1" thickTop="1">
      <c r="A3253" s="320"/>
      <c r="B3253" s="848" t="s">
        <v>2876</v>
      </c>
      <c r="C3253" s="851" t="s">
        <v>2932</v>
      </c>
      <c r="D3253" s="854" t="s">
        <v>2933</v>
      </c>
      <c r="E3253" s="839" t="s">
        <v>3007</v>
      </c>
      <c r="F3253" s="864" t="s">
        <v>2969</v>
      </c>
      <c r="G3253" s="864" t="s">
        <v>2970</v>
      </c>
      <c r="H3253" s="522" t="s">
        <v>22</v>
      </c>
      <c r="I3253" s="522">
        <v>0</v>
      </c>
      <c r="J3253" s="522">
        <v>0</v>
      </c>
      <c r="K3253" s="522">
        <v>0</v>
      </c>
      <c r="L3253" s="522">
        <v>0</v>
      </c>
      <c r="M3253" s="523">
        <v>0</v>
      </c>
      <c r="N3253" s="789" t="s">
        <v>2881</v>
      </c>
    </row>
    <row r="3254" spans="1:14" ht="31.5" customHeight="1">
      <c r="A3254" s="320"/>
      <c r="B3254" s="849"/>
      <c r="C3254" s="852"/>
      <c r="D3254" s="855"/>
      <c r="E3254" s="839"/>
      <c r="F3254" s="855"/>
      <c r="G3254" s="855"/>
      <c r="H3254" s="514" t="s">
        <v>24</v>
      </c>
      <c r="I3254" s="514">
        <v>0</v>
      </c>
      <c r="J3254" s="514">
        <v>0</v>
      </c>
      <c r="K3254" s="514">
        <v>0</v>
      </c>
      <c r="L3254" s="514">
        <v>0</v>
      </c>
      <c r="M3254" s="515">
        <v>0</v>
      </c>
      <c r="N3254" s="758"/>
    </row>
    <row r="3255" spans="1:14" ht="31.5" customHeight="1" thickBot="1">
      <c r="A3255" s="320"/>
      <c r="B3255" s="850"/>
      <c r="C3255" s="853"/>
      <c r="D3255" s="856"/>
      <c r="E3255" s="839"/>
      <c r="F3255" s="855"/>
      <c r="G3255" s="855"/>
      <c r="H3255" s="514" t="s">
        <v>25</v>
      </c>
      <c r="I3255" s="514">
        <v>0</v>
      </c>
      <c r="J3255" s="514">
        <v>0</v>
      </c>
      <c r="K3255" s="514">
        <v>0</v>
      </c>
      <c r="L3255" s="514">
        <v>0</v>
      </c>
      <c r="M3255" s="515">
        <v>0</v>
      </c>
      <c r="N3255" s="826"/>
    </row>
    <row r="3256" spans="1:14" ht="31.5" customHeight="1" thickTop="1">
      <c r="A3256" s="320"/>
      <c r="B3256" s="848" t="s">
        <v>2876</v>
      </c>
      <c r="C3256" s="851" t="s">
        <v>2932</v>
      </c>
      <c r="D3256" s="854" t="s">
        <v>2933</v>
      </c>
      <c r="E3256" s="803" t="s">
        <v>3008</v>
      </c>
      <c r="F3256" s="875" t="s">
        <v>3009</v>
      </c>
      <c r="G3256" s="875" t="s">
        <v>3010</v>
      </c>
      <c r="H3256" s="512" t="s">
        <v>22</v>
      </c>
      <c r="I3256" s="512">
        <v>0</v>
      </c>
      <c r="J3256" s="512">
        <v>0</v>
      </c>
      <c r="K3256" s="512">
        <v>0</v>
      </c>
      <c r="L3256" s="512">
        <v>0</v>
      </c>
      <c r="M3256" s="513">
        <v>0</v>
      </c>
      <c r="N3256" s="789" t="s">
        <v>2881</v>
      </c>
    </row>
    <row r="3257" spans="1:14" ht="31.5" customHeight="1">
      <c r="A3257" s="320"/>
      <c r="B3257" s="849"/>
      <c r="C3257" s="852"/>
      <c r="D3257" s="855"/>
      <c r="E3257" s="839"/>
      <c r="F3257" s="855"/>
      <c r="G3257" s="855"/>
      <c r="H3257" s="514" t="s">
        <v>24</v>
      </c>
      <c r="I3257" s="514">
        <v>0</v>
      </c>
      <c r="J3257" s="514">
        <v>0</v>
      </c>
      <c r="K3257" s="514">
        <v>0</v>
      </c>
      <c r="L3257" s="514">
        <v>0</v>
      </c>
      <c r="M3257" s="515">
        <v>0</v>
      </c>
      <c r="N3257" s="758"/>
    </row>
    <row r="3258" spans="1:14" ht="31.5" customHeight="1" thickBot="1">
      <c r="A3258" s="320"/>
      <c r="B3258" s="850"/>
      <c r="C3258" s="853"/>
      <c r="D3258" s="856"/>
      <c r="E3258" s="839"/>
      <c r="F3258" s="855"/>
      <c r="G3258" s="855"/>
      <c r="H3258" s="514" t="s">
        <v>25</v>
      </c>
      <c r="I3258" s="514">
        <v>0</v>
      </c>
      <c r="J3258" s="514">
        <v>0</v>
      </c>
      <c r="K3258" s="514">
        <v>0</v>
      </c>
      <c r="L3258" s="514">
        <v>0</v>
      </c>
      <c r="M3258" s="515">
        <v>0</v>
      </c>
      <c r="N3258" s="826"/>
    </row>
    <row r="3259" spans="1:14" ht="31.5" customHeight="1" thickTop="1">
      <c r="A3259" s="320"/>
      <c r="B3259" s="848" t="s">
        <v>2876</v>
      </c>
      <c r="C3259" s="851" t="s">
        <v>2932</v>
      </c>
      <c r="D3259" s="854" t="s">
        <v>2933</v>
      </c>
      <c r="E3259" s="803" t="s">
        <v>3011</v>
      </c>
      <c r="F3259" s="877" t="s">
        <v>3012</v>
      </c>
      <c r="G3259" s="877" t="s">
        <v>3013</v>
      </c>
      <c r="H3259" s="512" t="s">
        <v>22</v>
      </c>
      <c r="I3259" s="512">
        <v>0</v>
      </c>
      <c r="J3259" s="512">
        <v>0</v>
      </c>
      <c r="K3259" s="512">
        <v>0</v>
      </c>
      <c r="L3259" s="512">
        <v>0</v>
      </c>
      <c r="M3259" s="513">
        <v>0</v>
      </c>
      <c r="N3259" s="789" t="s">
        <v>2881</v>
      </c>
    </row>
    <row r="3260" spans="1:14" ht="31.5" customHeight="1">
      <c r="A3260" s="320"/>
      <c r="B3260" s="849"/>
      <c r="C3260" s="852"/>
      <c r="D3260" s="855"/>
      <c r="E3260" s="839"/>
      <c r="F3260" s="878"/>
      <c r="G3260" s="878"/>
      <c r="H3260" s="514" t="s">
        <v>24</v>
      </c>
      <c r="I3260" s="514">
        <v>0</v>
      </c>
      <c r="J3260" s="514">
        <v>0</v>
      </c>
      <c r="K3260" s="514">
        <v>0</v>
      </c>
      <c r="L3260" s="514">
        <v>0</v>
      </c>
      <c r="M3260" s="515">
        <v>0</v>
      </c>
      <c r="N3260" s="758"/>
    </row>
    <row r="3261" spans="1:14" ht="31.5" customHeight="1" thickBot="1">
      <c r="A3261" s="320"/>
      <c r="B3261" s="850"/>
      <c r="C3261" s="853"/>
      <c r="D3261" s="856"/>
      <c r="E3261" s="839"/>
      <c r="F3261" s="878"/>
      <c r="G3261" s="878"/>
      <c r="H3261" s="514" t="s">
        <v>25</v>
      </c>
      <c r="I3261" s="514">
        <v>0</v>
      </c>
      <c r="J3261" s="514">
        <v>0</v>
      </c>
      <c r="K3261" s="514">
        <v>0</v>
      </c>
      <c r="L3261" s="514">
        <v>0</v>
      </c>
      <c r="M3261" s="515">
        <v>0</v>
      </c>
      <c r="N3261" s="826"/>
    </row>
    <row r="3262" spans="1:14" ht="31.5" customHeight="1" thickTop="1">
      <c r="A3262" s="320"/>
      <c r="B3262" s="848" t="s">
        <v>2876</v>
      </c>
      <c r="C3262" s="851" t="s">
        <v>2932</v>
      </c>
      <c r="D3262" s="854" t="s">
        <v>2933</v>
      </c>
      <c r="E3262" s="803" t="s">
        <v>3014</v>
      </c>
      <c r="F3262" s="875" t="s">
        <v>3015</v>
      </c>
      <c r="G3262" s="875" t="s">
        <v>3013</v>
      </c>
      <c r="H3262" s="512" t="s">
        <v>22</v>
      </c>
      <c r="I3262" s="512">
        <v>0</v>
      </c>
      <c r="J3262" s="512">
        <v>0</v>
      </c>
      <c r="K3262" s="512">
        <v>0</v>
      </c>
      <c r="L3262" s="512">
        <v>0</v>
      </c>
      <c r="M3262" s="513">
        <v>0</v>
      </c>
      <c r="N3262" s="789" t="s">
        <v>2881</v>
      </c>
    </row>
    <row r="3263" spans="1:14" ht="31.5" customHeight="1">
      <c r="A3263" s="320"/>
      <c r="B3263" s="849"/>
      <c r="C3263" s="852"/>
      <c r="D3263" s="855"/>
      <c r="E3263" s="839"/>
      <c r="F3263" s="855"/>
      <c r="G3263" s="855"/>
      <c r="H3263" s="514" t="s">
        <v>24</v>
      </c>
      <c r="I3263" s="514">
        <v>0</v>
      </c>
      <c r="J3263" s="514">
        <v>0</v>
      </c>
      <c r="K3263" s="514">
        <v>0</v>
      </c>
      <c r="L3263" s="514">
        <v>0</v>
      </c>
      <c r="M3263" s="515">
        <v>0</v>
      </c>
      <c r="N3263" s="758"/>
    </row>
    <row r="3264" spans="1:14" ht="31.5" customHeight="1" thickBot="1">
      <c r="A3264" s="320"/>
      <c r="B3264" s="850"/>
      <c r="C3264" s="853"/>
      <c r="D3264" s="856"/>
      <c r="E3264" s="839"/>
      <c r="F3264" s="855"/>
      <c r="G3264" s="855"/>
      <c r="H3264" s="514" t="s">
        <v>25</v>
      </c>
      <c r="I3264" s="514">
        <v>0</v>
      </c>
      <c r="J3264" s="514">
        <v>0</v>
      </c>
      <c r="K3264" s="514">
        <v>0</v>
      </c>
      <c r="L3264" s="514">
        <v>0</v>
      </c>
      <c r="M3264" s="515">
        <v>0</v>
      </c>
      <c r="N3264" s="826"/>
    </row>
    <row r="3265" spans="1:14" ht="31.5" customHeight="1" thickTop="1">
      <c r="A3265" s="320"/>
      <c r="B3265" s="848" t="s">
        <v>2876</v>
      </c>
      <c r="C3265" s="851" t="s">
        <v>2932</v>
      </c>
      <c r="D3265" s="854" t="s">
        <v>2933</v>
      </c>
      <c r="E3265" s="803" t="s">
        <v>3016</v>
      </c>
      <c r="F3265" s="875" t="s">
        <v>3017</v>
      </c>
      <c r="G3265" s="875" t="s">
        <v>3018</v>
      </c>
      <c r="H3265" s="512" t="s">
        <v>22</v>
      </c>
      <c r="I3265" s="512">
        <v>0</v>
      </c>
      <c r="J3265" s="512">
        <v>0</v>
      </c>
      <c r="K3265" s="512">
        <v>0</v>
      </c>
      <c r="L3265" s="512">
        <v>0</v>
      </c>
      <c r="M3265" s="513">
        <v>0</v>
      </c>
      <c r="N3265" s="789" t="s">
        <v>2881</v>
      </c>
    </row>
    <row r="3266" spans="1:14" ht="31.5" customHeight="1">
      <c r="A3266" s="320"/>
      <c r="B3266" s="849"/>
      <c r="C3266" s="852"/>
      <c r="D3266" s="855"/>
      <c r="E3266" s="839"/>
      <c r="F3266" s="855"/>
      <c r="G3266" s="855"/>
      <c r="H3266" s="514" t="s">
        <v>24</v>
      </c>
      <c r="I3266" s="514">
        <v>0</v>
      </c>
      <c r="J3266" s="514">
        <v>0</v>
      </c>
      <c r="K3266" s="514">
        <v>0</v>
      </c>
      <c r="L3266" s="514">
        <v>0</v>
      </c>
      <c r="M3266" s="515">
        <v>0</v>
      </c>
      <c r="N3266" s="758"/>
    </row>
    <row r="3267" spans="1:14" ht="31.5" customHeight="1" thickBot="1">
      <c r="A3267" s="320"/>
      <c r="B3267" s="850"/>
      <c r="C3267" s="853"/>
      <c r="D3267" s="856"/>
      <c r="E3267" s="839"/>
      <c r="F3267" s="855"/>
      <c r="G3267" s="855"/>
      <c r="H3267" s="514" t="s">
        <v>25</v>
      </c>
      <c r="I3267" s="514">
        <v>0</v>
      </c>
      <c r="J3267" s="514">
        <v>0</v>
      </c>
      <c r="K3267" s="514">
        <v>0</v>
      </c>
      <c r="L3267" s="514">
        <v>0</v>
      </c>
      <c r="M3267" s="515">
        <v>0</v>
      </c>
      <c r="N3267" s="826"/>
    </row>
    <row r="3268" spans="1:14" ht="31.5" customHeight="1" thickTop="1">
      <c r="A3268" s="320"/>
      <c r="B3268" s="848" t="s">
        <v>2876</v>
      </c>
      <c r="C3268" s="851" t="s">
        <v>2932</v>
      </c>
      <c r="D3268" s="854" t="s">
        <v>2933</v>
      </c>
      <c r="E3268" s="803" t="s">
        <v>3019</v>
      </c>
      <c r="F3268" s="875" t="s">
        <v>3020</v>
      </c>
      <c r="G3268" s="875" t="s">
        <v>3013</v>
      </c>
      <c r="H3268" s="512" t="s">
        <v>22</v>
      </c>
      <c r="I3268" s="512">
        <v>0</v>
      </c>
      <c r="J3268" s="512">
        <v>0</v>
      </c>
      <c r="K3268" s="512">
        <v>0</v>
      </c>
      <c r="L3268" s="512">
        <v>0</v>
      </c>
      <c r="M3268" s="513">
        <v>0</v>
      </c>
      <c r="N3268" s="789" t="s">
        <v>2881</v>
      </c>
    </row>
    <row r="3269" spans="1:14" ht="31.5" customHeight="1">
      <c r="A3269" s="320"/>
      <c r="B3269" s="849"/>
      <c r="C3269" s="852"/>
      <c r="D3269" s="855"/>
      <c r="E3269" s="839"/>
      <c r="F3269" s="855"/>
      <c r="G3269" s="855"/>
      <c r="H3269" s="514" t="s">
        <v>24</v>
      </c>
      <c r="I3269" s="514">
        <v>0</v>
      </c>
      <c r="J3269" s="514">
        <v>0</v>
      </c>
      <c r="K3269" s="514">
        <v>0</v>
      </c>
      <c r="L3269" s="514">
        <v>0</v>
      </c>
      <c r="M3269" s="515">
        <v>0</v>
      </c>
      <c r="N3269" s="758"/>
    </row>
    <row r="3270" spans="1:14" ht="31.5" customHeight="1" thickBot="1">
      <c r="A3270" s="320"/>
      <c r="B3270" s="850"/>
      <c r="C3270" s="853"/>
      <c r="D3270" s="856"/>
      <c r="E3270" s="839"/>
      <c r="F3270" s="856"/>
      <c r="G3270" s="856"/>
      <c r="H3270" s="520" t="s">
        <v>25</v>
      </c>
      <c r="I3270" s="520">
        <v>0</v>
      </c>
      <c r="J3270" s="520">
        <v>0</v>
      </c>
      <c r="K3270" s="520">
        <v>0</v>
      </c>
      <c r="L3270" s="520">
        <v>0</v>
      </c>
      <c r="M3270" s="521">
        <v>0</v>
      </c>
      <c r="N3270" s="826"/>
    </row>
    <row r="3271" spans="1:14" ht="31.5" customHeight="1" thickTop="1">
      <c r="A3271" s="320"/>
      <c r="B3271" s="848" t="s">
        <v>2876</v>
      </c>
      <c r="C3271" s="851" t="s">
        <v>2932</v>
      </c>
      <c r="D3271" s="854" t="s">
        <v>2933</v>
      </c>
      <c r="E3271" s="803" t="s">
        <v>3021</v>
      </c>
      <c r="F3271" s="864" t="s">
        <v>3022</v>
      </c>
      <c r="G3271" s="864" t="s">
        <v>3013</v>
      </c>
      <c r="H3271" s="522" t="s">
        <v>22</v>
      </c>
      <c r="I3271" s="522">
        <v>0</v>
      </c>
      <c r="J3271" s="522">
        <v>0</v>
      </c>
      <c r="K3271" s="522">
        <v>0</v>
      </c>
      <c r="L3271" s="522">
        <v>0</v>
      </c>
      <c r="M3271" s="523">
        <v>0</v>
      </c>
      <c r="N3271" s="789" t="s">
        <v>2881</v>
      </c>
    </row>
    <row r="3272" spans="1:14" ht="31.5" customHeight="1">
      <c r="A3272" s="320"/>
      <c r="B3272" s="849"/>
      <c r="C3272" s="852"/>
      <c r="D3272" s="855"/>
      <c r="E3272" s="839"/>
      <c r="F3272" s="855"/>
      <c r="G3272" s="855"/>
      <c r="H3272" s="514" t="s">
        <v>24</v>
      </c>
      <c r="I3272" s="514">
        <v>0</v>
      </c>
      <c r="J3272" s="514">
        <v>0</v>
      </c>
      <c r="K3272" s="514">
        <v>0</v>
      </c>
      <c r="L3272" s="514">
        <v>0</v>
      </c>
      <c r="M3272" s="515">
        <v>0</v>
      </c>
      <c r="N3272" s="758"/>
    </row>
    <row r="3273" spans="1:14" ht="31.5" customHeight="1" thickBot="1">
      <c r="A3273" s="320"/>
      <c r="B3273" s="850"/>
      <c r="C3273" s="853"/>
      <c r="D3273" s="856"/>
      <c r="E3273" s="839"/>
      <c r="F3273" s="855"/>
      <c r="G3273" s="855"/>
      <c r="H3273" s="514" t="s">
        <v>25</v>
      </c>
      <c r="I3273" s="514">
        <v>0</v>
      </c>
      <c r="J3273" s="514">
        <v>0</v>
      </c>
      <c r="K3273" s="514">
        <v>0</v>
      </c>
      <c r="L3273" s="514">
        <v>0</v>
      </c>
      <c r="M3273" s="515">
        <v>0</v>
      </c>
      <c r="N3273" s="826"/>
    </row>
    <row r="3274" spans="1:14" ht="31.5" customHeight="1" thickTop="1">
      <c r="A3274" s="320"/>
      <c r="B3274" s="848" t="s">
        <v>2876</v>
      </c>
      <c r="C3274" s="851" t="s">
        <v>2932</v>
      </c>
      <c r="D3274" s="854" t="s">
        <v>2933</v>
      </c>
      <c r="E3274" s="803" t="s">
        <v>3023</v>
      </c>
      <c r="F3274" s="875" t="s">
        <v>3024</v>
      </c>
      <c r="G3274" s="875" t="s">
        <v>2939</v>
      </c>
      <c r="H3274" s="512" t="s">
        <v>22</v>
      </c>
      <c r="I3274" s="512">
        <v>0</v>
      </c>
      <c r="J3274" s="512">
        <v>0</v>
      </c>
      <c r="K3274" s="512">
        <v>0</v>
      </c>
      <c r="L3274" s="512">
        <v>0</v>
      </c>
      <c r="M3274" s="513">
        <v>0</v>
      </c>
      <c r="N3274" s="789" t="s">
        <v>2881</v>
      </c>
    </row>
    <row r="3275" spans="1:14" ht="31.5" customHeight="1">
      <c r="A3275" s="320"/>
      <c r="B3275" s="849"/>
      <c r="C3275" s="852"/>
      <c r="D3275" s="855"/>
      <c r="E3275" s="839"/>
      <c r="F3275" s="855"/>
      <c r="G3275" s="855"/>
      <c r="H3275" s="514" t="s">
        <v>24</v>
      </c>
      <c r="I3275" s="514">
        <v>0</v>
      </c>
      <c r="J3275" s="514">
        <v>0</v>
      </c>
      <c r="K3275" s="514">
        <v>0</v>
      </c>
      <c r="L3275" s="514">
        <v>0</v>
      </c>
      <c r="M3275" s="515">
        <v>0</v>
      </c>
      <c r="N3275" s="758"/>
    </row>
    <row r="3276" spans="1:14" ht="31.5" customHeight="1" thickBot="1">
      <c r="A3276" s="320"/>
      <c r="B3276" s="850"/>
      <c r="C3276" s="853"/>
      <c r="D3276" s="856"/>
      <c r="E3276" s="839"/>
      <c r="F3276" s="855"/>
      <c r="G3276" s="855"/>
      <c r="H3276" s="514" t="s">
        <v>25</v>
      </c>
      <c r="I3276" s="514">
        <v>0</v>
      </c>
      <c r="J3276" s="514">
        <v>0</v>
      </c>
      <c r="K3276" s="514">
        <v>0</v>
      </c>
      <c r="L3276" s="514">
        <v>0</v>
      </c>
      <c r="M3276" s="515">
        <v>0</v>
      </c>
      <c r="N3276" s="826"/>
    </row>
    <row r="3277" spans="1:14" ht="31.5" customHeight="1" thickTop="1">
      <c r="A3277" s="320"/>
      <c r="B3277" s="848" t="s">
        <v>2876</v>
      </c>
      <c r="C3277" s="851" t="s">
        <v>2932</v>
      </c>
      <c r="D3277" s="854" t="s">
        <v>2933</v>
      </c>
      <c r="E3277" s="803" t="s">
        <v>3025</v>
      </c>
      <c r="F3277" s="877" t="s">
        <v>3026</v>
      </c>
      <c r="G3277" s="877" t="s">
        <v>3027</v>
      </c>
      <c r="H3277" s="512" t="s">
        <v>22</v>
      </c>
      <c r="I3277" s="512">
        <v>0</v>
      </c>
      <c r="J3277" s="512">
        <v>0</v>
      </c>
      <c r="K3277" s="512">
        <v>0</v>
      </c>
      <c r="L3277" s="512">
        <v>0</v>
      </c>
      <c r="M3277" s="513">
        <v>0</v>
      </c>
      <c r="N3277" s="789" t="s">
        <v>2881</v>
      </c>
    </row>
    <row r="3278" spans="1:14" ht="31.5" customHeight="1">
      <c r="A3278" s="320"/>
      <c r="B3278" s="849"/>
      <c r="C3278" s="852"/>
      <c r="D3278" s="855"/>
      <c r="E3278" s="839"/>
      <c r="F3278" s="878"/>
      <c r="G3278" s="878"/>
      <c r="H3278" s="514" t="s">
        <v>24</v>
      </c>
      <c r="I3278" s="514">
        <v>0</v>
      </c>
      <c r="J3278" s="514">
        <v>0</v>
      </c>
      <c r="K3278" s="514">
        <v>0</v>
      </c>
      <c r="L3278" s="514">
        <v>0</v>
      </c>
      <c r="M3278" s="515">
        <v>0</v>
      </c>
      <c r="N3278" s="758"/>
    </row>
    <row r="3279" spans="1:14" ht="31.5" customHeight="1" thickBot="1">
      <c r="A3279" s="320"/>
      <c r="B3279" s="850"/>
      <c r="C3279" s="853"/>
      <c r="D3279" s="856"/>
      <c r="E3279" s="839"/>
      <c r="F3279" s="878"/>
      <c r="G3279" s="878"/>
      <c r="H3279" s="514" t="s">
        <v>25</v>
      </c>
      <c r="I3279" s="514">
        <v>0</v>
      </c>
      <c r="J3279" s="514">
        <v>0</v>
      </c>
      <c r="K3279" s="514">
        <v>0</v>
      </c>
      <c r="L3279" s="514">
        <v>0</v>
      </c>
      <c r="M3279" s="515">
        <v>0</v>
      </c>
      <c r="N3279" s="826"/>
    </row>
    <row r="3280" spans="1:14" ht="31.5" customHeight="1" thickTop="1">
      <c r="A3280" s="320"/>
      <c r="B3280" s="848" t="s">
        <v>2876</v>
      </c>
      <c r="C3280" s="851" t="s">
        <v>2932</v>
      </c>
      <c r="D3280" s="854" t="s">
        <v>2933</v>
      </c>
      <c r="E3280" s="803" t="s">
        <v>3028</v>
      </c>
      <c r="F3280" s="875" t="s">
        <v>3029</v>
      </c>
      <c r="G3280" s="875" t="s">
        <v>3013</v>
      </c>
      <c r="H3280" s="512" t="s">
        <v>22</v>
      </c>
      <c r="I3280" s="512">
        <v>0</v>
      </c>
      <c r="J3280" s="512">
        <v>0</v>
      </c>
      <c r="K3280" s="512">
        <v>0</v>
      </c>
      <c r="L3280" s="512">
        <v>0</v>
      </c>
      <c r="M3280" s="513">
        <v>0</v>
      </c>
      <c r="N3280" s="789" t="s">
        <v>2881</v>
      </c>
    </row>
    <row r="3281" spans="1:14" ht="31.5" customHeight="1">
      <c r="A3281" s="320"/>
      <c r="B3281" s="849"/>
      <c r="C3281" s="852"/>
      <c r="D3281" s="855"/>
      <c r="E3281" s="839"/>
      <c r="F3281" s="855"/>
      <c r="G3281" s="855"/>
      <c r="H3281" s="514" t="s">
        <v>24</v>
      </c>
      <c r="I3281" s="514">
        <v>0</v>
      </c>
      <c r="J3281" s="514">
        <v>0</v>
      </c>
      <c r="K3281" s="514">
        <v>0</v>
      </c>
      <c r="L3281" s="514">
        <v>0</v>
      </c>
      <c r="M3281" s="515">
        <v>0</v>
      </c>
      <c r="N3281" s="758"/>
    </row>
    <row r="3282" spans="1:14" ht="31.5" customHeight="1" thickBot="1">
      <c r="A3282" s="320"/>
      <c r="B3282" s="850"/>
      <c r="C3282" s="853"/>
      <c r="D3282" s="856"/>
      <c r="E3282" s="839"/>
      <c r="F3282" s="855"/>
      <c r="G3282" s="855"/>
      <c r="H3282" s="514" t="s">
        <v>25</v>
      </c>
      <c r="I3282" s="514">
        <v>0</v>
      </c>
      <c r="J3282" s="514">
        <v>0</v>
      </c>
      <c r="K3282" s="514">
        <v>0</v>
      </c>
      <c r="L3282" s="514">
        <v>0</v>
      </c>
      <c r="M3282" s="515">
        <v>0</v>
      </c>
      <c r="N3282" s="826"/>
    </row>
    <row r="3283" spans="1:14" ht="31.5" customHeight="1" thickTop="1">
      <c r="A3283" s="320"/>
      <c r="B3283" s="848" t="s">
        <v>2876</v>
      </c>
      <c r="C3283" s="851" t="s">
        <v>2932</v>
      </c>
      <c r="D3283" s="854" t="s">
        <v>2933</v>
      </c>
      <c r="E3283" s="803" t="s">
        <v>3030</v>
      </c>
      <c r="F3283" s="875" t="s">
        <v>3031</v>
      </c>
      <c r="G3283" s="875" t="s">
        <v>3032</v>
      </c>
      <c r="H3283" s="512" t="s">
        <v>22</v>
      </c>
      <c r="I3283" s="512">
        <v>0</v>
      </c>
      <c r="J3283" s="512">
        <v>0</v>
      </c>
      <c r="K3283" s="512">
        <v>0</v>
      </c>
      <c r="L3283" s="512">
        <v>0</v>
      </c>
      <c r="M3283" s="513">
        <v>0</v>
      </c>
      <c r="N3283" s="789" t="s">
        <v>2881</v>
      </c>
    </row>
    <row r="3284" spans="1:14" ht="31.5" customHeight="1">
      <c r="A3284" s="320"/>
      <c r="B3284" s="849"/>
      <c r="C3284" s="852"/>
      <c r="D3284" s="855"/>
      <c r="E3284" s="839"/>
      <c r="F3284" s="855"/>
      <c r="G3284" s="855"/>
      <c r="H3284" s="514" t="s">
        <v>24</v>
      </c>
      <c r="I3284" s="514">
        <v>0</v>
      </c>
      <c r="J3284" s="514">
        <v>0</v>
      </c>
      <c r="K3284" s="514">
        <v>0</v>
      </c>
      <c r="L3284" s="514">
        <v>0</v>
      </c>
      <c r="M3284" s="515">
        <v>0</v>
      </c>
      <c r="N3284" s="758"/>
    </row>
    <row r="3285" spans="1:14" ht="31.5" customHeight="1" thickBot="1">
      <c r="A3285" s="320"/>
      <c r="B3285" s="850"/>
      <c r="C3285" s="853"/>
      <c r="D3285" s="856"/>
      <c r="E3285" s="839"/>
      <c r="F3285" s="855"/>
      <c r="G3285" s="855"/>
      <c r="H3285" s="514" t="s">
        <v>25</v>
      </c>
      <c r="I3285" s="514">
        <v>0</v>
      </c>
      <c r="J3285" s="514">
        <v>0</v>
      </c>
      <c r="K3285" s="514">
        <v>0</v>
      </c>
      <c r="L3285" s="514">
        <v>0</v>
      </c>
      <c r="M3285" s="515">
        <v>0</v>
      </c>
      <c r="N3285" s="826"/>
    </row>
    <row r="3286" spans="1:14" ht="31.5" customHeight="1" thickTop="1">
      <c r="A3286" s="320"/>
      <c r="B3286" s="848" t="s">
        <v>2876</v>
      </c>
      <c r="C3286" s="851" t="s">
        <v>2932</v>
      </c>
      <c r="D3286" s="854" t="s">
        <v>2933</v>
      </c>
      <c r="E3286" s="803" t="s">
        <v>3033</v>
      </c>
      <c r="F3286" s="875" t="s">
        <v>3034</v>
      </c>
      <c r="G3286" s="875" t="s">
        <v>3035</v>
      </c>
      <c r="H3286" s="512" t="s">
        <v>22</v>
      </c>
      <c r="I3286" s="512">
        <v>0</v>
      </c>
      <c r="J3286" s="512">
        <v>0</v>
      </c>
      <c r="K3286" s="512">
        <v>0</v>
      </c>
      <c r="L3286" s="512">
        <v>0</v>
      </c>
      <c r="M3286" s="513">
        <v>0</v>
      </c>
      <c r="N3286" s="789" t="s">
        <v>2881</v>
      </c>
    </row>
    <row r="3287" spans="1:14" ht="31.5" customHeight="1">
      <c r="A3287" s="320"/>
      <c r="B3287" s="849"/>
      <c r="C3287" s="852"/>
      <c r="D3287" s="855"/>
      <c r="E3287" s="839"/>
      <c r="F3287" s="855"/>
      <c r="G3287" s="876"/>
      <c r="H3287" s="514" t="s">
        <v>24</v>
      </c>
      <c r="I3287" s="514">
        <v>0</v>
      </c>
      <c r="J3287" s="514">
        <v>0</v>
      </c>
      <c r="K3287" s="514">
        <v>0</v>
      </c>
      <c r="L3287" s="514">
        <v>0</v>
      </c>
      <c r="M3287" s="515">
        <v>0</v>
      </c>
      <c r="N3287" s="758"/>
    </row>
    <row r="3288" spans="1:14" ht="31.5" customHeight="1" thickBot="1">
      <c r="A3288" s="320"/>
      <c r="B3288" s="850"/>
      <c r="C3288" s="853"/>
      <c r="D3288" s="856"/>
      <c r="E3288" s="839"/>
      <c r="F3288" s="855"/>
      <c r="G3288" s="876"/>
      <c r="H3288" s="514" t="s">
        <v>25</v>
      </c>
      <c r="I3288" s="514">
        <v>0</v>
      </c>
      <c r="J3288" s="514">
        <v>0</v>
      </c>
      <c r="K3288" s="514">
        <v>0</v>
      </c>
      <c r="L3288" s="514">
        <v>0</v>
      </c>
      <c r="M3288" s="515">
        <v>0</v>
      </c>
      <c r="N3288" s="826"/>
    </row>
    <row r="3289" spans="1:14" ht="31.5" customHeight="1" thickTop="1">
      <c r="A3289" s="320"/>
      <c r="B3289" s="848" t="s">
        <v>2876</v>
      </c>
      <c r="C3289" s="851" t="s">
        <v>2932</v>
      </c>
      <c r="D3289" s="854" t="s">
        <v>2933</v>
      </c>
      <c r="E3289" s="803" t="s">
        <v>3036</v>
      </c>
      <c r="F3289" s="875" t="s">
        <v>3034</v>
      </c>
      <c r="G3289" s="875" t="s">
        <v>3035</v>
      </c>
      <c r="H3289" s="512" t="s">
        <v>22</v>
      </c>
      <c r="I3289" s="512">
        <v>0</v>
      </c>
      <c r="J3289" s="512">
        <v>0</v>
      </c>
      <c r="K3289" s="512">
        <v>0</v>
      </c>
      <c r="L3289" s="512">
        <v>0</v>
      </c>
      <c r="M3289" s="513">
        <v>0</v>
      </c>
      <c r="N3289" s="789" t="s">
        <v>2881</v>
      </c>
    </row>
    <row r="3290" spans="1:14" ht="31.5" customHeight="1">
      <c r="A3290" s="320"/>
      <c r="B3290" s="849"/>
      <c r="C3290" s="852"/>
      <c r="D3290" s="855"/>
      <c r="E3290" s="839"/>
      <c r="F3290" s="855"/>
      <c r="G3290" s="855"/>
      <c r="H3290" s="514" t="s">
        <v>24</v>
      </c>
      <c r="I3290" s="514">
        <v>0</v>
      </c>
      <c r="J3290" s="514">
        <v>0</v>
      </c>
      <c r="K3290" s="514">
        <v>0</v>
      </c>
      <c r="L3290" s="514">
        <v>0</v>
      </c>
      <c r="M3290" s="515">
        <v>0</v>
      </c>
      <c r="N3290" s="758"/>
    </row>
    <row r="3291" spans="1:14" ht="31.5" customHeight="1" thickBot="1">
      <c r="A3291" s="320"/>
      <c r="B3291" s="850"/>
      <c r="C3291" s="853"/>
      <c r="D3291" s="856"/>
      <c r="E3291" s="839"/>
      <c r="F3291" s="855"/>
      <c r="G3291" s="855"/>
      <c r="H3291" s="514" t="s">
        <v>25</v>
      </c>
      <c r="I3291" s="514">
        <v>0</v>
      </c>
      <c r="J3291" s="514">
        <v>0</v>
      </c>
      <c r="K3291" s="514">
        <v>0</v>
      </c>
      <c r="L3291" s="514">
        <v>0</v>
      </c>
      <c r="M3291" s="515">
        <v>0</v>
      </c>
      <c r="N3291" s="826"/>
    </row>
    <row r="3292" spans="1:14" ht="31.5" customHeight="1" thickTop="1">
      <c r="A3292" s="320"/>
      <c r="B3292" s="848" t="s">
        <v>2876</v>
      </c>
      <c r="C3292" s="851" t="s">
        <v>2932</v>
      </c>
      <c r="D3292" s="854" t="s">
        <v>2933</v>
      </c>
      <c r="E3292" s="803" t="s">
        <v>3037</v>
      </c>
      <c r="F3292" s="875" t="s">
        <v>3038</v>
      </c>
      <c r="G3292" s="875" t="s">
        <v>3039</v>
      </c>
      <c r="H3292" s="512" t="s">
        <v>22</v>
      </c>
      <c r="I3292" s="512">
        <v>0</v>
      </c>
      <c r="J3292" s="512">
        <v>0</v>
      </c>
      <c r="K3292" s="512">
        <v>0</v>
      </c>
      <c r="L3292" s="512">
        <v>0</v>
      </c>
      <c r="M3292" s="513">
        <v>0</v>
      </c>
      <c r="N3292" s="789" t="s">
        <v>2881</v>
      </c>
    </row>
    <row r="3293" spans="1:14" ht="31.5" customHeight="1">
      <c r="A3293" s="320"/>
      <c r="B3293" s="849"/>
      <c r="C3293" s="852"/>
      <c r="D3293" s="855"/>
      <c r="E3293" s="839"/>
      <c r="F3293" s="855"/>
      <c r="G3293" s="855"/>
      <c r="H3293" s="514" t="s">
        <v>24</v>
      </c>
      <c r="I3293" s="514">
        <v>0</v>
      </c>
      <c r="J3293" s="514">
        <v>0</v>
      </c>
      <c r="K3293" s="514">
        <v>0</v>
      </c>
      <c r="L3293" s="514">
        <v>0</v>
      </c>
      <c r="M3293" s="515">
        <v>0</v>
      </c>
      <c r="N3293" s="758"/>
    </row>
    <row r="3294" spans="1:14" ht="31.5" customHeight="1" thickBot="1">
      <c r="A3294" s="320"/>
      <c r="B3294" s="850"/>
      <c r="C3294" s="853"/>
      <c r="D3294" s="856"/>
      <c r="E3294" s="839"/>
      <c r="F3294" s="855"/>
      <c r="G3294" s="855"/>
      <c r="H3294" s="514" t="s">
        <v>25</v>
      </c>
      <c r="I3294" s="514">
        <v>0</v>
      </c>
      <c r="J3294" s="514">
        <v>0</v>
      </c>
      <c r="K3294" s="514">
        <v>0</v>
      </c>
      <c r="L3294" s="514">
        <v>0</v>
      </c>
      <c r="M3294" s="515">
        <v>0</v>
      </c>
      <c r="N3294" s="826"/>
    </row>
    <row r="3295" spans="1:14" ht="31.5" customHeight="1" thickTop="1">
      <c r="A3295" s="320"/>
      <c r="B3295" s="848" t="s">
        <v>2876</v>
      </c>
      <c r="C3295" s="851" t="s">
        <v>2932</v>
      </c>
      <c r="D3295" s="854" t="s">
        <v>2933</v>
      </c>
      <c r="E3295" s="803" t="s">
        <v>3040</v>
      </c>
      <c r="F3295" s="875" t="s">
        <v>3041</v>
      </c>
      <c r="G3295" s="875" t="s">
        <v>3042</v>
      </c>
      <c r="H3295" s="512" t="s">
        <v>22</v>
      </c>
      <c r="I3295" s="512">
        <v>0</v>
      </c>
      <c r="J3295" s="512">
        <v>0</v>
      </c>
      <c r="K3295" s="512">
        <v>0</v>
      </c>
      <c r="L3295" s="512">
        <v>0</v>
      </c>
      <c r="M3295" s="513">
        <v>0</v>
      </c>
      <c r="N3295" s="789" t="s">
        <v>2881</v>
      </c>
    </row>
    <row r="3296" spans="1:14" ht="31.5" customHeight="1">
      <c r="A3296" s="320"/>
      <c r="B3296" s="849"/>
      <c r="C3296" s="852"/>
      <c r="D3296" s="855"/>
      <c r="E3296" s="839"/>
      <c r="F3296" s="855"/>
      <c r="G3296" s="855"/>
      <c r="H3296" s="514" t="s">
        <v>24</v>
      </c>
      <c r="I3296" s="514">
        <v>0</v>
      </c>
      <c r="J3296" s="514">
        <v>0</v>
      </c>
      <c r="K3296" s="514">
        <v>0</v>
      </c>
      <c r="L3296" s="514">
        <v>0</v>
      </c>
      <c r="M3296" s="515">
        <v>0</v>
      </c>
      <c r="N3296" s="758"/>
    </row>
    <row r="3297" spans="1:14" ht="31.5" customHeight="1" thickBot="1">
      <c r="A3297" s="320"/>
      <c r="B3297" s="850"/>
      <c r="C3297" s="853"/>
      <c r="D3297" s="856"/>
      <c r="E3297" s="839"/>
      <c r="F3297" s="855"/>
      <c r="G3297" s="855"/>
      <c r="H3297" s="514" t="s">
        <v>25</v>
      </c>
      <c r="I3297" s="514">
        <v>0</v>
      </c>
      <c r="J3297" s="514">
        <v>0</v>
      </c>
      <c r="K3297" s="514">
        <v>0</v>
      </c>
      <c r="L3297" s="514">
        <v>0</v>
      </c>
      <c r="M3297" s="515">
        <v>0</v>
      </c>
      <c r="N3297" s="826"/>
    </row>
    <row r="3298" spans="1:14" ht="31.5" customHeight="1" thickTop="1">
      <c r="A3298" s="320"/>
      <c r="B3298" s="848" t="s">
        <v>2876</v>
      </c>
      <c r="C3298" s="851" t="s">
        <v>2932</v>
      </c>
      <c r="D3298" s="854" t="s">
        <v>2933</v>
      </c>
      <c r="E3298" s="803" t="s">
        <v>3043</v>
      </c>
      <c r="F3298" s="875" t="s">
        <v>3044</v>
      </c>
      <c r="G3298" s="875" t="s">
        <v>3045</v>
      </c>
      <c r="H3298" s="512" t="s">
        <v>22</v>
      </c>
      <c r="I3298" s="512">
        <v>0</v>
      </c>
      <c r="J3298" s="512">
        <v>0</v>
      </c>
      <c r="K3298" s="512">
        <v>0</v>
      </c>
      <c r="L3298" s="512">
        <v>0</v>
      </c>
      <c r="M3298" s="513">
        <v>0</v>
      </c>
      <c r="N3298" s="789" t="s">
        <v>2881</v>
      </c>
    </row>
    <row r="3299" spans="1:14" ht="31.5" customHeight="1">
      <c r="A3299" s="320"/>
      <c r="B3299" s="849"/>
      <c r="C3299" s="852"/>
      <c r="D3299" s="855"/>
      <c r="E3299" s="839"/>
      <c r="F3299" s="855"/>
      <c r="G3299" s="855"/>
      <c r="H3299" s="514" t="s">
        <v>24</v>
      </c>
      <c r="I3299" s="514">
        <v>0</v>
      </c>
      <c r="J3299" s="514">
        <v>0</v>
      </c>
      <c r="K3299" s="514">
        <v>0</v>
      </c>
      <c r="L3299" s="514">
        <v>0</v>
      </c>
      <c r="M3299" s="515">
        <v>0</v>
      </c>
      <c r="N3299" s="758"/>
    </row>
    <row r="3300" spans="1:14" ht="31.5" customHeight="1" thickBot="1">
      <c r="A3300" s="320"/>
      <c r="B3300" s="850"/>
      <c r="C3300" s="853"/>
      <c r="D3300" s="856"/>
      <c r="E3300" s="840"/>
      <c r="F3300" s="856"/>
      <c r="G3300" s="856"/>
      <c r="H3300" s="520" t="s">
        <v>25</v>
      </c>
      <c r="I3300" s="520">
        <v>0</v>
      </c>
      <c r="J3300" s="520">
        <v>0</v>
      </c>
      <c r="K3300" s="520">
        <v>0</v>
      </c>
      <c r="L3300" s="520">
        <v>0</v>
      </c>
      <c r="M3300" s="521">
        <v>0</v>
      </c>
      <c r="N3300" s="826"/>
    </row>
    <row r="3301" spans="1:14" ht="31.5" customHeight="1" thickTop="1">
      <c r="A3301" s="320"/>
      <c r="B3301" s="848" t="s">
        <v>2876</v>
      </c>
      <c r="C3301" s="851" t="s">
        <v>3046</v>
      </c>
      <c r="D3301" s="854" t="s">
        <v>3047</v>
      </c>
      <c r="E3301" s="874" t="s">
        <v>19</v>
      </c>
      <c r="F3301" s="864" t="s">
        <v>3048</v>
      </c>
      <c r="G3301" s="864" t="s">
        <v>3049</v>
      </c>
      <c r="H3301" s="512" t="s">
        <v>22</v>
      </c>
      <c r="I3301" s="512">
        <v>0</v>
      </c>
      <c r="J3301" s="512">
        <v>0</v>
      </c>
      <c r="K3301" s="512">
        <v>0</v>
      </c>
      <c r="L3301" s="512">
        <v>0</v>
      </c>
      <c r="M3301" s="513">
        <v>0</v>
      </c>
      <c r="N3301" s="789" t="s">
        <v>2881</v>
      </c>
    </row>
    <row r="3302" spans="1:14" ht="31.5" customHeight="1">
      <c r="A3302" s="320"/>
      <c r="B3302" s="849"/>
      <c r="C3302" s="852"/>
      <c r="D3302" s="855"/>
      <c r="E3302" s="861"/>
      <c r="F3302" s="855"/>
      <c r="G3302" s="855"/>
      <c r="H3302" s="514" t="s">
        <v>24</v>
      </c>
      <c r="I3302" s="514">
        <v>0</v>
      </c>
      <c r="J3302" s="514">
        <v>0</v>
      </c>
      <c r="K3302" s="514">
        <v>0</v>
      </c>
      <c r="L3302" s="514">
        <v>0</v>
      </c>
      <c r="M3302" s="515">
        <v>0</v>
      </c>
      <c r="N3302" s="758"/>
    </row>
    <row r="3303" spans="1:14" ht="31.5" customHeight="1" thickBot="1">
      <c r="A3303" s="320"/>
      <c r="B3303" s="850"/>
      <c r="C3303" s="853"/>
      <c r="D3303" s="856"/>
      <c r="E3303" s="861"/>
      <c r="F3303" s="859"/>
      <c r="G3303" s="859"/>
      <c r="H3303" s="514" t="s">
        <v>25</v>
      </c>
      <c r="I3303" s="514">
        <v>0</v>
      </c>
      <c r="J3303" s="514">
        <v>0</v>
      </c>
      <c r="K3303" s="514">
        <v>0</v>
      </c>
      <c r="L3303" s="514">
        <v>0</v>
      </c>
      <c r="M3303" s="515">
        <v>0</v>
      </c>
      <c r="N3303" s="826"/>
    </row>
    <row r="3304" spans="1:14" ht="31.5" customHeight="1" thickTop="1">
      <c r="A3304" s="320"/>
      <c r="B3304" s="848" t="s">
        <v>2876</v>
      </c>
      <c r="C3304" s="851" t="s">
        <v>3046</v>
      </c>
      <c r="D3304" s="854" t="s">
        <v>3047</v>
      </c>
      <c r="E3304" s="865" t="s">
        <v>26</v>
      </c>
      <c r="F3304" s="868" t="s">
        <v>3050</v>
      </c>
      <c r="G3304" s="871" t="s">
        <v>3051</v>
      </c>
      <c r="H3304" s="527" t="s">
        <v>22</v>
      </c>
      <c r="I3304" s="512">
        <v>0</v>
      </c>
      <c r="J3304" s="512">
        <v>0</v>
      </c>
      <c r="K3304" s="512">
        <v>0</v>
      </c>
      <c r="L3304" s="512">
        <v>0</v>
      </c>
      <c r="M3304" s="513">
        <v>0</v>
      </c>
      <c r="N3304" s="789" t="s">
        <v>2881</v>
      </c>
    </row>
    <row r="3305" spans="1:14" ht="31.5" customHeight="1">
      <c r="A3305" s="320"/>
      <c r="B3305" s="849"/>
      <c r="C3305" s="852"/>
      <c r="D3305" s="855"/>
      <c r="E3305" s="866"/>
      <c r="F3305" s="869"/>
      <c r="G3305" s="872"/>
      <c r="H3305" s="528" t="s">
        <v>24</v>
      </c>
      <c r="I3305" s="514">
        <v>0</v>
      </c>
      <c r="J3305" s="514">
        <v>0</v>
      </c>
      <c r="K3305" s="514">
        <v>0</v>
      </c>
      <c r="L3305" s="514">
        <v>0</v>
      </c>
      <c r="M3305" s="515">
        <v>0</v>
      </c>
      <c r="N3305" s="758"/>
    </row>
    <row r="3306" spans="1:14" ht="31.5" customHeight="1" thickBot="1">
      <c r="A3306" s="320"/>
      <c r="B3306" s="850"/>
      <c r="C3306" s="853"/>
      <c r="D3306" s="856"/>
      <c r="E3306" s="867"/>
      <c r="F3306" s="870"/>
      <c r="G3306" s="873"/>
      <c r="H3306" s="528" t="s">
        <v>25</v>
      </c>
      <c r="I3306" s="514">
        <v>0</v>
      </c>
      <c r="J3306" s="514">
        <v>0</v>
      </c>
      <c r="K3306" s="514">
        <v>0</v>
      </c>
      <c r="L3306" s="514">
        <v>0</v>
      </c>
      <c r="M3306" s="515">
        <v>0</v>
      </c>
      <c r="N3306" s="826"/>
    </row>
    <row r="3307" spans="1:14" ht="31.5" customHeight="1" thickTop="1">
      <c r="A3307" s="320"/>
      <c r="B3307" s="863" t="s">
        <v>2876</v>
      </c>
      <c r="C3307" s="852" t="s">
        <v>3046</v>
      </c>
      <c r="D3307" s="864" t="s">
        <v>3047</v>
      </c>
      <c r="E3307" s="803" t="s">
        <v>55</v>
      </c>
      <c r="F3307" s="864" t="s">
        <v>3052</v>
      </c>
      <c r="G3307" s="864" t="s">
        <v>3053</v>
      </c>
      <c r="H3307" s="512" t="s">
        <v>22</v>
      </c>
      <c r="I3307" s="512">
        <v>0</v>
      </c>
      <c r="J3307" s="512">
        <v>0</v>
      </c>
      <c r="K3307" s="512">
        <v>0</v>
      </c>
      <c r="L3307" s="512">
        <v>0</v>
      </c>
      <c r="M3307" s="513">
        <v>0</v>
      </c>
      <c r="N3307" s="789" t="s">
        <v>2881</v>
      </c>
    </row>
    <row r="3308" spans="1:14" ht="31.5" customHeight="1">
      <c r="A3308" s="320"/>
      <c r="B3308" s="849"/>
      <c r="C3308" s="852"/>
      <c r="D3308" s="855"/>
      <c r="E3308" s="839"/>
      <c r="F3308" s="855"/>
      <c r="G3308" s="855"/>
      <c r="H3308" s="514" t="s">
        <v>24</v>
      </c>
      <c r="I3308" s="514">
        <v>0</v>
      </c>
      <c r="J3308" s="514">
        <v>0</v>
      </c>
      <c r="K3308" s="514">
        <v>0</v>
      </c>
      <c r="L3308" s="514">
        <v>0</v>
      </c>
      <c r="M3308" s="515">
        <v>0</v>
      </c>
      <c r="N3308" s="758"/>
    </row>
    <row r="3309" spans="1:14" ht="31.5" customHeight="1" thickBot="1">
      <c r="A3309" s="320"/>
      <c r="B3309" s="850"/>
      <c r="C3309" s="853"/>
      <c r="D3309" s="856"/>
      <c r="E3309" s="840"/>
      <c r="F3309" s="856"/>
      <c r="G3309" s="856"/>
      <c r="H3309" s="514" t="s">
        <v>25</v>
      </c>
      <c r="I3309" s="514">
        <v>0</v>
      </c>
      <c r="J3309" s="514">
        <v>0</v>
      </c>
      <c r="K3309" s="514">
        <v>0</v>
      </c>
      <c r="L3309" s="514">
        <v>0</v>
      </c>
      <c r="M3309" s="515">
        <v>0</v>
      </c>
      <c r="N3309" s="826"/>
    </row>
    <row r="3310" spans="1:14" ht="31.5" customHeight="1" thickTop="1">
      <c r="A3310" s="320"/>
      <c r="B3310" s="848" t="s">
        <v>2876</v>
      </c>
      <c r="C3310" s="851" t="s">
        <v>3046</v>
      </c>
      <c r="D3310" s="854" t="s">
        <v>3047</v>
      </c>
      <c r="E3310" s="799" t="s">
        <v>59</v>
      </c>
      <c r="F3310" s="854" t="s">
        <v>3054</v>
      </c>
      <c r="G3310" s="854" t="s">
        <v>2351</v>
      </c>
      <c r="H3310" s="512" t="s">
        <v>22</v>
      </c>
      <c r="I3310" s="512">
        <v>0</v>
      </c>
      <c r="J3310" s="512">
        <v>0</v>
      </c>
      <c r="K3310" s="512">
        <v>0</v>
      </c>
      <c r="L3310" s="512">
        <v>0</v>
      </c>
      <c r="M3310" s="513">
        <v>0</v>
      </c>
      <c r="N3310" s="789" t="s">
        <v>2881</v>
      </c>
    </row>
    <row r="3311" spans="1:14" ht="31.5" customHeight="1">
      <c r="A3311" s="320"/>
      <c r="B3311" s="849"/>
      <c r="C3311" s="852"/>
      <c r="D3311" s="855"/>
      <c r="E3311" s="839"/>
      <c r="F3311" s="855"/>
      <c r="G3311" s="855"/>
      <c r="H3311" s="514" t="s">
        <v>24</v>
      </c>
      <c r="I3311" s="514">
        <v>0</v>
      </c>
      <c r="J3311" s="514">
        <v>0</v>
      </c>
      <c r="K3311" s="514">
        <v>0</v>
      </c>
      <c r="L3311" s="514">
        <v>0</v>
      </c>
      <c r="M3311" s="515">
        <v>0</v>
      </c>
      <c r="N3311" s="758"/>
    </row>
    <row r="3312" spans="1:14" ht="31.5" customHeight="1" thickBot="1">
      <c r="A3312" s="320"/>
      <c r="B3312" s="850"/>
      <c r="C3312" s="853"/>
      <c r="D3312" s="856"/>
      <c r="E3312" s="840"/>
      <c r="F3312" s="856"/>
      <c r="G3312" s="856"/>
      <c r="H3312" s="514" t="s">
        <v>25</v>
      </c>
      <c r="I3312" s="514">
        <v>0</v>
      </c>
      <c r="J3312" s="514">
        <v>0</v>
      </c>
      <c r="K3312" s="514">
        <v>0</v>
      </c>
      <c r="L3312" s="514">
        <v>0</v>
      </c>
      <c r="M3312" s="515">
        <v>0</v>
      </c>
      <c r="N3312" s="826"/>
    </row>
    <row r="3313" spans="1:14" ht="31.5" customHeight="1" thickTop="1">
      <c r="A3313" s="320"/>
      <c r="B3313" s="848" t="s">
        <v>2876</v>
      </c>
      <c r="C3313" s="851" t="s">
        <v>3046</v>
      </c>
      <c r="D3313" s="854" t="s">
        <v>3047</v>
      </c>
      <c r="E3313" s="799" t="s">
        <v>2965</v>
      </c>
      <c r="F3313" s="854" t="s">
        <v>3055</v>
      </c>
      <c r="G3313" s="854" t="s">
        <v>3056</v>
      </c>
      <c r="H3313" s="512" t="s">
        <v>22</v>
      </c>
      <c r="I3313" s="512">
        <v>0</v>
      </c>
      <c r="J3313" s="512">
        <v>0</v>
      </c>
      <c r="K3313" s="512">
        <v>0</v>
      </c>
      <c r="L3313" s="512">
        <v>0</v>
      </c>
      <c r="M3313" s="513">
        <v>0</v>
      </c>
      <c r="N3313" s="789" t="s">
        <v>2881</v>
      </c>
    </row>
    <row r="3314" spans="1:14" ht="31.5" customHeight="1">
      <c r="A3314" s="320"/>
      <c r="B3314" s="849"/>
      <c r="C3314" s="852"/>
      <c r="D3314" s="855"/>
      <c r="E3314" s="839"/>
      <c r="F3314" s="855"/>
      <c r="G3314" s="855"/>
      <c r="H3314" s="514" t="s">
        <v>24</v>
      </c>
      <c r="I3314" s="514">
        <v>0</v>
      </c>
      <c r="J3314" s="514">
        <v>0</v>
      </c>
      <c r="K3314" s="514">
        <v>0</v>
      </c>
      <c r="L3314" s="514">
        <v>0</v>
      </c>
      <c r="M3314" s="515">
        <v>0</v>
      </c>
      <c r="N3314" s="758"/>
    </row>
    <row r="3315" spans="1:14" ht="31.5" customHeight="1" thickBot="1">
      <c r="A3315" s="320"/>
      <c r="B3315" s="850"/>
      <c r="C3315" s="853"/>
      <c r="D3315" s="856"/>
      <c r="E3315" s="840"/>
      <c r="F3315" s="856"/>
      <c r="G3315" s="856"/>
      <c r="H3315" s="514" t="s">
        <v>25</v>
      </c>
      <c r="I3315" s="514">
        <v>0</v>
      </c>
      <c r="J3315" s="514">
        <v>0</v>
      </c>
      <c r="K3315" s="514">
        <v>0</v>
      </c>
      <c r="L3315" s="514">
        <v>0</v>
      </c>
      <c r="M3315" s="515">
        <v>0</v>
      </c>
      <c r="N3315" s="826"/>
    </row>
    <row r="3316" spans="1:14" ht="31.5" customHeight="1" thickTop="1">
      <c r="A3316" s="320"/>
      <c r="B3316" s="848" t="s">
        <v>2876</v>
      </c>
      <c r="C3316" s="851" t="s">
        <v>3046</v>
      </c>
      <c r="D3316" s="854" t="s">
        <v>3047</v>
      </c>
      <c r="E3316" s="799" t="s">
        <v>2968</v>
      </c>
      <c r="F3316" s="854" t="s">
        <v>3057</v>
      </c>
      <c r="G3316" s="854" t="s">
        <v>3058</v>
      </c>
      <c r="H3316" s="512" t="s">
        <v>22</v>
      </c>
      <c r="I3316" s="512">
        <v>0</v>
      </c>
      <c r="J3316" s="512">
        <v>0</v>
      </c>
      <c r="K3316" s="512">
        <v>0</v>
      </c>
      <c r="L3316" s="512">
        <v>0</v>
      </c>
      <c r="M3316" s="513">
        <v>0</v>
      </c>
      <c r="N3316" s="789" t="s">
        <v>2881</v>
      </c>
    </row>
    <row r="3317" spans="1:14" ht="31.5" customHeight="1">
      <c r="A3317" s="320"/>
      <c r="B3317" s="849"/>
      <c r="C3317" s="852"/>
      <c r="D3317" s="855"/>
      <c r="E3317" s="839"/>
      <c r="F3317" s="855"/>
      <c r="G3317" s="855"/>
      <c r="H3317" s="514" t="s">
        <v>24</v>
      </c>
      <c r="I3317" s="514">
        <v>0</v>
      </c>
      <c r="J3317" s="514">
        <v>0</v>
      </c>
      <c r="K3317" s="514">
        <v>0</v>
      </c>
      <c r="L3317" s="514">
        <v>0</v>
      </c>
      <c r="M3317" s="515">
        <v>0</v>
      </c>
      <c r="N3317" s="758"/>
    </row>
    <row r="3318" spans="1:14" ht="31.5" customHeight="1" thickBot="1">
      <c r="A3318" s="320"/>
      <c r="B3318" s="850"/>
      <c r="C3318" s="853"/>
      <c r="D3318" s="856"/>
      <c r="E3318" s="840"/>
      <c r="F3318" s="856"/>
      <c r="G3318" s="856"/>
      <c r="H3318" s="514" t="s">
        <v>25</v>
      </c>
      <c r="I3318" s="514">
        <v>0</v>
      </c>
      <c r="J3318" s="514">
        <v>0</v>
      </c>
      <c r="K3318" s="514">
        <v>0</v>
      </c>
      <c r="L3318" s="514">
        <v>0</v>
      </c>
      <c r="M3318" s="515">
        <v>0</v>
      </c>
      <c r="N3318" s="826"/>
    </row>
    <row r="3319" spans="1:14" ht="31.5" customHeight="1" thickTop="1">
      <c r="A3319" s="320"/>
      <c r="B3319" s="863" t="s">
        <v>2876</v>
      </c>
      <c r="C3319" s="852" t="s">
        <v>3046</v>
      </c>
      <c r="D3319" s="864" t="s">
        <v>3047</v>
      </c>
      <c r="E3319" s="839" t="s">
        <v>2971</v>
      </c>
      <c r="F3319" s="864" t="s">
        <v>3059</v>
      </c>
      <c r="G3319" s="864" t="s">
        <v>3060</v>
      </c>
      <c r="H3319" s="512" t="s">
        <v>22</v>
      </c>
      <c r="I3319" s="512">
        <v>0</v>
      </c>
      <c r="J3319" s="512">
        <v>0</v>
      </c>
      <c r="K3319" s="512">
        <v>0</v>
      </c>
      <c r="L3319" s="512">
        <v>0</v>
      </c>
      <c r="M3319" s="513">
        <v>0</v>
      </c>
      <c r="N3319" s="789" t="s">
        <v>2881</v>
      </c>
    </row>
    <row r="3320" spans="1:14" ht="31.5" customHeight="1">
      <c r="A3320" s="320"/>
      <c r="B3320" s="849"/>
      <c r="C3320" s="852"/>
      <c r="D3320" s="855"/>
      <c r="E3320" s="839"/>
      <c r="F3320" s="855"/>
      <c r="G3320" s="855"/>
      <c r="H3320" s="514" t="s">
        <v>24</v>
      </c>
      <c r="I3320" s="514">
        <v>0</v>
      </c>
      <c r="J3320" s="514">
        <v>0</v>
      </c>
      <c r="K3320" s="514">
        <v>0</v>
      </c>
      <c r="L3320" s="514">
        <v>0</v>
      </c>
      <c r="M3320" s="515">
        <v>0</v>
      </c>
      <c r="N3320" s="758"/>
    </row>
    <row r="3321" spans="1:14" ht="31.5" customHeight="1" thickBot="1">
      <c r="A3321" s="320"/>
      <c r="B3321" s="850"/>
      <c r="C3321" s="853"/>
      <c r="D3321" s="856"/>
      <c r="E3321" s="840"/>
      <c r="F3321" s="856"/>
      <c r="G3321" s="856"/>
      <c r="H3321" s="520" t="s">
        <v>25</v>
      </c>
      <c r="I3321" s="514">
        <v>0</v>
      </c>
      <c r="J3321" s="514">
        <v>0</v>
      </c>
      <c r="K3321" s="514">
        <v>0</v>
      </c>
      <c r="L3321" s="520">
        <v>0</v>
      </c>
      <c r="M3321" s="521">
        <v>0</v>
      </c>
      <c r="N3321" s="826"/>
    </row>
    <row r="3322" spans="1:14" ht="31.5" customHeight="1" thickTop="1">
      <c r="A3322" s="320"/>
      <c r="B3322" s="848" t="s">
        <v>2876</v>
      </c>
      <c r="C3322" s="851" t="s">
        <v>3061</v>
      </c>
      <c r="D3322" s="854" t="s">
        <v>3062</v>
      </c>
      <c r="E3322" s="860" t="s">
        <v>19</v>
      </c>
      <c r="F3322" s="854" t="s">
        <v>3063</v>
      </c>
      <c r="G3322" s="854" t="s">
        <v>3064</v>
      </c>
      <c r="H3322" s="522" t="s">
        <v>22</v>
      </c>
      <c r="I3322" s="522">
        <v>0</v>
      </c>
      <c r="J3322" s="522">
        <v>0</v>
      </c>
      <c r="K3322" s="522">
        <v>0</v>
      </c>
      <c r="L3322" s="522">
        <v>0</v>
      </c>
      <c r="M3322" s="523">
        <v>0</v>
      </c>
      <c r="N3322" s="789" t="s">
        <v>2881</v>
      </c>
    </row>
    <row r="3323" spans="1:14" ht="31.5" customHeight="1">
      <c r="A3323" s="320"/>
      <c r="B3323" s="849"/>
      <c r="C3323" s="852"/>
      <c r="D3323" s="855"/>
      <c r="E3323" s="861"/>
      <c r="F3323" s="855"/>
      <c r="G3323" s="855"/>
      <c r="H3323" s="514" t="s">
        <v>24</v>
      </c>
      <c r="I3323" s="514">
        <v>0</v>
      </c>
      <c r="J3323" s="514">
        <v>0</v>
      </c>
      <c r="K3323" s="514">
        <v>0</v>
      </c>
      <c r="L3323" s="514">
        <v>0</v>
      </c>
      <c r="M3323" s="515">
        <v>0</v>
      </c>
      <c r="N3323" s="758"/>
    </row>
    <row r="3324" spans="1:14" ht="31.5" customHeight="1" thickBot="1">
      <c r="A3324" s="320"/>
      <c r="B3324" s="850"/>
      <c r="C3324" s="853"/>
      <c r="D3324" s="856"/>
      <c r="E3324" s="862"/>
      <c r="F3324" s="856"/>
      <c r="G3324" s="856"/>
      <c r="H3324" s="514" t="s">
        <v>25</v>
      </c>
      <c r="I3324" s="514">
        <v>0</v>
      </c>
      <c r="J3324" s="514">
        <v>0</v>
      </c>
      <c r="K3324" s="514">
        <v>0</v>
      </c>
      <c r="L3324" s="514">
        <v>0</v>
      </c>
      <c r="M3324" s="515">
        <v>0</v>
      </c>
      <c r="N3324" s="826"/>
    </row>
    <row r="3325" spans="1:14" ht="31.5" customHeight="1" thickTop="1">
      <c r="A3325" s="320"/>
      <c r="B3325" s="848" t="s">
        <v>2876</v>
      </c>
      <c r="C3325" s="851" t="s">
        <v>3061</v>
      </c>
      <c r="D3325" s="854" t="s">
        <v>3062</v>
      </c>
      <c r="E3325" s="860" t="s">
        <v>136</v>
      </c>
      <c r="F3325" s="854" t="s">
        <v>3065</v>
      </c>
      <c r="G3325" s="854" t="s">
        <v>3066</v>
      </c>
      <c r="H3325" s="512" t="s">
        <v>22</v>
      </c>
      <c r="I3325" s="512">
        <v>0</v>
      </c>
      <c r="J3325" s="512">
        <v>0</v>
      </c>
      <c r="K3325" s="512">
        <v>0</v>
      </c>
      <c r="L3325" s="512">
        <v>0</v>
      </c>
      <c r="M3325" s="513">
        <v>0</v>
      </c>
      <c r="N3325" s="789" t="s">
        <v>2881</v>
      </c>
    </row>
    <row r="3326" spans="1:14" ht="31.5" customHeight="1">
      <c r="A3326" s="320"/>
      <c r="B3326" s="849"/>
      <c r="C3326" s="852"/>
      <c r="D3326" s="855"/>
      <c r="E3326" s="861"/>
      <c r="F3326" s="855"/>
      <c r="G3326" s="855"/>
      <c r="H3326" s="514" t="s">
        <v>24</v>
      </c>
      <c r="I3326" s="514">
        <v>0</v>
      </c>
      <c r="J3326" s="514">
        <v>0</v>
      </c>
      <c r="K3326" s="514">
        <v>0</v>
      </c>
      <c r="L3326" s="514">
        <v>0</v>
      </c>
      <c r="M3326" s="515">
        <v>0</v>
      </c>
      <c r="N3326" s="758"/>
    </row>
    <row r="3327" spans="1:14" ht="31.5" customHeight="1" thickBot="1">
      <c r="A3327" s="320"/>
      <c r="B3327" s="850"/>
      <c r="C3327" s="853"/>
      <c r="D3327" s="856"/>
      <c r="E3327" s="862"/>
      <c r="F3327" s="856"/>
      <c r="G3327" s="856"/>
      <c r="H3327" s="514" t="s">
        <v>25</v>
      </c>
      <c r="I3327" s="514">
        <v>0</v>
      </c>
      <c r="J3327" s="514">
        <v>0</v>
      </c>
      <c r="K3327" s="514">
        <v>0</v>
      </c>
      <c r="L3327" s="514">
        <v>0</v>
      </c>
      <c r="M3327" s="515">
        <v>0</v>
      </c>
      <c r="N3327" s="826"/>
    </row>
    <row r="3328" spans="1:14" ht="31.5" customHeight="1" thickTop="1">
      <c r="A3328" s="320"/>
      <c r="B3328" s="848" t="s">
        <v>2876</v>
      </c>
      <c r="C3328" s="851" t="s">
        <v>3061</v>
      </c>
      <c r="D3328" s="854" t="s">
        <v>3062</v>
      </c>
      <c r="E3328" s="799" t="s">
        <v>26</v>
      </c>
      <c r="F3328" s="854" t="s">
        <v>3067</v>
      </c>
      <c r="G3328" s="854" t="s">
        <v>3068</v>
      </c>
      <c r="H3328" s="512" t="s">
        <v>22</v>
      </c>
      <c r="I3328" s="512">
        <v>0</v>
      </c>
      <c r="J3328" s="512">
        <v>0</v>
      </c>
      <c r="K3328" s="512">
        <v>0</v>
      </c>
      <c r="L3328" s="512">
        <v>0</v>
      </c>
      <c r="M3328" s="513">
        <v>0</v>
      </c>
      <c r="N3328" s="789" t="s">
        <v>2881</v>
      </c>
    </row>
    <row r="3329" spans="1:14" ht="31.5" customHeight="1">
      <c r="A3329" s="320"/>
      <c r="B3329" s="849"/>
      <c r="C3329" s="852"/>
      <c r="D3329" s="855"/>
      <c r="E3329" s="839"/>
      <c r="F3329" s="855"/>
      <c r="G3329" s="855"/>
      <c r="H3329" s="514" t="s">
        <v>24</v>
      </c>
      <c r="I3329" s="514">
        <v>0</v>
      </c>
      <c r="J3329" s="514">
        <v>0</v>
      </c>
      <c r="K3329" s="514">
        <v>0</v>
      </c>
      <c r="L3329" s="514">
        <v>0</v>
      </c>
      <c r="M3329" s="515">
        <v>0</v>
      </c>
      <c r="N3329" s="758"/>
    </row>
    <row r="3330" spans="1:14" ht="31.5" customHeight="1" thickBot="1">
      <c r="A3330" s="320"/>
      <c r="B3330" s="850"/>
      <c r="C3330" s="853"/>
      <c r="D3330" s="856"/>
      <c r="E3330" s="840"/>
      <c r="F3330" s="856"/>
      <c r="G3330" s="856"/>
      <c r="H3330" s="514" t="s">
        <v>25</v>
      </c>
      <c r="I3330" s="514">
        <v>0</v>
      </c>
      <c r="J3330" s="514">
        <v>0</v>
      </c>
      <c r="K3330" s="514">
        <v>0</v>
      </c>
      <c r="L3330" s="514">
        <v>0</v>
      </c>
      <c r="M3330" s="515">
        <v>0</v>
      </c>
      <c r="N3330" s="826"/>
    </row>
    <row r="3331" spans="1:14" ht="31.5" customHeight="1" thickTop="1">
      <c r="A3331" s="320"/>
      <c r="B3331" s="848" t="s">
        <v>2876</v>
      </c>
      <c r="C3331" s="851" t="s">
        <v>3061</v>
      </c>
      <c r="D3331" s="854" t="s">
        <v>3062</v>
      </c>
      <c r="E3331" s="799" t="s">
        <v>26</v>
      </c>
      <c r="F3331" s="854" t="s">
        <v>3067</v>
      </c>
      <c r="G3331" s="854" t="s">
        <v>3069</v>
      </c>
      <c r="H3331" s="512" t="s">
        <v>22</v>
      </c>
      <c r="I3331" s="512">
        <v>0</v>
      </c>
      <c r="J3331" s="512">
        <v>0</v>
      </c>
      <c r="K3331" s="512">
        <v>0</v>
      </c>
      <c r="L3331" s="512">
        <v>0</v>
      </c>
      <c r="M3331" s="513">
        <v>0</v>
      </c>
      <c r="N3331" s="789" t="s">
        <v>2881</v>
      </c>
    </row>
    <row r="3332" spans="1:14" ht="31.5" customHeight="1">
      <c r="A3332" s="320"/>
      <c r="B3332" s="849"/>
      <c r="C3332" s="852"/>
      <c r="D3332" s="855"/>
      <c r="E3332" s="839"/>
      <c r="F3332" s="855"/>
      <c r="G3332" s="855"/>
      <c r="H3332" s="514" t="s">
        <v>24</v>
      </c>
      <c r="I3332" s="514">
        <v>0</v>
      </c>
      <c r="J3332" s="514">
        <v>0</v>
      </c>
      <c r="K3332" s="514">
        <v>0</v>
      </c>
      <c r="L3332" s="514">
        <v>0</v>
      </c>
      <c r="M3332" s="515">
        <v>0</v>
      </c>
      <c r="N3332" s="758"/>
    </row>
    <row r="3333" spans="1:14" ht="31.5" customHeight="1" thickBot="1">
      <c r="A3333" s="320"/>
      <c r="B3333" s="850"/>
      <c r="C3333" s="853"/>
      <c r="D3333" s="856"/>
      <c r="E3333" s="840"/>
      <c r="F3333" s="856"/>
      <c r="G3333" s="856"/>
      <c r="H3333" s="514" t="s">
        <v>25</v>
      </c>
      <c r="I3333" s="514">
        <v>0</v>
      </c>
      <c r="J3333" s="514">
        <v>0</v>
      </c>
      <c r="K3333" s="514">
        <v>0</v>
      </c>
      <c r="L3333" s="514">
        <v>0</v>
      </c>
      <c r="M3333" s="515">
        <v>0</v>
      </c>
      <c r="N3333" s="826"/>
    </row>
    <row r="3334" spans="1:14" ht="31.5" customHeight="1" thickTop="1">
      <c r="A3334" s="320"/>
      <c r="B3334" s="848" t="s">
        <v>2876</v>
      </c>
      <c r="C3334" s="851" t="s">
        <v>3061</v>
      </c>
      <c r="D3334" s="854" t="s">
        <v>3062</v>
      </c>
      <c r="E3334" s="799" t="s">
        <v>2965</v>
      </c>
      <c r="F3334" s="854" t="s">
        <v>3070</v>
      </c>
      <c r="G3334" s="854" t="s">
        <v>3070</v>
      </c>
      <c r="H3334" s="512" t="s">
        <v>22</v>
      </c>
      <c r="I3334" s="512">
        <v>0</v>
      </c>
      <c r="J3334" s="512">
        <v>0</v>
      </c>
      <c r="K3334" s="512">
        <v>0</v>
      </c>
      <c r="L3334" s="512">
        <v>0</v>
      </c>
      <c r="M3334" s="513">
        <v>0</v>
      </c>
      <c r="N3334" s="789" t="s">
        <v>2881</v>
      </c>
    </row>
    <row r="3335" spans="1:14" ht="31.5" customHeight="1">
      <c r="A3335" s="320"/>
      <c r="B3335" s="849"/>
      <c r="C3335" s="852"/>
      <c r="D3335" s="855"/>
      <c r="E3335" s="839"/>
      <c r="F3335" s="855"/>
      <c r="G3335" s="855"/>
      <c r="H3335" s="514" t="s">
        <v>24</v>
      </c>
      <c r="I3335" s="514">
        <v>0</v>
      </c>
      <c r="J3335" s="514">
        <v>0</v>
      </c>
      <c r="K3335" s="514">
        <v>0</v>
      </c>
      <c r="L3335" s="514">
        <v>0</v>
      </c>
      <c r="M3335" s="515">
        <v>0</v>
      </c>
      <c r="N3335" s="758"/>
    </row>
    <row r="3336" spans="1:14" ht="31.5" customHeight="1" thickBot="1">
      <c r="A3336" s="320"/>
      <c r="B3336" s="850"/>
      <c r="C3336" s="853"/>
      <c r="D3336" s="856"/>
      <c r="E3336" s="840"/>
      <c r="F3336" s="856"/>
      <c r="G3336" s="856"/>
      <c r="H3336" s="514" t="s">
        <v>25</v>
      </c>
      <c r="I3336" s="514">
        <v>0</v>
      </c>
      <c r="J3336" s="514">
        <v>0</v>
      </c>
      <c r="K3336" s="514">
        <v>0</v>
      </c>
      <c r="L3336" s="514">
        <v>0</v>
      </c>
      <c r="M3336" s="515">
        <v>0</v>
      </c>
      <c r="N3336" s="826"/>
    </row>
    <row r="3337" spans="1:14" ht="31.5" customHeight="1" thickTop="1">
      <c r="A3337" s="320"/>
      <c r="B3337" s="848" t="s">
        <v>2876</v>
      </c>
      <c r="C3337" s="851" t="s">
        <v>3061</v>
      </c>
      <c r="D3337" s="854" t="s">
        <v>3062</v>
      </c>
      <c r="E3337" s="799" t="s">
        <v>2968</v>
      </c>
      <c r="F3337" s="854" t="s">
        <v>3071</v>
      </c>
      <c r="G3337" s="854" t="s">
        <v>3072</v>
      </c>
      <c r="H3337" s="512" t="s">
        <v>22</v>
      </c>
      <c r="I3337" s="512">
        <v>0</v>
      </c>
      <c r="J3337" s="512">
        <v>0</v>
      </c>
      <c r="K3337" s="512">
        <v>0</v>
      </c>
      <c r="L3337" s="512">
        <v>0</v>
      </c>
      <c r="M3337" s="513">
        <v>0</v>
      </c>
      <c r="N3337" s="789" t="s">
        <v>2881</v>
      </c>
    </row>
    <row r="3338" spans="1:14" ht="31.5" customHeight="1">
      <c r="A3338" s="320"/>
      <c r="B3338" s="849"/>
      <c r="C3338" s="852"/>
      <c r="D3338" s="855"/>
      <c r="E3338" s="839"/>
      <c r="F3338" s="855"/>
      <c r="G3338" s="855"/>
      <c r="H3338" s="514" t="s">
        <v>24</v>
      </c>
      <c r="I3338" s="514">
        <v>0</v>
      </c>
      <c r="J3338" s="514">
        <v>0</v>
      </c>
      <c r="K3338" s="514">
        <v>0</v>
      </c>
      <c r="L3338" s="514">
        <v>0</v>
      </c>
      <c r="M3338" s="515">
        <v>0</v>
      </c>
      <c r="N3338" s="758"/>
    </row>
    <row r="3339" spans="1:14" ht="31.5" customHeight="1" thickBot="1">
      <c r="A3339" s="320"/>
      <c r="B3339" s="850"/>
      <c r="C3339" s="853"/>
      <c r="D3339" s="856"/>
      <c r="E3339" s="840"/>
      <c r="F3339" s="856"/>
      <c r="G3339" s="856"/>
      <c r="H3339" s="514" t="s">
        <v>25</v>
      </c>
      <c r="I3339" s="514">
        <v>0</v>
      </c>
      <c r="J3339" s="514">
        <v>0</v>
      </c>
      <c r="K3339" s="514">
        <v>0</v>
      </c>
      <c r="L3339" s="514">
        <v>0</v>
      </c>
      <c r="M3339" s="515">
        <v>0</v>
      </c>
      <c r="N3339" s="826"/>
    </row>
    <row r="3340" spans="1:14" ht="31.5" customHeight="1" thickTop="1">
      <c r="A3340" s="320"/>
      <c r="B3340" s="848" t="s">
        <v>2876</v>
      </c>
      <c r="C3340" s="851" t="s">
        <v>3061</v>
      </c>
      <c r="D3340" s="854" t="s">
        <v>3062</v>
      </c>
      <c r="E3340" s="799" t="s">
        <v>2971</v>
      </c>
      <c r="F3340" s="854" t="s">
        <v>3073</v>
      </c>
      <c r="G3340" s="854" t="s">
        <v>3074</v>
      </c>
      <c r="H3340" s="512" t="s">
        <v>22</v>
      </c>
      <c r="I3340" s="512">
        <v>0</v>
      </c>
      <c r="J3340" s="512">
        <v>0</v>
      </c>
      <c r="K3340" s="512">
        <v>0</v>
      </c>
      <c r="L3340" s="512">
        <v>0</v>
      </c>
      <c r="M3340" s="513">
        <v>0</v>
      </c>
      <c r="N3340" s="789" t="s">
        <v>2881</v>
      </c>
    </row>
    <row r="3341" spans="1:14" ht="31.5" customHeight="1">
      <c r="A3341" s="320"/>
      <c r="B3341" s="849"/>
      <c r="C3341" s="852"/>
      <c r="D3341" s="855"/>
      <c r="E3341" s="839"/>
      <c r="F3341" s="855"/>
      <c r="G3341" s="855"/>
      <c r="H3341" s="514" t="s">
        <v>24</v>
      </c>
      <c r="I3341" s="514">
        <v>0</v>
      </c>
      <c r="J3341" s="514">
        <v>0</v>
      </c>
      <c r="K3341" s="514">
        <v>0</v>
      </c>
      <c r="L3341" s="514">
        <v>0</v>
      </c>
      <c r="M3341" s="515">
        <v>0</v>
      </c>
      <c r="N3341" s="758"/>
    </row>
    <row r="3342" spans="1:14" ht="31.5" customHeight="1" thickBot="1">
      <c r="A3342" s="320"/>
      <c r="B3342" s="858"/>
      <c r="C3342" s="852"/>
      <c r="D3342" s="859"/>
      <c r="E3342" s="839"/>
      <c r="F3342" s="859"/>
      <c r="G3342" s="859"/>
      <c r="H3342" s="516" t="s">
        <v>25</v>
      </c>
      <c r="I3342" s="516">
        <v>0</v>
      </c>
      <c r="J3342" s="516">
        <v>0</v>
      </c>
      <c r="K3342" s="516">
        <v>0</v>
      </c>
      <c r="L3342" s="516">
        <v>0</v>
      </c>
      <c r="M3342" s="517">
        <v>0</v>
      </c>
      <c r="N3342" s="826"/>
    </row>
    <row r="3343" spans="1:14" ht="31.5" customHeight="1" thickTop="1">
      <c r="A3343" s="320"/>
      <c r="B3343" s="848" t="s">
        <v>2876</v>
      </c>
      <c r="C3343" s="851" t="s">
        <v>3061</v>
      </c>
      <c r="D3343" s="854" t="s">
        <v>3062</v>
      </c>
      <c r="E3343" s="799" t="s">
        <v>2974</v>
      </c>
      <c r="F3343" s="854" t="s">
        <v>3075</v>
      </c>
      <c r="G3343" s="854" t="s">
        <v>3076</v>
      </c>
      <c r="H3343" s="518" t="s">
        <v>22</v>
      </c>
      <c r="I3343" s="518">
        <v>0</v>
      </c>
      <c r="J3343" s="518">
        <v>0</v>
      </c>
      <c r="K3343" s="529">
        <v>0</v>
      </c>
      <c r="L3343" s="530">
        <v>0</v>
      </c>
      <c r="M3343" s="519">
        <v>0</v>
      </c>
      <c r="N3343" s="789" t="s">
        <v>2881</v>
      </c>
    </row>
    <row r="3344" spans="1:14" ht="31.5" customHeight="1">
      <c r="A3344" s="320"/>
      <c r="B3344" s="849"/>
      <c r="C3344" s="852"/>
      <c r="D3344" s="855"/>
      <c r="E3344" s="839"/>
      <c r="F3344" s="855"/>
      <c r="G3344" s="855"/>
      <c r="H3344" s="514" t="s">
        <v>24</v>
      </c>
      <c r="I3344" s="514">
        <v>0</v>
      </c>
      <c r="J3344" s="514">
        <v>0</v>
      </c>
      <c r="K3344" s="531">
        <v>0</v>
      </c>
      <c r="L3344" s="528">
        <v>0</v>
      </c>
      <c r="M3344" s="515">
        <v>0</v>
      </c>
      <c r="N3344" s="758"/>
    </row>
    <row r="3345" spans="1:14" ht="31.5" customHeight="1" thickBot="1">
      <c r="A3345" s="320"/>
      <c r="B3345" s="850"/>
      <c r="C3345" s="853"/>
      <c r="D3345" s="856"/>
      <c r="E3345" s="840"/>
      <c r="F3345" s="856"/>
      <c r="G3345" s="856"/>
      <c r="H3345" s="520" t="s">
        <v>25</v>
      </c>
      <c r="I3345" s="520">
        <v>0</v>
      </c>
      <c r="J3345" s="520">
        <v>0</v>
      </c>
      <c r="K3345" s="532">
        <v>0</v>
      </c>
      <c r="L3345" s="533">
        <v>0</v>
      </c>
      <c r="M3345" s="521">
        <v>0</v>
      </c>
      <c r="N3345" s="857"/>
    </row>
    <row r="3346" spans="1:14" ht="31.5" customHeight="1" thickTop="1">
      <c r="A3346" s="320"/>
      <c r="B3346" s="844" t="s">
        <v>3077</v>
      </c>
      <c r="C3346" s="845" t="s">
        <v>3078</v>
      </c>
      <c r="D3346" s="846" t="s">
        <v>3079</v>
      </c>
      <c r="E3346" s="799" t="s">
        <v>19</v>
      </c>
      <c r="F3346" s="846" t="s">
        <v>3080</v>
      </c>
      <c r="G3346" s="846" t="s">
        <v>3081</v>
      </c>
      <c r="H3346" s="534" t="s">
        <v>22</v>
      </c>
      <c r="I3346" s="535">
        <v>40569</v>
      </c>
      <c r="J3346" s="536">
        <v>23242</v>
      </c>
      <c r="K3346" s="537">
        <v>32251</v>
      </c>
      <c r="L3346" s="534">
        <v>41693</v>
      </c>
      <c r="M3346" s="534"/>
      <c r="N3346" s="841" t="s">
        <v>3082</v>
      </c>
    </row>
    <row r="3347" spans="1:14" ht="31.5" customHeight="1">
      <c r="A3347" s="320"/>
      <c r="B3347" s="831"/>
      <c r="C3347" s="834"/>
      <c r="D3347" s="837"/>
      <c r="E3347" s="839"/>
      <c r="F3347" s="837"/>
      <c r="G3347" s="837"/>
      <c r="H3347" s="538" t="s">
        <v>24</v>
      </c>
      <c r="I3347" s="539">
        <v>60953</v>
      </c>
      <c r="J3347" s="540">
        <v>41198</v>
      </c>
      <c r="K3347" s="541">
        <v>53791</v>
      </c>
      <c r="L3347" s="542">
        <v>65414</v>
      </c>
      <c r="M3347" s="542"/>
      <c r="N3347" s="828"/>
    </row>
    <row r="3348" spans="1:14" ht="31.5" customHeight="1" thickBot="1">
      <c r="A3348" s="320"/>
      <c r="B3348" s="831"/>
      <c r="C3348" s="834"/>
      <c r="D3348" s="837"/>
      <c r="E3348" s="840"/>
      <c r="F3348" s="837"/>
      <c r="G3348" s="837"/>
      <c r="H3348" s="543" t="s">
        <v>25</v>
      </c>
      <c r="I3348" s="544">
        <v>9.1499999999999998E-2</v>
      </c>
      <c r="J3348" s="545">
        <v>7.7499999999999999E-2</v>
      </c>
      <c r="K3348" s="546">
        <v>8.2400000000000001E-2</v>
      </c>
      <c r="L3348" s="547">
        <v>8.7599999999999997E-2</v>
      </c>
      <c r="M3348" s="548">
        <v>33.9</v>
      </c>
      <c r="N3348" s="847"/>
    </row>
    <row r="3349" spans="1:14" ht="31.5" customHeight="1" thickTop="1">
      <c r="A3349" s="320"/>
      <c r="B3349" s="844" t="s">
        <v>3077</v>
      </c>
      <c r="C3349" s="845" t="s">
        <v>3078</v>
      </c>
      <c r="D3349" s="846" t="s">
        <v>3079</v>
      </c>
      <c r="E3349" s="799" t="s">
        <v>26</v>
      </c>
      <c r="F3349" s="846" t="s">
        <v>3083</v>
      </c>
      <c r="G3349" s="846" t="s">
        <v>3084</v>
      </c>
      <c r="H3349" s="538" t="s">
        <v>22</v>
      </c>
      <c r="I3349" s="549">
        <v>0.66979999999999995</v>
      </c>
      <c r="J3349" s="550">
        <v>0.50470000000000004</v>
      </c>
      <c r="K3349" s="551">
        <v>0.65139999999999998</v>
      </c>
      <c r="L3349" s="552">
        <v>0.6472</v>
      </c>
      <c r="M3349" s="553"/>
      <c r="N3349" s="827" t="s">
        <v>3085</v>
      </c>
    </row>
    <row r="3350" spans="1:14" ht="31.5" customHeight="1">
      <c r="A3350" s="320"/>
      <c r="B3350" s="831"/>
      <c r="C3350" s="834"/>
      <c r="D3350" s="837"/>
      <c r="E3350" s="839"/>
      <c r="F3350" s="837"/>
      <c r="G3350" s="837"/>
      <c r="H3350" s="542" t="s">
        <v>24</v>
      </c>
      <c r="I3350" s="554">
        <v>0.63129999999999997</v>
      </c>
      <c r="J3350" s="540">
        <v>0.54990000000000006</v>
      </c>
      <c r="K3350" s="541">
        <v>0.57530000000000003</v>
      </c>
      <c r="L3350" s="555">
        <v>0.5706</v>
      </c>
      <c r="M3350" s="556"/>
      <c r="N3350" s="828"/>
    </row>
    <row r="3351" spans="1:14" ht="31.5" customHeight="1" thickBot="1">
      <c r="A3351" s="320"/>
      <c r="B3351" s="831"/>
      <c r="C3351" s="834"/>
      <c r="D3351" s="837"/>
      <c r="E3351" s="840"/>
      <c r="F3351" s="837"/>
      <c r="G3351" s="837"/>
      <c r="H3351" s="548" t="s">
        <v>25</v>
      </c>
      <c r="I3351" s="544">
        <v>2.0000000000000001E-4</v>
      </c>
      <c r="J3351" s="545">
        <v>-2.0000000000000001E-4</v>
      </c>
      <c r="K3351" s="547">
        <v>2.9999999999999997E-4</v>
      </c>
      <c r="L3351" s="557">
        <v>2.9999999999999997E-4</v>
      </c>
      <c r="M3351" s="557">
        <v>5.9999999999999995E-4</v>
      </c>
      <c r="N3351" s="847"/>
    </row>
    <row r="3352" spans="1:14" ht="31.5" customHeight="1" thickTop="1">
      <c r="A3352" s="320"/>
      <c r="B3352" s="844" t="s">
        <v>3077</v>
      </c>
      <c r="C3352" s="845" t="s">
        <v>3078</v>
      </c>
      <c r="D3352" s="846" t="s">
        <v>3079</v>
      </c>
      <c r="E3352" s="799" t="s">
        <v>55</v>
      </c>
      <c r="F3352" s="846" t="s">
        <v>3086</v>
      </c>
      <c r="G3352" s="846" t="s">
        <v>3087</v>
      </c>
      <c r="H3352" s="534" t="s">
        <v>22</v>
      </c>
      <c r="I3352" s="551">
        <v>0.66279999999999994</v>
      </c>
      <c r="J3352" s="558">
        <v>0.60089999999999999</v>
      </c>
      <c r="K3352" s="551">
        <v>0.56810000000000005</v>
      </c>
      <c r="L3352" s="552">
        <v>0.63060000000000005</v>
      </c>
      <c r="M3352" s="553"/>
      <c r="N3352" s="827" t="s">
        <v>3085</v>
      </c>
    </row>
    <row r="3353" spans="1:14" ht="31.5" customHeight="1">
      <c r="A3353" s="320"/>
      <c r="B3353" s="831"/>
      <c r="C3353" s="834"/>
      <c r="D3353" s="837"/>
      <c r="E3353" s="839"/>
      <c r="F3353" s="837"/>
      <c r="G3353" s="837"/>
      <c r="H3353" s="538" t="s">
        <v>24</v>
      </c>
      <c r="I3353" s="559">
        <v>0.55059999999999998</v>
      </c>
      <c r="J3353" s="559">
        <v>0.49880000000000002</v>
      </c>
      <c r="K3353" s="542">
        <v>0.55410000000000004</v>
      </c>
      <c r="L3353" s="555">
        <v>0.52470000000000006</v>
      </c>
      <c r="M3353" s="556"/>
      <c r="N3353" s="828"/>
    </row>
    <row r="3354" spans="1:14" ht="31.5" customHeight="1" thickBot="1">
      <c r="A3354" s="320"/>
      <c r="B3354" s="831"/>
      <c r="C3354" s="834"/>
      <c r="D3354" s="837"/>
      <c r="E3354" s="840"/>
      <c r="F3354" s="837"/>
      <c r="G3354" s="837"/>
      <c r="H3354" s="543" t="s">
        <v>25</v>
      </c>
      <c r="I3354" s="560">
        <v>5.0000000000000001E-4</v>
      </c>
      <c r="J3354" s="560">
        <v>5.1099999999999995E-4</v>
      </c>
      <c r="K3354" s="561">
        <v>6.0000000000000002E-5</v>
      </c>
      <c r="L3354" s="557">
        <v>5.0000000000000001E-4</v>
      </c>
      <c r="M3354" s="557">
        <v>1.6000000000000001E-3</v>
      </c>
      <c r="N3354" s="829"/>
    </row>
    <row r="3355" spans="1:14" ht="31.5" customHeight="1" thickTop="1">
      <c r="A3355" s="320"/>
      <c r="B3355" s="844" t="s">
        <v>3077</v>
      </c>
      <c r="C3355" s="845" t="s">
        <v>3078</v>
      </c>
      <c r="D3355" s="846" t="s">
        <v>3079</v>
      </c>
      <c r="E3355" s="799" t="s">
        <v>59</v>
      </c>
      <c r="F3355" s="846" t="s">
        <v>3088</v>
      </c>
      <c r="G3355" s="846" t="s">
        <v>3089</v>
      </c>
      <c r="H3355" s="538" t="s">
        <v>22</v>
      </c>
      <c r="I3355" s="562">
        <v>286</v>
      </c>
      <c r="J3355" s="558">
        <v>86</v>
      </c>
      <c r="K3355" s="551">
        <v>160</v>
      </c>
      <c r="L3355" s="552">
        <v>222</v>
      </c>
      <c r="M3355" s="553"/>
      <c r="N3355" s="841"/>
    </row>
    <row r="3356" spans="1:14" ht="31.5" customHeight="1">
      <c r="A3356" s="320"/>
      <c r="B3356" s="831"/>
      <c r="C3356" s="834"/>
      <c r="D3356" s="837"/>
      <c r="E3356" s="839"/>
      <c r="F3356" s="837"/>
      <c r="G3356" s="837"/>
      <c r="H3356" s="542" t="s">
        <v>24</v>
      </c>
      <c r="I3356" s="540">
        <v>286</v>
      </c>
      <c r="J3356" s="540">
        <v>86</v>
      </c>
      <c r="K3356" s="541">
        <v>160</v>
      </c>
      <c r="L3356" s="555">
        <v>222</v>
      </c>
      <c r="M3356" s="556"/>
      <c r="N3356" s="828"/>
    </row>
    <row r="3357" spans="1:14" ht="31.5" customHeight="1" thickBot="1">
      <c r="A3357" s="320"/>
      <c r="B3357" s="831"/>
      <c r="C3357" s="834"/>
      <c r="D3357" s="837"/>
      <c r="E3357" s="840"/>
      <c r="F3357" s="837"/>
      <c r="G3357" s="837"/>
      <c r="H3357" s="548" t="s">
        <v>25</v>
      </c>
      <c r="I3357" s="563">
        <v>0.25</v>
      </c>
      <c r="J3357" s="564">
        <v>0.25</v>
      </c>
      <c r="K3357" s="563">
        <v>0.25</v>
      </c>
      <c r="L3357" s="565">
        <v>0.25</v>
      </c>
      <c r="M3357" s="565">
        <v>1</v>
      </c>
      <c r="N3357" s="847"/>
    </row>
    <row r="3358" spans="1:14" ht="31.5" customHeight="1" thickTop="1" thickBot="1">
      <c r="A3358" s="320"/>
      <c r="B3358" s="844" t="s">
        <v>3077</v>
      </c>
      <c r="C3358" s="845" t="s">
        <v>3078</v>
      </c>
      <c r="D3358" s="846" t="s">
        <v>3079</v>
      </c>
      <c r="E3358" s="799" t="s">
        <v>91</v>
      </c>
      <c r="F3358" s="846" t="s">
        <v>3090</v>
      </c>
      <c r="G3358" s="846" t="s">
        <v>3091</v>
      </c>
      <c r="H3358" s="538" t="s">
        <v>22</v>
      </c>
      <c r="I3358" s="562">
        <v>9</v>
      </c>
      <c r="J3358" s="566">
        <v>0</v>
      </c>
      <c r="K3358" s="567">
        <v>4</v>
      </c>
      <c r="L3358" s="568">
        <v>4</v>
      </c>
      <c r="M3358" s="569"/>
      <c r="N3358" s="827" t="s">
        <v>3092</v>
      </c>
    </row>
    <row r="3359" spans="1:14" ht="31.5" customHeight="1" thickBot="1">
      <c r="A3359" s="320"/>
      <c r="B3359" s="831"/>
      <c r="C3359" s="834"/>
      <c r="D3359" s="837"/>
      <c r="E3359" s="839"/>
      <c r="F3359" s="837"/>
      <c r="G3359" s="837"/>
      <c r="H3359" s="542" t="s">
        <v>24</v>
      </c>
      <c r="I3359" s="539">
        <v>9</v>
      </c>
      <c r="J3359" s="570">
        <v>0</v>
      </c>
      <c r="K3359" s="571">
        <v>4</v>
      </c>
      <c r="L3359" s="572">
        <v>4</v>
      </c>
      <c r="M3359" s="573"/>
      <c r="N3359" s="828"/>
    </row>
    <row r="3360" spans="1:14" ht="31.5" customHeight="1" thickBot="1">
      <c r="A3360" s="320"/>
      <c r="B3360" s="831"/>
      <c r="C3360" s="834"/>
      <c r="D3360" s="837"/>
      <c r="E3360" s="840"/>
      <c r="F3360" s="837"/>
      <c r="G3360" s="837"/>
      <c r="H3360" s="548" t="s">
        <v>25</v>
      </c>
      <c r="I3360" s="563">
        <v>0.25</v>
      </c>
      <c r="J3360" s="574">
        <v>0</v>
      </c>
      <c r="K3360" s="575">
        <v>0.25</v>
      </c>
      <c r="L3360" s="576">
        <v>0.25</v>
      </c>
      <c r="M3360" s="576">
        <v>0.75</v>
      </c>
      <c r="N3360" s="847"/>
    </row>
    <row r="3361" spans="1:14" ht="31.5" customHeight="1" thickTop="1" thickBot="1">
      <c r="A3361" s="320"/>
      <c r="B3361" s="844" t="s">
        <v>3077</v>
      </c>
      <c r="C3361" s="845" t="s">
        <v>3078</v>
      </c>
      <c r="D3361" s="846" t="s">
        <v>3079</v>
      </c>
      <c r="E3361" s="799" t="s">
        <v>94</v>
      </c>
      <c r="F3361" s="846" t="s">
        <v>3093</v>
      </c>
      <c r="G3361" s="846" t="s">
        <v>3094</v>
      </c>
      <c r="H3361" s="538" t="s">
        <v>22</v>
      </c>
      <c r="I3361" s="562">
        <v>3</v>
      </c>
      <c r="J3361" s="566">
        <v>2</v>
      </c>
      <c r="K3361" s="567">
        <v>2</v>
      </c>
      <c r="L3361" s="568">
        <v>2</v>
      </c>
      <c r="M3361" s="568">
        <v>2</v>
      </c>
      <c r="N3361" s="827" t="s">
        <v>3095</v>
      </c>
    </row>
    <row r="3362" spans="1:14" ht="31.5" customHeight="1" thickBot="1">
      <c r="A3362" s="320"/>
      <c r="B3362" s="831"/>
      <c r="C3362" s="834"/>
      <c r="D3362" s="837"/>
      <c r="E3362" s="839"/>
      <c r="F3362" s="837"/>
      <c r="G3362" s="837"/>
      <c r="H3362" s="542" t="s">
        <v>24</v>
      </c>
      <c r="I3362" s="539">
        <v>5</v>
      </c>
      <c r="J3362" s="570">
        <v>5</v>
      </c>
      <c r="K3362" s="571">
        <v>5</v>
      </c>
      <c r="L3362" s="572">
        <v>5</v>
      </c>
      <c r="M3362" s="572">
        <v>5</v>
      </c>
      <c r="N3362" s="828"/>
    </row>
    <row r="3363" spans="1:14" ht="31.5" customHeight="1" thickBot="1">
      <c r="A3363" s="320"/>
      <c r="B3363" s="831"/>
      <c r="C3363" s="834"/>
      <c r="D3363" s="837"/>
      <c r="E3363" s="840"/>
      <c r="F3363" s="837"/>
      <c r="G3363" s="837"/>
      <c r="H3363" s="548" t="s">
        <v>25</v>
      </c>
      <c r="I3363" s="563">
        <v>0.15</v>
      </c>
      <c r="J3363" s="574">
        <v>0.1</v>
      </c>
      <c r="K3363" s="577">
        <v>0.15</v>
      </c>
      <c r="L3363" s="576">
        <v>0.15</v>
      </c>
      <c r="M3363" s="576">
        <v>0.15</v>
      </c>
      <c r="N3363" s="847"/>
    </row>
    <row r="3364" spans="1:14" ht="31.5" customHeight="1" thickTop="1">
      <c r="A3364" s="320"/>
      <c r="B3364" s="844" t="s">
        <v>3077</v>
      </c>
      <c r="C3364" s="845" t="s">
        <v>3078</v>
      </c>
      <c r="D3364" s="846" t="s">
        <v>3079</v>
      </c>
      <c r="E3364" s="799" t="s">
        <v>2965</v>
      </c>
      <c r="F3364" s="846" t="s">
        <v>3096</v>
      </c>
      <c r="G3364" s="846" t="s">
        <v>3097</v>
      </c>
      <c r="H3364" s="538" t="s">
        <v>22</v>
      </c>
      <c r="I3364" s="562">
        <v>19489</v>
      </c>
      <c r="J3364" s="558">
        <v>11376</v>
      </c>
      <c r="K3364" s="551">
        <v>16727</v>
      </c>
      <c r="L3364" s="552">
        <v>21705</v>
      </c>
      <c r="M3364" s="553"/>
      <c r="N3364" s="827" t="s">
        <v>3098</v>
      </c>
    </row>
    <row r="3365" spans="1:14" ht="31.5" customHeight="1">
      <c r="A3365" s="320"/>
      <c r="B3365" s="831"/>
      <c r="C3365" s="834"/>
      <c r="D3365" s="837"/>
      <c r="E3365" s="839"/>
      <c r="F3365" s="837"/>
      <c r="G3365" s="837"/>
      <c r="H3365" s="542" t="s">
        <v>24</v>
      </c>
      <c r="I3365" s="539">
        <v>23806</v>
      </c>
      <c r="J3365" s="540">
        <v>15765</v>
      </c>
      <c r="K3365" s="541">
        <v>20281</v>
      </c>
      <c r="L3365" s="555">
        <v>26522</v>
      </c>
      <c r="M3365" s="556"/>
      <c r="N3365" s="828"/>
    </row>
    <row r="3366" spans="1:14" ht="31.5" customHeight="1" thickBot="1">
      <c r="A3366" s="320"/>
      <c r="B3366" s="831"/>
      <c r="C3366" s="834"/>
      <c r="D3366" s="837"/>
      <c r="E3366" s="840"/>
      <c r="F3366" s="837"/>
      <c r="G3366" s="837"/>
      <c r="H3366" s="548" t="s">
        <v>25</v>
      </c>
      <c r="I3366" s="544">
        <v>0.17810000000000001</v>
      </c>
      <c r="J3366" s="545">
        <v>0.15690000000000001</v>
      </c>
      <c r="K3366" s="546">
        <v>0.17929999999999999</v>
      </c>
      <c r="L3366" s="557">
        <v>0.1779</v>
      </c>
      <c r="M3366" s="557">
        <v>0.69220000000000004</v>
      </c>
      <c r="N3366" s="847"/>
    </row>
    <row r="3367" spans="1:14" ht="31.5" customHeight="1" thickTop="1">
      <c r="A3367" s="320"/>
      <c r="B3367" s="844" t="s">
        <v>3077</v>
      </c>
      <c r="C3367" s="845" t="s">
        <v>3078</v>
      </c>
      <c r="D3367" s="846" t="s">
        <v>3079</v>
      </c>
      <c r="E3367" s="799" t="s">
        <v>2968</v>
      </c>
      <c r="F3367" s="846" t="s">
        <v>3099</v>
      </c>
      <c r="G3367" s="846" t="s">
        <v>3100</v>
      </c>
      <c r="H3367" s="538" t="s">
        <v>22</v>
      </c>
      <c r="I3367" s="562">
        <v>15946</v>
      </c>
      <c r="J3367" s="558">
        <v>7957</v>
      </c>
      <c r="K3367" s="551">
        <v>13212</v>
      </c>
      <c r="L3367" s="552">
        <v>17166</v>
      </c>
      <c r="M3367" s="553"/>
      <c r="N3367" s="827" t="s">
        <v>3101</v>
      </c>
    </row>
    <row r="3368" spans="1:14" ht="31.5" customHeight="1">
      <c r="A3368" s="320"/>
      <c r="B3368" s="831"/>
      <c r="C3368" s="834"/>
      <c r="D3368" s="837"/>
      <c r="E3368" s="839"/>
      <c r="F3368" s="837"/>
      <c r="G3368" s="837"/>
      <c r="H3368" s="542" t="s">
        <v>24</v>
      </c>
      <c r="I3368" s="539">
        <v>19489</v>
      </c>
      <c r="J3368" s="540">
        <v>11376</v>
      </c>
      <c r="K3368" s="541">
        <v>16727</v>
      </c>
      <c r="L3368" s="555">
        <v>21705</v>
      </c>
      <c r="M3368" s="556"/>
      <c r="N3368" s="828"/>
    </row>
    <row r="3369" spans="1:14" ht="31.5" customHeight="1" thickBot="1">
      <c r="A3369" s="320"/>
      <c r="B3369" s="831"/>
      <c r="C3369" s="834"/>
      <c r="D3369" s="837"/>
      <c r="E3369" s="840"/>
      <c r="F3369" s="837"/>
      <c r="G3369" s="837"/>
      <c r="H3369" s="548" t="s">
        <v>25</v>
      </c>
      <c r="I3369" s="544">
        <v>0.1391</v>
      </c>
      <c r="J3369" s="545">
        <v>0.11890000000000001</v>
      </c>
      <c r="K3369" s="546">
        <v>0.13420000000000001</v>
      </c>
      <c r="L3369" s="557">
        <v>0.13439999999999999</v>
      </c>
      <c r="M3369" s="557">
        <v>0.52659999999999996</v>
      </c>
      <c r="N3369" s="847"/>
    </row>
    <row r="3370" spans="1:14" ht="31.5" customHeight="1" thickTop="1">
      <c r="A3370" s="320"/>
      <c r="B3370" s="844" t="s">
        <v>3077</v>
      </c>
      <c r="C3370" s="845" t="s">
        <v>3078</v>
      </c>
      <c r="D3370" s="846" t="s">
        <v>3079</v>
      </c>
      <c r="E3370" s="799" t="s">
        <v>2971</v>
      </c>
      <c r="F3370" s="846" t="s">
        <v>3102</v>
      </c>
      <c r="G3370" s="846" t="s">
        <v>3103</v>
      </c>
      <c r="H3370" s="538" t="s">
        <v>22</v>
      </c>
      <c r="I3370" s="562">
        <v>762</v>
      </c>
      <c r="J3370" s="558">
        <v>443</v>
      </c>
      <c r="K3370" s="551">
        <v>505</v>
      </c>
      <c r="L3370" s="552">
        <v>525</v>
      </c>
      <c r="M3370" s="553"/>
      <c r="N3370" s="827" t="s">
        <v>3104</v>
      </c>
    </row>
    <row r="3371" spans="1:14" ht="31.5" customHeight="1">
      <c r="A3371" s="320"/>
      <c r="B3371" s="831"/>
      <c r="C3371" s="834"/>
      <c r="D3371" s="837"/>
      <c r="E3371" s="839"/>
      <c r="F3371" s="837"/>
      <c r="G3371" s="837"/>
      <c r="H3371" s="542" t="s">
        <v>24</v>
      </c>
      <c r="I3371" s="539">
        <v>19489</v>
      </c>
      <c r="J3371" s="540">
        <v>11376</v>
      </c>
      <c r="K3371" s="541">
        <v>16727</v>
      </c>
      <c r="L3371" s="555">
        <v>21705</v>
      </c>
      <c r="M3371" s="556"/>
      <c r="N3371" s="828"/>
    </row>
    <row r="3372" spans="1:14" ht="31.5" customHeight="1" thickBot="1">
      <c r="A3372" s="320"/>
      <c r="B3372" s="831"/>
      <c r="C3372" s="834"/>
      <c r="D3372" s="837"/>
      <c r="E3372" s="840"/>
      <c r="F3372" s="837"/>
      <c r="G3372" s="837"/>
      <c r="H3372" s="548" t="s">
        <v>25</v>
      </c>
      <c r="I3372" s="544">
        <v>2.9300000000000002E-4</v>
      </c>
      <c r="J3372" s="545">
        <v>2.92E-4</v>
      </c>
      <c r="K3372" s="578">
        <v>2.1999999999999999E-2</v>
      </c>
      <c r="L3372" s="579">
        <v>1.8100000000000002E-2</v>
      </c>
      <c r="M3372" s="557">
        <v>1E-3</v>
      </c>
      <c r="N3372" s="847"/>
    </row>
    <row r="3373" spans="1:14" ht="31.5" customHeight="1" thickTop="1">
      <c r="A3373" s="320"/>
      <c r="B3373" s="844" t="s">
        <v>3077</v>
      </c>
      <c r="C3373" s="845" t="s">
        <v>3078</v>
      </c>
      <c r="D3373" s="846" t="s">
        <v>3079</v>
      </c>
      <c r="E3373" s="799" t="s">
        <v>2974</v>
      </c>
      <c r="F3373" s="846" t="s">
        <v>3105</v>
      </c>
      <c r="G3373" s="846" t="s">
        <v>3106</v>
      </c>
      <c r="H3373" s="538" t="s">
        <v>22</v>
      </c>
      <c r="I3373" s="562">
        <v>35021</v>
      </c>
      <c r="J3373" s="558">
        <v>22577</v>
      </c>
      <c r="K3373" s="551">
        <v>31845</v>
      </c>
      <c r="L3373" s="552">
        <v>37473</v>
      </c>
      <c r="M3373" s="553"/>
      <c r="N3373" s="827" t="s">
        <v>3107</v>
      </c>
    </row>
    <row r="3374" spans="1:14" ht="31.5" customHeight="1">
      <c r="A3374" s="320"/>
      <c r="B3374" s="831"/>
      <c r="C3374" s="834"/>
      <c r="D3374" s="837"/>
      <c r="E3374" s="839"/>
      <c r="F3374" s="837"/>
      <c r="G3374" s="837"/>
      <c r="H3374" s="542" t="s">
        <v>24</v>
      </c>
      <c r="I3374" s="539">
        <v>37147</v>
      </c>
      <c r="J3374" s="540">
        <v>25433</v>
      </c>
      <c r="K3374" s="541">
        <v>33510</v>
      </c>
      <c r="L3374" s="555">
        <v>38892</v>
      </c>
      <c r="M3374" s="556"/>
      <c r="N3374" s="828"/>
    </row>
    <row r="3375" spans="1:14" ht="31.5" customHeight="1" thickBot="1">
      <c r="A3375" s="320"/>
      <c r="B3375" s="831"/>
      <c r="C3375" s="834"/>
      <c r="D3375" s="837"/>
      <c r="E3375" s="840"/>
      <c r="F3375" s="837"/>
      <c r="G3375" s="837"/>
      <c r="H3375" s="548" t="s">
        <v>25</v>
      </c>
      <c r="I3375" s="544">
        <v>0.22389999999999999</v>
      </c>
      <c r="J3375" s="545">
        <v>0.21079999999999999</v>
      </c>
      <c r="K3375" s="546">
        <v>0.22559999999999999</v>
      </c>
      <c r="L3375" s="557">
        <v>0.2288</v>
      </c>
      <c r="M3375" s="557">
        <v>0.8891</v>
      </c>
      <c r="N3375" s="847"/>
    </row>
    <row r="3376" spans="1:14" ht="31.5" customHeight="1" thickTop="1">
      <c r="A3376" s="320"/>
      <c r="B3376" s="844" t="s">
        <v>3077</v>
      </c>
      <c r="C3376" s="845" t="s">
        <v>3078</v>
      </c>
      <c r="D3376" s="846" t="s">
        <v>3079</v>
      </c>
      <c r="E3376" s="799" t="s">
        <v>2977</v>
      </c>
      <c r="F3376" s="846" t="s">
        <v>3108</v>
      </c>
      <c r="G3376" s="846" t="s">
        <v>3109</v>
      </c>
      <c r="H3376" s="538" t="s">
        <v>22</v>
      </c>
      <c r="I3376" s="562">
        <v>24623</v>
      </c>
      <c r="J3376" s="558">
        <v>15285</v>
      </c>
      <c r="K3376" s="551">
        <v>19039</v>
      </c>
      <c r="L3376" s="552">
        <v>24527</v>
      </c>
      <c r="M3376" s="553"/>
      <c r="N3376" s="827" t="s">
        <v>3110</v>
      </c>
    </row>
    <row r="3377" spans="1:14" ht="31.5" customHeight="1">
      <c r="A3377" s="320"/>
      <c r="B3377" s="831"/>
      <c r="C3377" s="834"/>
      <c r="D3377" s="837"/>
      <c r="E3377" s="839"/>
      <c r="F3377" s="837"/>
      <c r="G3377" s="837"/>
      <c r="H3377" s="542" t="s">
        <v>24</v>
      </c>
      <c r="I3377" s="539">
        <v>35021</v>
      </c>
      <c r="J3377" s="540">
        <v>22577</v>
      </c>
      <c r="K3377" s="541">
        <v>31845</v>
      </c>
      <c r="L3377" s="555">
        <v>37473</v>
      </c>
      <c r="M3377" s="556"/>
      <c r="N3377" s="828"/>
    </row>
    <row r="3378" spans="1:14" ht="31.5" customHeight="1" thickBot="1">
      <c r="A3378" s="320"/>
      <c r="B3378" s="831"/>
      <c r="C3378" s="834"/>
      <c r="D3378" s="837"/>
      <c r="E3378" s="840"/>
      <c r="F3378" s="837"/>
      <c r="G3378" s="837"/>
      <c r="H3378" s="548" t="s">
        <v>25</v>
      </c>
      <c r="I3378" s="544">
        <v>9.8400000000000001E-2</v>
      </c>
      <c r="J3378" s="545">
        <v>9.4700000000000006E-2</v>
      </c>
      <c r="K3378" s="546">
        <v>8.3699999999999997E-2</v>
      </c>
      <c r="L3378" s="557">
        <v>9.1600000000000001E-2</v>
      </c>
      <c r="M3378" s="557">
        <v>0.36840000000000001</v>
      </c>
      <c r="N3378" s="847"/>
    </row>
    <row r="3379" spans="1:14" ht="31.5" customHeight="1" thickTop="1">
      <c r="A3379" s="320"/>
      <c r="B3379" s="844" t="s">
        <v>3077</v>
      </c>
      <c r="C3379" s="845" t="s">
        <v>3078</v>
      </c>
      <c r="D3379" s="846" t="s">
        <v>3079</v>
      </c>
      <c r="E3379" s="799" t="s">
        <v>2980</v>
      </c>
      <c r="F3379" s="846" t="s">
        <v>3111</v>
      </c>
      <c r="G3379" s="846" t="s">
        <v>3112</v>
      </c>
      <c r="H3379" s="538" t="s">
        <v>22</v>
      </c>
      <c r="I3379" s="562">
        <v>85</v>
      </c>
      <c r="J3379" s="558">
        <v>49</v>
      </c>
      <c r="K3379" s="551">
        <v>56</v>
      </c>
      <c r="L3379" s="552">
        <v>58</v>
      </c>
      <c r="M3379" s="553"/>
      <c r="N3379" s="827" t="s">
        <v>3113</v>
      </c>
    </row>
    <row r="3380" spans="1:14" ht="31.5" customHeight="1">
      <c r="A3380" s="320"/>
      <c r="B3380" s="831"/>
      <c r="C3380" s="834"/>
      <c r="D3380" s="837"/>
      <c r="E3380" s="839"/>
      <c r="F3380" s="837"/>
      <c r="G3380" s="837"/>
      <c r="H3380" s="580" t="s">
        <v>24</v>
      </c>
      <c r="I3380" s="540">
        <v>35021</v>
      </c>
      <c r="J3380" s="540">
        <v>22577</v>
      </c>
      <c r="K3380" s="541">
        <v>31845</v>
      </c>
      <c r="L3380" s="555">
        <v>37473</v>
      </c>
      <c r="M3380" s="556"/>
      <c r="N3380" s="828"/>
    </row>
    <row r="3381" spans="1:14" ht="31.5" customHeight="1" thickBot="1">
      <c r="A3381" s="320"/>
      <c r="B3381" s="831"/>
      <c r="C3381" s="834"/>
      <c r="D3381" s="837"/>
      <c r="E3381" s="840"/>
      <c r="F3381" s="837"/>
      <c r="G3381" s="837"/>
      <c r="H3381" s="543" t="s">
        <v>25</v>
      </c>
      <c r="I3381" s="578">
        <v>5.9999999999999995E-4</v>
      </c>
      <c r="J3381" s="581">
        <v>5.0000000000000001E-4</v>
      </c>
      <c r="K3381" s="582">
        <v>4.0000000000000002E-4</v>
      </c>
      <c r="L3381" s="579">
        <v>3.8000000000000002E-4</v>
      </c>
      <c r="M3381" s="579">
        <v>1.8799999999999999E-3</v>
      </c>
      <c r="N3381" s="847"/>
    </row>
    <row r="3382" spans="1:14" ht="31.5" customHeight="1" thickTop="1">
      <c r="A3382" s="320"/>
      <c r="B3382" s="844" t="s">
        <v>3077</v>
      </c>
      <c r="C3382" s="845" t="s">
        <v>3078</v>
      </c>
      <c r="D3382" s="846" t="s">
        <v>3079</v>
      </c>
      <c r="E3382" s="799" t="s">
        <v>2983</v>
      </c>
      <c r="F3382" s="846" t="s">
        <v>3114</v>
      </c>
      <c r="G3382" s="846" t="s">
        <v>3115</v>
      </c>
      <c r="H3382" s="538" t="s">
        <v>22</v>
      </c>
      <c r="I3382" s="562">
        <v>170</v>
      </c>
      <c r="J3382" s="558">
        <v>53</v>
      </c>
      <c r="K3382" s="551">
        <v>85</v>
      </c>
      <c r="L3382" s="552">
        <v>102</v>
      </c>
      <c r="M3382" s="553"/>
      <c r="N3382" s="827"/>
    </row>
    <row r="3383" spans="1:14" ht="31.5" customHeight="1">
      <c r="A3383" s="320"/>
      <c r="B3383" s="831"/>
      <c r="C3383" s="834"/>
      <c r="D3383" s="837"/>
      <c r="E3383" s="839"/>
      <c r="F3383" s="837"/>
      <c r="G3383" s="837"/>
      <c r="H3383" s="542" t="s">
        <v>24</v>
      </c>
      <c r="I3383" s="539">
        <v>170</v>
      </c>
      <c r="J3383" s="540">
        <v>53</v>
      </c>
      <c r="K3383" s="541">
        <v>85</v>
      </c>
      <c r="L3383" s="555">
        <v>102</v>
      </c>
      <c r="M3383" s="556"/>
      <c r="N3383" s="828"/>
    </row>
    <row r="3384" spans="1:14" ht="31.5" customHeight="1" thickBot="1">
      <c r="A3384" s="320"/>
      <c r="B3384" s="831"/>
      <c r="C3384" s="834"/>
      <c r="D3384" s="837"/>
      <c r="E3384" s="840"/>
      <c r="F3384" s="837"/>
      <c r="G3384" s="837"/>
      <c r="H3384" s="548" t="s">
        <v>25</v>
      </c>
      <c r="I3384" s="563">
        <v>0.25</v>
      </c>
      <c r="J3384" s="564">
        <v>0.25</v>
      </c>
      <c r="K3384" s="563">
        <v>0.25</v>
      </c>
      <c r="L3384" s="583">
        <v>0.25</v>
      </c>
      <c r="M3384" s="565">
        <v>1</v>
      </c>
      <c r="N3384" s="829"/>
    </row>
    <row r="3385" spans="1:14" ht="31.5" customHeight="1" thickTop="1">
      <c r="A3385" s="320"/>
      <c r="B3385" s="844" t="s">
        <v>3077</v>
      </c>
      <c r="C3385" s="845" t="s">
        <v>3078</v>
      </c>
      <c r="D3385" s="846" t="s">
        <v>3079</v>
      </c>
      <c r="E3385" s="799" t="s">
        <v>2985</v>
      </c>
      <c r="F3385" s="846" t="s">
        <v>3116</v>
      </c>
      <c r="G3385" s="846" t="s">
        <v>3117</v>
      </c>
      <c r="H3385" s="538" t="s">
        <v>22</v>
      </c>
      <c r="I3385" s="562">
        <v>9</v>
      </c>
      <c r="J3385" s="558">
        <v>0</v>
      </c>
      <c r="K3385" s="551">
        <v>4</v>
      </c>
      <c r="L3385" s="552">
        <v>4</v>
      </c>
      <c r="M3385" s="553"/>
      <c r="N3385" s="841"/>
    </row>
    <row r="3386" spans="1:14" ht="31.5" customHeight="1">
      <c r="A3386" s="320"/>
      <c r="B3386" s="831"/>
      <c r="C3386" s="834"/>
      <c r="D3386" s="837"/>
      <c r="E3386" s="839"/>
      <c r="F3386" s="837"/>
      <c r="G3386" s="837"/>
      <c r="H3386" s="542" t="s">
        <v>24</v>
      </c>
      <c r="I3386" s="539">
        <v>9</v>
      </c>
      <c r="J3386" s="540">
        <v>0</v>
      </c>
      <c r="K3386" s="541">
        <v>4</v>
      </c>
      <c r="L3386" s="555">
        <v>4</v>
      </c>
      <c r="M3386" s="556"/>
      <c r="N3386" s="828"/>
    </row>
    <row r="3387" spans="1:14" ht="31.5" customHeight="1" thickBot="1">
      <c r="A3387" s="320"/>
      <c r="B3387" s="831"/>
      <c r="C3387" s="834"/>
      <c r="D3387" s="837"/>
      <c r="E3387" s="840"/>
      <c r="F3387" s="837"/>
      <c r="G3387" s="837"/>
      <c r="H3387" s="548" t="s">
        <v>25</v>
      </c>
      <c r="I3387" s="563">
        <v>0.25</v>
      </c>
      <c r="J3387" s="564">
        <v>0.25</v>
      </c>
      <c r="K3387" s="563">
        <v>0.25</v>
      </c>
      <c r="L3387" s="583">
        <v>0.25</v>
      </c>
      <c r="M3387" s="565">
        <v>1</v>
      </c>
      <c r="N3387" s="829"/>
    </row>
    <row r="3388" spans="1:14" ht="31.5" customHeight="1" thickTop="1">
      <c r="A3388" s="320"/>
      <c r="B3388" s="844" t="s">
        <v>3077</v>
      </c>
      <c r="C3388" s="845" t="s">
        <v>3078</v>
      </c>
      <c r="D3388" s="846" t="s">
        <v>3079</v>
      </c>
      <c r="E3388" s="799" t="s">
        <v>2987</v>
      </c>
      <c r="F3388" s="846" t="s">
        <v>3118</v>
      </c>
      <c r="G3388" s="846" t="s">
        <v>3119</v>
      </c>
      <c r="H3388" s="538" t="s">
        <v>22</v>
      </c>
      <c r="I3388" s="562">
        <v>9</v>
      </c>
      <c r="J3388" s="558">
        <v>0</v>
      </c>
      <c r="K3388" s="551">
        <v>4</v>
      </c>
      <c r="L3388" s="552">
        <v>4</v>
      </c>
      <c r="M3388" s="553"/>
      <c r="N3388" s="841"/>
    </row>
    <row r="3389" spans="1:14" ht="31.5" customHeight="1">
      <c r="A3389" s="320"/>
      <c r="B3389" s="831"/>
      <c r="C3389" s="834"/>
      <c r="D3389" s="837"/>
      <c r="E3389" s="839"/>
      <c r="F3389" s="837"/>
      <c r="G3389" s="837"/>
      <c r="H3389" s="542" t="s">
        <v>24</v>
      </c>
      <c r="I3389" s="539">
        <v>9</v>
      </c>
      <c r="J3389" s="540">
        <v>0</v>
      </c>
      <c r="K3389" s="541">
        <v>4</v>
      </c>
      <c r="L3389" s="555">
        <v>4</v>
      </c>
      <c r="M3389" s="556"/>
      <c r="N3389" s="828"/>
    </row>
    <row r="3390" spans="1:14" ht="31.5" customHeight="1" thickBot="1">
      <c r="A3390" s="320"/>
      <c r="B3390" s="831"/>
      <c r="C3390" s="834"/>
      <c r="D3390" s="837"/>
      <c r="E3390" s="840"/>
      <c r="F3390" s="837"/>
      <c r="G3390" s="837"/>
      <c r="H3390" s="548" t="s">
        <v>25</v>
      </c>
      <c r="I3390" s="563">
        <v>0.25</v>
      </c>
      <c r="J3390" s="564">
        <v>0.25</v>
      </c>
      <c r="K3390" s="584">
        <v>0.25</v>
      </c>
      <c r="L3390" s="565">
        <v>0.25</v>
      </c>
      <c r="M3390" s="565">
        <v>1</v>
      </c>
      <c r="N3390" s="847"/>
    </row>
    <row r="3391" spans="1:14" ht="31.5" customHeight="1" thickTop="1">
      <c r="A3391" s="320"/>
      <c r="B3391" s="844" t="s">
        <v>3077</v>
      </c>
      <c r="C3391" s="845" t="s">
        <v>3078</v>
      </c>
      <c r="D3391" s="846" t="s">
        <v>3079</v>
      </c>
      <c r="E3391" s="799" t="s">
        <v>2990</v>
      </c>
      <c r="F3391" s="846" t="s">
        <v>3120</v>
      </c>
      <c r="G3391" s="846" t="s">
        <v>3121</v>
      </c>
      <c r="H3391" s="538" t="s">
        <v>22</v>
      </c>
      <c r="I3391" s="562">
        <v>0</v>
      </c>
      <c r="J3391" s="558">
        <v>0</v>
      </c>
      <c r="K3391" s="551">
        <v>0</v>
      </c>
      <c r="L3391" s="552">
        <v>1</v>
      </c>
      <c r="M3391" s="553"/>
      <c r="N3391" s="827" t="s">
        <v>3122</v>
      </c>
    </row>
    <row r="3392" spans="1:14" ht="31.5" customHeight="1">
      <c r="A3392" s="320"/>
      <c r="B3392" s="831"/>
      <c r="C3392" s="834"/>
      <c r="D3392" s="837"/>
      <c r="E3392" s="839"/>
      <c r="F3392" s="837"/>
      <c r="G3392" s="837"/>
      <c r="H3392" s="542" t="s">
        <v>24</v>
      </c>
      <c r="I3392" s="539">
        <v>0</v>
      </c>
      <c r="J3392" s="540">
        <v>0</v>
      </c>
      <c r="K3392" s="541">
        <v>0</v>
      </c>
      <c r="L3392" s="555">
        <v>2</v>
      </c>
      <c r="M3392" s="556"/>
      <c r="N3392" s="828"/>
    </row>
    <row r="3393" spans="1:14" ht="31.5" customHeight="1" thickBot="1">
      <c r="A3393" s="320"/>
      <c r="B3393" s="831"/>
      <c r="C3393" s="834"/>
      <c r="D3393" s="837"/>
      <c r="E3393" s="840"/>
      <c r="F3393" s="837"/>
      <c r="G3393" s="837"/>
      <c r="H3393" s="548" t="s">
        <v>25</v>
      </c>
      <c r="I3393" s="585">
        <v>0</v>
      </c>
      <c r="J3393" s="581">
        <v>0</v>
      </c>
      <c r="K3393" s="578">
        <v>0</v>
      </c>
      <c r="L3393" s="565">
        <v>0.5</v>
      </c>
      <c r="M3393" s="565">
        <v>0.5</v>
      </c>
      <c r="N3393" s="847"/>
    </row>
    <row r="3394" spans="1:14" ht="31.5" customHeight="1" thickTop="1">
      <c r="A3394" s="320"/>
      <c r="B3394" s="844" t="s">
        <v>3077</v>
      </c>
      <c r="C3394" s="845" t="s">
        <v>3078</v>
      </c>
      <c r="D3394" s="846" t="s">
        <v>3079</v>
      </c>
      <c r="E3394" s="799" t="s">
        <v>2992</v>
      </c>
      <c r="F3394" s="846" t="s">
        <v>3123</v>
      </c>
      <c r="G3394" s="846" t="s">
        <v>3124</v>
      </c>
      <c r="H3394" s="586" t="s">
        <v>22</v>
      </c>
      <c r="I3394" s="587">
        <v>0</v>
      </c>
      <c r="J3394" s="588">
        <v>0</v>
      </c>
      <c r="K3394" s="537">
        <v>0</v>
      </c>
      <c r="L3394" s="589">
        <v>0</v>
      </c>
      <c r="M3394" s="590"/>
      <c r="N3394" s="827" t="s">
        <v>3125</v>
      </c>
    </row>
    <row r="3395" spans="1:14" ht="31.5" customHeight="1">
      <c r="A3395" s="320"/>
      <c r="B3395" s="831"/>
      <c r="C3395" s="834"/>
      <c r="D3395" s="837"/>
      <c r="E3395" s="839"/>
      <c r="F3395" s="837"/>
      <c r="G3395" s="837"/>
      <c r="H3395" s="586" t="s">
        <v>24</v>
      </c>
      <c r="I3395" s="587">
        <v>0</v>
      </c>
      <c r="J3395" s="588">
        <v>0</v>
      </c>
      <c r="K3395" s="537">
        <v>0</v>
      </c>
      <c r="L3395" s="591">
        <v>0</v>
      </c>
      <c r="M3395" s="592"/>
      <c r="N3395" s="828"/>
    </row>
    <row r="3396" spans="1:14" ht="31.5" customHeight="1" thickBot="1">
      <c r="A3396" s="320"/>
      <c r="B3396" s="831"/>
      <c r="C3396" s="834"/>
      <c r="D3396" s="837"/>
      <c r="E3396" s="840"/>
      <c r="F3396" s="837"/>
      <c r="G3396" s="837"/>
      <c r="H3396" s="548" t="s">
        <v>25</v>
      </c>
      <c r="I3396" s="585">
        <v>0</v>
      </c>
      <c r="J3396" s="581">
        <v>0</v>
      </c>
      <c r="K3396" s="578">
        <v>0</v>
      </c>
      <c r="L3396" s="579">
        <v>0</v>
      </c>
      <c r="M3396" s="579">
        <v>0</v>
      </c>
      <c r="N3396" s="847"/>
    </row>
    <row r="3397" spans="1:14" ht="31.5" customHeight="1" thickTop="1">
      <c r="A3397" s="320"/>
      <c r="B3397" s="844" t="s">
        <v>3077</v>
      </c>
      <c r="C3397" s="845" t="s">
        <v>3078</v>
      </c>
      <c r="D3397" s="846" t="s">
        <v>3079</v>
      </c>
      <c r="E3397" s="799" t="s">
        <v>2995</v>
      </c>
      <c r="F3397" s="846" t="s">
        <v>3126</v>
      </c>
      <c r="G3397" s="846" t="s">
        <v>3127</v>
      </c>
      <c r="H3397" s="538" t="s">
        <v>22</v>
      </c>
      <c r="I3397" s="593">
        <v>18764471.18</v>
      </c>
      <c r="J3397" s="594">
        <v>20236516.100000001</v>
      </c>
      <c r="K3397" s="595">
        <v>24215540.739999998</v>
      </c>
      <c r="L3397" s="596">
        <v>38493406.539999999</v>
      </c>
      <c r="M3397" s="553"/>
      <c r="N3397" s="827"/>
    </row>
    <row r="3398" spans="1:14" ht="31.5" customHeight="1">
      <c r="A3398" s="320"/>
      <c r="B3398" s="831"/>
      <c r="C3398" s="834"/>
      <c r="D3398" s="837"/>
      <c r="E3398" s="839"/>
      <c r="F3398" s="837"/>
      <c r="G3398" s="837"/>
      <c r="H3398" s="542" t="s">
        <v>24</v>
      </c>
      <c r="I3398" s="597">
        <v>93871300.290000007</v>
      </c>
      <c r="J3398" s="598">
        <v>93871300.290000007</v>
      </c>
      <c r="K3398" s="599">
        <v>106403511.66</v>
      </c>
      <c r="L3398" s="600">
        <v>106400798.2</v>
      </c>
      <c r="M3398" s="556"/>
      <c r="N3398" s="828"/>
    </row>
    <row r="3399" spans="1:14" ht="31.5" customHeight="1" thickBot="1">
      <c r="A3399" s="320"/>
      <c r="B3399" s="831"/>
      <c r="C3399" s="834"/>
      <c r="D3399" s="837"/>
      <c r="E3399" s="840"/>
      <c r="F3399" s="837"/>
      <c r="G3399" s="837"/>
      <c r="H3399" s="548" t="s">
        <v>25</v>
      </c>
      <c r="I3399" s="544">
        <v>0.19980000000000001</v>
      </c>
      <c r="J3399" s="581">
        <v>21.56</v>
      </c>
      <c r="K3399" s="546">
        <v>0.22750000000000001</v>
      </c>
      <c r="L3399" s="579">
        <v>31.3</v>
      </c>
      <c r="M3399" s="579">
        <v>95.59</v>
      </c>
      <c r="N3399" s="847"/>
    </row>
    <row r="3400" spans="1:14" ht="31.5" customHeight="1" thickTop="1">
      <c r="A3400" s="320"/>
      <c r="B3400" s="844" t="s">
        <v>3077</v>
      </c>
      <c r="C3400" s="845" t="s">
        <v>3078</v>
      </c>
      <c r="D3400" s="846" t="s">
        <v>3079</v>
      </c>
      <c r="E3400" s="799" t="s">
        <v>2998</v>
      </c>
      <c r="F3400" s="846" t="s">
        <v>3128</v>
      </c>
      <c r="G3400" s="846" t="s">
        <v>3129</v>
      </c>
      <c r="H3400" s="586" t="s">
        <v>22</v>
      </c>
      <c r="I3400" s="587">
        <v>0</v>
      </c>
      <c r="J3400" s="588">
        <v>0</v>
      </c>
      <c r="K3400" s="537">
        <v>0</v>
      </c>
      <c r="L3400" s="589">
        <v>0</v>
      </c>
      <c r="M3400" s="589"/>
      <c r="N3400" s="827" t="s">
        <v>3130</v>
      </c>
    </row>
    <row r="3401" spans="1:14" ht="31.5" customHeight="1">
      <c r="A3401" s="320"/>
      <c r="B3401" s="831"/>
      <c r="C3401" s="834"/>
      <c r="D3401" s="837"/>
      <c r="E3401" s="839"/>
      <c r="F3401" s="837"/>
      <c r="G3401" s="837"/>
      <c r="H3401" s="586" t="s">
        <v>24</v>
      </c>
      <c r="I3401" s="587">
        <v>1</v>
      </c>
      <c r="J3401" s="588">
        <v>0</v>
      </c>
      <c r="K3401" s="537">
        <v>0</v>
      </c>
      <c r="L3401" s="591">
        <v>0</v>
      </c>
      <c r="M3401" s="591"/>
      <c r="N3401" s="828"/>
    </row>
    <row r="3402" spans="1:14" ht="31.5" customHeight="1" thickBot="1">
      <c r="A3402" s="320"/>
      <c r="B3402" s="831"/>
      <c r="C3402" s="834"/>
      <c r="D3402" s="837"/>
      <c r="E3402" s="840"/>
      <c r="F3402" s="837"/>
      <c r="G3402" s="837"/>
      <c r="H3402" s="538" t="s">
        <v>25</v>
      </c>
      <c r="I3402" s="562">
        <v>0</v>
      </c>
      <c r="J3402" s="558">
        <v>0</v>
      </c>
      <c r="K3402" s="551">
        <v>0</v>
      </c>
      <c r="L3402" s="579">
        <v>0</v>
      </c>
      <c r="M3402" s="579">
        <v>0</v>
      </c>
      <c r="N3402" s="829"/>
    </row>
    <row r="3403" spans="1:14" ht="31.5" customHeight="1" thickTop="1">
      <c r="A3403" s="320"/>
      <c r="B3403" s="830" t="s">
        <v>3077</v>
      </c>
      <c r="C3403" s="833" t="s">
        <v>3078</v>
      </c>
      <c r="D3403" s="836" t="s">
        <v>3079</v>
      </c>
      <c r="E3403" s="799" t="s">
        <v>3001</v>
      </c>
      <c r="F3403" s="836" t="s">
        <v>3131</v>
      </c>
      <c r="G3403" s="836" t="s">
        <v>3132</v>
      </c>
      <c r="H3403" s="534" t="s">
        <v>22</v>
      </c>
      <c r="I3403" s="601">
        <v>63725</v>
      </c>
      <c r="J3403" s="536">
        <v>114200</v>
      </c>
      <c r="K3403" s="602">
        <v>31314</v>
      </c>
      <c r="L3403" s="589">
        <v>22883</v>
      </c>
      <c r="M3403" s="590"/>
      <c r="N3403" s="841" t="s">
        <v>3133</v>
      </c>
    </row>
    <row r="3404" spans="1:14" ht="31.5" customHeight="1">
      <c r="A3404" s="320"/>
      <c r="B3404" s="831"/>
      <c r="C3404" s="834"/>
      <c r="D3404" s="837"/>
      <c r="E3404" s="839"/>
      <c r="F3404" s="837"/>
      <c r="G3404" s="837"/>
      <c r="H3404" s="586" t="s">
        <v>24</v>
      </c>
      <c r="I3404" s="587">
        <v>109800</v>
      </c>
      <c r="J3404" s="588">
        <v>26239</v>
      </c>
      <c r="K3404" s="537">
        <v>106700</v>
      </c>
      <c r="L3404" s="591">
        <v>103100</v>
      </c>
      <c r="M3404" s="592"/>
      <c r="N3404" s="842"/>
    </row>
    <row r="3405" spans="1:14" ht="31.5" customHeight="1" thickBot="1">
      <c r="A3405" s="320"/>
      <c r="B3405" s="832"/>
      <c r="C3405" s="835"/>
      <c r="D3405" s="838"/>
      <c r="E3405" s="840"/>
      <c r="F3405" s="838"/>
      <c r="G3405" s="838"/>
      <c r="H3405" s="548" t="s">
        <v>25</v>
      </c>
      <c r="I3405" s="544">
        <v>0.1305</v>
      </c>
      <c r="J3405" s="545">
        <v>5.16E-2</v>
      </c>
      <c r="K3405" s="546">
        <v>0.26350000000000001</v>
      </c>
      <c r="L3405" s="603">
        <v>0.05</v>
      </c>
      <c r="M3405" s="604">
        <v>49.56</v>
      </c>
      <c r="N3405" s="843"/>
    </row>
    <row r="3406" spans="1:14" ht="31.5" customHeight="1" thickTop="1">
      <c r="A3406" s="320"/>
      <c r="B3406" s="709" t="s">
        <v>3134</v>
      </c>
      <c r="C3406" s="712" t="s">
        <v>3135</v>
      </c>
      <c r="D3406" s="721" t="s">
        <v>3136</v>
      </c>
      <c r="E3406" s="746" t="s">
        <v>19</v>
      </c>
      <c r="F3406" s="728" t="s">
        <v>3137</v>
      </c>
      <c r="G3406" s="728" t="s">
        <v>3138</v>
      </c>
      <c r="H3406" s="605" t="s">
        <v>22</v>
      </c>
      <c r="I3406" s="512">
        <v>0</v>
      </c>
      <c r="J3406" s="512">
        <v>0</v>
      </c>
      <c r="K3406" s="512">
        <v>0</v>
      </c>
      <c r="L3406" s="512">
        <v>0</v>
      </c>
      <c r="M3406" s="512">
        <v>0</v>
      </c>
      <c r="N3406" s="789" t="s">
        <v>3139</v>
      </c>
    </row>
    <row r="3407" spans="1:14" ht="31.5" customHeight="1">
      <c r="A3407" s="320"/>
      <c r="B3407" s="710"/>
      <c r="C3407" s="713"/>
      <c r="D3407" s="722"/>
      <c r="E3407" s="747"/>
      <c r="F3407" s="722"/>
      <c r="G3407" s="722"/>
      <c r="H3407" s="606" t="s">
        <v>24</v>
      </c>
      <c r="I3407" s="514">
        <v>94</v>
      </c>
      <c r="J3407" s="514">
        <v>94</v>
      </c>
      <c r="K3407" s="514">
        <v>94</v>
      </c>
      <c r="L3407" s="514">
        <v>94</v>
      </c>
      <c r="M3407" s="514">
        <v>94</v>
      </c>
      <c r="N3407" s="758"/>
    </row>
    <row r="3408" spans="1:14" ht="31.5" customHeight="1" thickBot="1">
      <c r="A3408" s="320"/>
      <c r="B3408" s="711"/>
      <c r="C3408" s="714"/>
      <c r="D3408" s="723"/>
      <c r="E3408" s="747"/>
      <c r="F3408" s="722"/>
      <c r="G3408" s="722"/>
      <c r="H3408" s="606" t="s">
        <v>25</v>
      </c>
      <c r="I3408" s="514">
        <f>I3406/I3407*100</f>
        <v>0</v>
      </c>
      <c r="J3408" s="514">
        <f>J3406/J3407*100</f>
        <v>0</v>
      </c>
      <c r="K3408" s="514">
        <f>K3406/K3407*100</f>
        <v>0</v>
      </c>
      <c r="L3408" s="514">
        <v>0</v>
      </c>
      <c r="M3408" s="514">
        <v>0</v>
      </c>
      <c r="N3408" s="826"/>
    </row>
    <row r="3409" spans="1:14" ht="31.5" customHeight="1" thickTop="1">
      <c r="A3409" s="320"/>
      <c r="B3409" s="709" t="s">
        <v>3134</v>
      </c>
      <c r="C3409" s="712" t="s">
        <v>3135</v>
      </c>
      <c r="D3409" s="721" t="s">
        <v>3136</v>
      </c>
      <c r="E3409" s="736" t="s">
        <v>26</v>
      </c>
      <c r="F3409" s="730" t="s">
        <v>201</v>
      </c>
      <c r="G3409" s="730" t="s">
        <v>3140</v>
      </c>
      <c r="H3409" s="605" t="s">
        <v>22</v>
      </c>
      <c r="I3409" s="512">
        <v>0</v>
      </c>
      <c r="J3409" s="512">
        <v>0</v>
      </c>
      <c r="K3409" s="512">
        <v>0</v>
      </c>
      <c r="L3409" s="512">
        <v>0</v>
      </c>
      <c r="M3409" s="512">
        <v>0</v>
      </c>
      <c r="N3409" s="789" t="s">
        <v>3141</v>
      </c>
    </row>
    <row r="3410" spans="1:14" ht="31.5" customHeight="1">
      <c r="A3410" s="320"/>
      <c r="B3410" s="710"/>
      <c r="C3410" s="713"/>
      <c r="D3410" s="722"/>
      <c r="E3410" s="737"/>
      <c r="F3410" s="725"/>
      <c r="G3410" s="725"/>
      <c r="H3410" s="606" t="s">
        <v>24</v>
      </c>
      <c r="I3410" s="514">
        <v>0</v>
      </c>
      <c r="J3410" s="514">
        <v>1</v>
      </c>
      <c r="K3410" s="514">
        <v>0</v>
      </c>
      <c r="L3410" s="514">
        <v>1</v>
      </c>
      <c r="M3410" s="514">
        <v>2</v>
      </c>
      <c r="N3410" s="758"/>
    </row>
    <row r="3411" spans="1:14" ht="31.5" customHeight="1" thickBot="1">
      <c r="A3411" s="320"/>
      <c r="B3411" s="711"/>
      <c r="C3411" s="714"/>
      <c r="D3411" s="723"/>
      <c r="E3411" s="737"/>
      <c r="F3411" s="725"/>
      <c r="G3411" s="725"/>
      <c r="H3411" s="606" t="s">
        <v>25</v>
      </c>
      <c r="I3411" s="514">
        <v>0</v>
      </c>
      <c r="J3411" s="514">
        <f>(J3409/J3410)*100</f>
        <v>0</v>
      </c>
      <c r="K3411" s="514">
        <v>0</v>
      </c>
      <c r="L3411" s="514">
        <v>0</v>
      </c>
      <c r="M3411" s="514">
        <v>0</v>
      </c>
      <c r="N3411" s="826"/>
    </row>
    <row r="3412" spans="1:14" ht="31.5" customHeight="1" thickTop="1">
      <c r="A3412" s="320"/>
      <c r="B3412" s="709" t="s">
        <v>3134</v>
      </c>
      <c r="C3412" s="712" t="s">
        <v>3135</v>
      </c>
      <c r="D3412" s="721" t="s">
        <v>3136</v>
      </c>
      <c r="E3412" s="736" t="s">
        <v>70</v>
      </c>
      <c r="F3412" s="728" t="s">
        <v>3142</v>
      </c>
      <c r="G3412" s="728" t="s">
        <v>3143</v>
      </c>
      <c r="H3412" s="605" t="s">
        <v>22</v>
      </c>
      <c r="I3412" s="512">
        <v>0</v>
      </c>
      <c r="J3412" s="512">
        <v>0</v>
      </c>
      <c r="K3412" s="512">
        <v>0</v>
      </c>
      <c r="L3412" s="512">
        <v>0</v>
      </c>
      <c r="M3412" s="512">
        <v>0</v>
      </c>
      <c r="N3412" s="789" t="s">
        <v>3144</v>
      </c>
    </row>
    <row r="3413" spans="1:14" ht="31.5" customHeight="1">
      <c r="A3413" s="320"/>
      <c r="B3413" s="710"/>
      <c r="C3413" s="713"/>
      <c r="D3413" s="722"/>
      <c r="E3413" s="737"/>
      <c r="F3413" s="722"/>
      <c r="G3413" s="722"/>
      <c r="H3413" s="606" t="s">
        <v>24</v>
      </c>
      <c r="I3413" s="514">
        <v>0</v>
      </c>
      <c r="J3413" s="514">
        <v>1</v>
      </c>
      <c r="K3413" s="514">
        <v>0</v>
      </c>
      <c r="L3413" s="514">
        <v>1</v>
      </c>
      <c r="M3413" s="514">
        <v>2</v>
      </c>
      <c r="N3413" s="758"/>
    </row>
    <row r="3414" spans="1:14" ht="31.5" customHeight="1" thickBot="1">
      <c r="A3414" s="320"/>
      <c r="B3414" s="711"/>
      <c r="C3414" s="714"/>
      <c r="D3414" s="723"/>
      <c r="E3414" s="737"/>
      <c r="F3414" s="722"/>
      <c r="G3414" s="722"/>
      <c r="H3414" s="606" t="s">
        <v>25</v>
      </c>
      <c r="I3414" s="514">
        <v>0</v>
      </c>
      <c r="J3414" s="514">
        <f>(J3412/J3413)*100</f>
        <v>0</v>
      </c>
      <c r="K3414" s="514">
        <v>0</v>
      </c>
      <c r="L3414" s="514">
        <v>0</v>
      </c>
      <c r="M3414" s="514">
        <v>0</v>
      </c>
      <c r="N3414" s="826"/>
    </row>
    <row r="3415" spans="1:14" ht="31.5" customHeight="1" thickTop="1">
      <c r="A3415" s="320"/>
      <c r="B3415" s="709" t="s">
        <v>3134</v>
      </c>
      <c r="C3415" s="712" t="s">
        <v>3135</v>
      </c>
      <c r="D3415" s="721" t="s">
        <v>3136</v>
      </c>
      <c r="E3415" s="736" t="s">
        <v>103</v>
      </c>
      <c r="F3415" s="728" t="s">
        <v>3145</v>
      </c>
      <c r="G3415" s="728" t="s">
        <v>3146</v>
      </c>
      <c r="H3415" s="605" t="s">
        <v>22</v>
      </c>
      <c r="I3415" s="512">
        <v>0</v>
      </c>
      <c r="J3415" s="512">
        <v>0</v>
      </c>
      <c r="K3415" s="512">
        <v>0</v>
      </c>
      <c r="L3415" s="512">
        <v>0</v>
      </c>
      <c r="M3415" s="512">
        <v>0</v>
      </c>
      <c r="N3415" s="789" t="s">
        <v>3147</v>
      </c>
    </row>
    <row r="3416" spans="1:14" ht="31.5" customHeight="1">
      <c r="A3416" s="320"/>
      <c r="B3416" s="710"/>
      <c r="C3416" s="713"/>
      <c r="D3416" s="722"/>
      <c r="E3416" s="737"/>
      <c r="F3416" s="722"/>
      <c r="G3416" s="722"/>
      <c r="H3416" s="606" t="s">
        <v>24</v>
      </c>
      <c r="I3416" s="514">
        <v>0</v>
      </c>
      <c r="J3416" s="514">
        <v>1</v>
      </c>
      <c r="K3416" s="514">
        <v>0</v>
      </c>
      <c r="L3416" s="514">
        <v>1</v>
      </c>
      <c r="M3416" s="514">
        <v>2</v>
      </c>
      <c r="N3416" s="758"/>
    </row>
    <row r="3417" spans="1:14" ht="31.5" customHeight="1" thickBot="1">
      <c r="A3417" s="320"/>
      <c r="B3417" s="711"/>
      <c r="C3417" s="714"/>
      <c r="D3417" s="723"/>
      <c r="E3417" s="737"/>
      <c r="F3417" s="722"/>
      <c r="G3417" s="722"/>
      <c r="H3417" s="606" t="s">
        <v>25</v>
      </c>
      <c r="I3417" s="514">
        <v>0</v>
      </c>
      <c r="J3417" s="514">
        <f>(J3415/J3416)*100</f>
        <v>0</v>
      </c>
      <c r="K3417" s="514">
        <v>0</v>
      </c>
      <c r="L3417" s="514">
        <v>0</v>
      </c>
      <c r="M3417" s="514">
        <v>0</v>
      </c>
      <c r="N3417" s="826"/>
    </row>
    <row r="3418" spans="1:14" ht="31.5" customHeight="1" thickTop="1">
      <c r="A3418" s="320"/>
      <c r="B3418" s="709" t="s">
        <v>3134</v>
      </c>
      <c r="C3418" s="713" t="s">
        <v>3135</v>
      </c>
      <c r="D3418" s="735" t="s">
        <v>3136</v>
      </c>
      <c r="E3418" s="736" t="s">
        <v>238</v>
      </c>
      <c r="F3418" s="728" t="s">
        <v>3148</v>
      </c>
      <c r="G3418" s="728" t="s">
        <v>3149</v>
      </c>
      <c r="H3418" s="605" t="s">
        <v>22</v>
      </c>
      <c r="I3418" s="512">
        <v>0</v>
      </c>
      <c r="J3418" s="512">
        <v>0</v>
      </c>
      <c r="K3418" s="512">
        <v>0</v>
      </c>
      <c r="L3418" s="512">
        <v>0</v>
      </c>
      <c r="M3418" s="512">
        <v>0</v>
      </c>
      <c r="N3418" s="789" t="s">
        <v>3150</v>
      </c>
    </row>
    <row r="3419" spans="1:14" ht="31.5" customHeight="1">
      <c r="A3419" s="320"/>
      <c r="B3419" s="710"/>
      <c r="C3419" s="713"/>
      <c r="D3419" s="722"/>
      <c r="E3419" s="737"/>
      <c r="F3419" s="722"/>
      <c r="G3419" s="722"/>
      <c r="H3419" s="606" t="s">
        <v>24</v>
      </c>
      <c r="I3419" s="514">
        <v>0</v>
      </c>
      <c r="J3419" s="514">
        <v>1</v>
      </c>
      <c r="K3419" s="514">
        <v>0</v>
      </c>
      <c r="L3419" s="514">
        <v>1</v>
      </c>
      <c r="M3419" s="514">
        <v>2</v>
      </c>
      <c r="N3419" s="758"/>
    </row>
    <row r="3420" spans="1:14" ht="31.5" customHeight="1" thickBot="1">
      <c r="A3420" s="320"/>
      <c r="B3420" s="711"/>
      <c r="C3420" s="713"/>
      <c r="D3420" s="722"/>
      <c r="E3420" s="737"/>
      <c r="F3420" s="722"/>
      <c r="G3420" s="722"/>
      <c r="H3420" s="606" t="s">
        <v>25</v>
      </c>
      <c r="I3420" s="514">
        <v>0</v>
      </c>
      <c r="J3420" s="514">
        <f>(J3418/J3419)*100</f>
        <v>0</v>
      </c>
      <c r="K3420" s="514">
        <v>0</v>
      </c>
      <c r="L3420" s="514">
        <v>0</v>
      </c>
      <c r="M3420" s="514">
        <v>0</v>
      </c>
      <c r="N3420" s="826"/>
    </row>
    <row r="3421" spans="1:14" ht="31.5" customHeight="1" thickTop="1">
      <c r="A3421" s="320"/>
      <c r="B3421" s="734" t="s">
        <v>3134</v>
      </c>
      <c r="C3421" s="750" t="s">
        <v>3151</v>
      </c>
      <c r="D3421" s="730" t="s">
        <v>3152</v>
      </c>
      <c r="E3421" s="736" t="s">
        <v>330</v>
      </c>
      <c r="F3421" s="730" t="s">
        <v>3153</v>
      </c>
      <c r="G3421" s="730" t="s">
        <v>3140</v>
      </c>
      <c r="H3421" s="605" t="s">
        <v>22</v>
      </c>
      <c r="I3421" s="512">
        <v>0</v>
      </c>
      <c r="J3421" s="512">
        <v>0</v>
      </c>
      <c r="K3421" s="512">
        <v>18</v>
      </c>
      <c r="L3421" s="512">
        <v>26</v>
      </c>
      <c r="M3421" s="512">
        <v>26</v>
      </c>
      <c r="N3421" s="789"/>
    </row>
    <row r="3422" spans="1:14" ht="31.5" customHeight="1">
      <c r="A3422" s="320"/>
      <c r="B3422" s="710"/>
      <c r="C3422" s="713"/>
      <c r="D3422" s="725"/>
      <c r="E3422" s="737"/>
      <c r="F3422" s="725"/>
      <c r="G3422" s="725"/>
      <c r="H3422" s="606" t="s">
        <v>24</v>
      </c>
      <c r="I3422" s="514">
        <v>38</v>
      </c>
      <c r="J3422" s="514">
        <v>38</v>
      </c>
      <c r="K3422" s="514">
        <v>38</v>
      </c>
      <c r="L3422" s="514">
        <v>38</v>
      </c>
      <c r="M3422" s="514">
        <v>38</v>
      </c>
      <c r="N3422" s="758"/>
    </row>
    <row r="3423" spans="1:14" ht="31.5" customHeight="1" thickBot="1">
      <c r="A3423" s="320"/>
      <c r="B3423" s="711"/>
      <c r="C3423" s="714"/>
      <c r="D3423" s="726"/>
      <c r="E3423" s="738"/>
      <c r="F3423" s="726"/>
      <c r="G3423" s="726"/>
      <c r="H3423" s="607" t="s">
        <v>25</v>
      </c>
      <c r="I3423" s="520">
        <f>(I3421/I3422)*100</f>
        <v>0</v>
      </c>
      <c r="J3423" s="520">
        <f>(J3421/J3422)*100</f>
        <v>0</v>
      </c>
      <c r="K3423" s="520">
        <f>(K3421/K3422)*100</f>
        <v>47.368421052631575</v>
      </c>
      <c r="L3423" s="520">
        <f>(L3421/L3422)*100</f>
        <v>68.421052631578945</v>
      </c>
      <c r="M3423" s="520">
        <f>(M3421/M3422)*100</f>
        <v>68.421052631578945</v>
      </c>
      <c r="N3423" s="759"/>
    </row>
    <row r="3424" spans="1:14" ht="31.5" customHeight="1" thickTop="1">
      <c r="A3424" s="320"/>
      <c r="B3424" s="800" t="s">
        <v>3154</v>
      </c>
      <c r="C3424" s="801" t="s">
        <v>3155</v>
      </c>
      <c r="D3424" s="802" t="s">
        <v>3156</v>
      </c>
      <c r="E3424" s="803" t="s">
        <v>19</v>
      </c>
      <c r="F3424" s="804" t="s">
        <v>3157</v>
      </c>
      <c r="G3424" s="804" t="s">
        <v>3158</v>
      </c>
      <c r="H3424" s="513" t="s">
        <v>22</v>
      </c>
      <c r="I3424" s="513">
        <v>301</v>
      </c>
      <c r="J3424" s="513">
        <v>59</v>
      </c>
      <c r="K3424" s="513">
        <v>274</v>
      </c>
      <c r="L3424" s="513">
        <v>515</v>
      </c>
      <c r="M3424" s="608">
        <v>0.44850000000000001</v>
      </c>
      <c r="N3424" s="822" t="s">
        <v>3159</v>
      </c>
    </row>
    <row r="3425" spans="1:14" ht="31.5" customHeight="1">
      <c r="A3425" s="320"/>
      <c r="B3425" s="791"/>
      <c r="C3425" s="794"/>
      <c r="D3425" s="797"/>
      <c r="E3425" s="797"/>
      <c r="F3425" s="797"/>
      <c r="G3425" s="797"/>
      <c r="H3425" s="515" t="s">
        <v>24</v>
      </c>
      <c r="I3425" s="515">
        <v>671</v>
      </c>
      <c r="J3425" s="515">
        <v>934</v>
      </c>
      <c r="K3425" s="515">
        <v>2196</v>
      </c>
      <c r="L3425" s="515">
        <v>1522</v>
      </c>
      <c r="M3425" s="609">
        <v>0.06</v>
      </c>
      <c r="N3425" s="787"/>
    </row>
    <row r="3426" spans="1:14" ht="31.5" customHeight="1" thickBot="1">
      <c r="A3426" s="320"/>
      <c r="B3426" s="791"/>
      <c r="C3426" s="794"/>
      <c r="D3426" s="797"/>
      <c r="E3426" s="797"/>
      <c r="F3426" s="797"/>
      <c r="G3426" s="797"/>
      <c r="H3426" s="515" t="s">
        <v>25</v>
      </c>
      <c r="I3426" s="610">
        <f t="shared" ref="I3426:L3426" si="84">I3424/I3425*100</f>
        <v>44.858420268256332</v>
      </c>
      <c r="J3426" s="610">
        <f t="shared" si="84"/>
        <v>6.3169164882226987</v>
      </c>
      <c r="K3426" s="610">
        <f t="shared" si="84"/>
        <v>12.477231329690346</v>
      </c>
      <c r="L3426" s="610">
        <f t="shared" si="84"/>
        <v>33.837056504599211</v>
      </c>
      <c r="M3426" s="609">
        <v>0.12</v>
      </c>
      <c r="N3426" s="788"/>
    </row>
    <row r="3427" spans="1:14" ht="31.5" customHeight="1" thickTop="1">
      <c r="A3427" s="320"/>
      <c r="B3427" s="790" t="s">
        <v>3154</v>
      </c>
      <c r="C3427" s="793" t="s">
        <v>3155</v>
      </c>
      <c r="D3427" s="811" t="s">
        <v>3156</v>
      </c>
      <c r="E3427" s="814" t="s">
        <v>26</v>
      </c>
      <c r="F3427" s="804" t="s">
        <v>3160</v>
      </c>
      <c r="G3427" s="804" t="s">
        <v>3161</v>
      </c>
      <c r="H3427" s="513" t="s">
        <v>22</v>
      </c>
      <c r="I3427" s="513">
        <v>0</v>
      </c>
      <c r="J3427" s="513">
        <v>0</v>
      </c>
      <c r="K3427" s="513">
        <v>17</v>
      </c>
      <c r="L3427" s="513">
        <v>0</v>
      </c>
      <c r="M3427" s="611">
        <v>0</v>
      </c>
      <c r="N3427" s="822" t="s">
        <v>3162</v>
      </c>
    </row>
    <row r="3428" spans="1:14" ht="31.5" customHeight="1">
      <c r="A3428" s="320"/>
      <c r="B3428" s="791"/>
      <c r="C3428" s="794"/>
      <c r="D3428" s="812"/>
      <c r="E3428" s="815"/>
      <c r="F3428" s="797"/>
      <c r="G3428" s="797"/>
      <c r="H3428" s="515" t="s">
        <v>24</v>
      </c>
      <c r="I3428" s="515">
        <v>15</v>
      </c>
      <c r="J3428" s="515">
        <v>15</v>
      </c>
      <c r="K3428" s="515">
        <v>15</v>
      </c>
      <c r="L3428" s="515">
        <v>15</v>
      </c>
      <c r="M3428" s="612">
        <v>0</v>
      </c>
      <c r="N3428" s="787"/>
    </row>
    <row r="3429" spans="1:14" ht="31.5" customHeight="1" thickBot="1">
      <c r="A3429" s="320"/>
      <c r="B3429" s="792"/>
      <c r="C3429" s="795"/>
      <c r="D3429" s="813"/>
      <c r="E3429" s="816"/>
      <c r="F3429" s="797"/>
      <c r="G3429" s="797"/>
      <c r="H3429" s="515" t="s">
        <v>25</v>
      </c>
      <c r="I3429" s="515">
        <f t="shared" ref="I3429:K3429" si="85">I3427/I3428*100</f>
        <v>0</v>
      </c>
      <c r="J3429" s="515">
        <f t="shared" si="85"/>
        <v>0</v>
      </c>
      <c r="K3429" s="610">
        <f t="shared" si="85"/>
        <v>113.33333333333333</v>
      </c>
      <c r="L3429" s="515">
        <v>0</v>
      </c>
      <c r="M3429" s="609">
        <v>1.1299999999999999</v>
      </c>
      <c r="N3429" s="788"/>
    </row>
    <row r="3430" spans="1:14" ht="31.5" customHeight="1" thickTop="1">
      <c r="A3430" s="320"/>
      <c r="B3430" s="800" t="s">
        <v>3154</v>
      </c>
      <c r="C3430" s="801" t="s">
        <v>3155</v>
      </c>
      <c r="D3430" s="802" t="s">
        <v>3156</v>
      </c>
      <c r="E3430" s="803" t="s">
        <v>55</v>
      </c>
      <c r="F3430" s="804" t="s">
        <v>3163</v>
      </c>
      <c r="G3430" s="804" t="s">
        <v>3164</v>
      </c>
      <c r="H3430" s="513" t="s">
        <v>22</v>
      </c>
      <c r="I3430" s="513">
        <v>3010</v>
      </c>
      <c r="J3430" s="513">
        <v>5303</v>
      </c>
      <c r="K3430" s="513">
        <v>12302</v>
      </c>
      <c r="L3430" s="513">
        <v>9348</v>
      </c>
      <c r="M3430" s="608">
        <v>0.2</v>
      </c>
      <c r="N3430" s="786"/>
    </row>
    <row r="3431" spans="1:14" ht="31.5" customHeight="1">
      <c r="A3431" s="320"/>
      <c r="B3431" s="791"/>
      <c r="C3431" s="794"/>
      <c r="D3431" s="797"/>
      <c r="E3431" s="797"/>
      <c r="F3431" s="797"/>
      <c r="G3431" s="797"/>
      <c r="H3431" s="515" t="s">
        <v>24</v>
      </c>
      <c r="I3431" s="515">
        <v>15000</v>
      </c>
      <c r="J3431" s="515">
        <v>15000</v>
      </c>
      <c r="K3431" s="515">
        <v>15000</v>
      </c>
      <c r="L3431" s="515">
        <v>15000</v>
      </c>
      <c r="M3431" s="609">
        <v>0.35</v>
      </c>
      <c r="N3431" s="787"/>
    </row>
    <row r="3432" spans="1:14" ht="31.5" customHeight="1" thickBot="1">
      <c r="A3432" s="320"/>
      <c r="B3432" s="791"/>
      <c r="C3432" s="794"/>
      <c r="D3432" s="797"/>
      <c r="E3432" s="797"/>
      <c r="F3432" s="797"/>
      <c r="G3432" s="797"/>
      <c r="H3432" s="515" t="s">
        <v>25</v>
      </c>
      <c r="I3432" s="610">
        <f t="shared" ref="I3432:L3432" si="86">I3430/I3431*100</f>
        <v>20.066666666666666</v>
      </c>
      <c r="J3432" s="610">
        <f t="shared" si="86"/>
        <v>35.353333333333332</v>
      </c>
      <c r="K3432" s="610">
        <f t="shared" si="86"/>
        <v>82.013333333333335</v>
      </c>
      <c r="L3432" s="610">
        <f t="shared" si="86"/>
        <v>62.32</v>
      </c>
      <c r="M3432" s="609">
        <v>0.82</v>
      </c>
      <c r="N3432" s="788"/>
    </row>
    <row r="3433" spans="1:14" ht="31.5" customHeight="1" thickTop="1">
      <c r="A3433" s="320"/>
      <c r="B3433" s="790" t="s">
        <v>3154</v>
      </c>
      <c r="C3433" s="793" t="s">
        <v>3155</v>
      </c>
      <c r="D3433" s="811" t="s">
        <v>3156</v>
      </c>
      <c r="E3433" s="814" t="s">
        <v>59</v>
      </c>
      <c r="F3433" s="804" t="s">
        <v>3165</v>
      </c>
      <c r="G3433" s="804" t="s">
        <v>3166</v>
      </c>
      <c r="H3433" s="513" t="s">
        <v>22</v>
      </c>
      <c r="I3433" s="513">
        <v>671</v>
      </c>
      <c r="J3433" s="513">
        <v>934</v>
      </c>
      <c r="K3433" s="513">
        <v>2196</v>
      </c>
      <c r="L3433" s="513">
        <v>1522</v>
      </c>
      <c r="M3433" s="608">
        <v>-0.83</v>
      </c>
      <c r="N3433" s="786"/>
    </row>
    <row r="3434" spans="1:14" ht="31.5" customHeight="1">
      <c r="A3434" s="320"/>
      <c r="B3434" s="791"/>
      <c r="C3434" s="794"/>
      <c r="D3434" s="812"/>
      <c r="E3434" s="815"/>
      <c r="F3434" s="797"/>
      <c r="G3434" s="797"/>
      <c r="H3434" s="515" t="s">
        <v>24</v>
      </c>
      <c r="I3434" s="515">
        <v>4000</v>
      </c>
      <c r="J3434" s="515">
        <v>4000</v>
      </c>
      <c r="K3434" s="515">
        <v>4000</v>
      </c>
      <c r="L3434" s="515">
        <v>4000</v>
      </c>
      <c r="M3434" s="613">
        <v>-0.76</v>
      </c>
      <c r="N3434" s="787"/>
    </row>
    <row r="3435" spans="1:14" ht="31.5" customHeight="1" thickBot="1">
      <c r="A3435" s="320"/>
      <c r="B3435" s="792"/>
      <c r="C3435" s="795"/>
      <c r="D3435" s="813"/>
      <c r="E3435" s="816"/>
      <c r="F3435" s="797"/>
      <c r="G3435" s="797"/>
      <c r="H3435" s="515" t="s">
        <v>25</v>
      </c>
      <c r="I3435" s="515">
        <f t="shared" ref="I3435:L3435" si="87">(((I3433/I3434)-1)*100)</f>
        <v>-83.224999999999994</v>
      </c>
      <c r="J3435" s="515">
        <f t="shared" si="87"/>
        <v>-76.649999999999991</v>
      </c>
      <c r="K3435" s="515">
        <f t="shared" si="87"/>
        <v>-45.099999999999994</v>
      </c>
      <c r="L3435" s="515">
        <f t="shared" si="87"/>
        <v>-61.949999999999996</v>
      </c>
      <c r="M3435" s="515" t="s">
        <v>3167</v>
      </c>
      <c r="N3435" s="788"/>
    </row>
    <row r="3436" spans="1:14" ht="31.5" customHeight="1" thickTop="1">
      <c r="A3436" s="320"/>
      <c r="B3436" s="800" t="s">
        <v>3154</v>
      </c>
      <c r="C3436" s="801" t="s">
        <v>3155</v>
      </c>
      <c r="D3436" s="802" t="s">
        <v>3156</v>
      </c>
      <c r="E3436" s="803" t="s">
        <v>91</v>
      </c>
      <c r="F3436" s="804" t="s">
        <v>3168</v>
      </c>
      <c r="G3436" s="804" t="s">
        <v>3169</v>
      </c>
      <c r="H3436" s="513" t="s">
        <v>22</v>
      </c>
      <c r="I3436" s="513">
        <v>0</v>
      </c>
      <c r="J3436" s="513">
        <v>0</v>
      </c>
      <c r="K3436" s="513">
        <v>80</v>
      </c>
      <c r="L3436" s="513">
        <v>0</v>
      </c>
      <c r="M3436" s="611">
        <v>0</v>
      </c>
      <c r="N3436" s="822" t="s">
        <v>3170</v>
      </c>
    </row>
    <row r="3437" spans="1:14" ht="31.5" customHeight="1">
      <c r="A3437" s="320"/>
      <c r="B3437" s="791"/>
      <c r="C3437" s="794"/>
      <c r="D3437" s="797"/>
      <c r="E3437" s="797"/>
      <c r="F3437" s="797"/>
      <c r="G3437" s="797"/>
      <c r="H3437" s="515" t="s">
        <v>24</v>
      </c>
      <c r="I3437" s="515">
        <v>80</v>
      </c>
      <c r="J3437" s="515">
        <v>80</v>
      </c>
      <c r="K3437" s="515">
        <v>80</v>
      </c>
      <c r="L3437" s="515">
        <v>80</v>
      </c>
      <c r="M3437" s="612">
        <v>0</v>
      </c>
      <c r="N3437" s="787"/>
    </row>
    <row r="3438" spans="1:14" ht="31.5" customHeight="1" thickBot="1">
      <c r="A3438" s="320"/>
      <c r="B3438" s="791"/>
      <c r="C3438" s="794"/>
      <c r="D3438" s="797"/>
      <c r="E3438" s="797"/>
      <c r="F3438" s="797"/>
      <c r="G3438" s="797"/>
      <c r="H3438" s="515" t="s">
        <v>25</v>
      </c>
      <c r="I3438" s="515">
        <f>I3436/I3437*100</f>
        <v>0</v>
      </c>
      <c r="J3438" s="515">
        <v>0</v>
      </c>
      <c r="K3438" s="609">
        <v>1</v>
      </c>
      <c r="L3438" s="515">
        <v>0</v>
      </c>
      <c r="M3438" s="609">
        <v>1</v>
      </c>
      <c r="N3438" s="788"/>
    </row>
    <row r="3439" spans="1:14" ht="31.5" customHeight="1" thickTop="1">
      <c r="A3439" s="320"/>
      <c r="B3439" s="790" t="s">
        <v>3154</v>
      </c>
      <c r="C3439" s="793" t="s">
        <v>3155</v>
      </c>
      <c r="D3439" s="817" t="s">
        <v>3156</v>
      </c>
      <c r="E3439" s="820" t="s">
        <v>94</v>
      </c>
      <c r="F3439" s="804" t="s">
        <v>3171</v>
      </c>
      <c r="G3439" s="804" t="s">
        <v>3172</v>
      </c>
      <c r="H3439" s="513" t="s">
        <v>22</v>
      </c>
      <c r="I3439" s="513">
        <v>0</v>
      </c>
      <c r="J3439" s="513">
        <v>0</v>
      </c>
      <c r="K3439" s="513">
        <v>0</v>
      </c>
      <c r="L3439" s="513">
        <v>0</v>
      </c>
      <c r="M3439" s="611">
        <v>0</v>
      </c>
      <c r="N3439" s="822" t="s">
        <v>3173</v>
      </c>
    </row>
    <row r="3440" spans="1:14" ht="31.5" customHeight="1">
      <c r="A3440" s="320"/>
      <c r="B3440" s="791"/>
      <c r="C3440" s="794"/>
      <c r="D3440" s="818"/>
      <c r="E3440" s="821"/>
      <c r="F3440" s="797"/>
      <c r="G3440" s="797"/>
      <c r="H3440" s="515" t="s">
        <v>24</v>
      </c>
      <c r="I3440" s="515">
        <v>2000</v>
      </c>
      <c r="J3440" s="515">
        <v>2000</v>
      </c>
      <c r="K3440" s="515">
        <v>2000</v>
      </c>
      <c r="L3440" s="515">
        <v>2000</v>
      </c>
      <c r="M3440" s="614">
        <v>0</v>
      </c>
      <c r="N3440" s="787"/>
    </row>
    <row r="3441" spans="1:14" ht="31.5" customHeight="1" thickBot="1">
      <c r="A3441" s="320"/>
      <c r="B3441" s="792"/>
      <c r="C3441" s="795"/>
      <c r="D3441" s="819"/>
      <c r="E3441" s="821"/>
      <c r="F3441" s="797"/>
      <c r="G3441" s="797"/>
      <c r="H3441" s="515" t="s">
        <v>25</v>
      </c>
      <c r="I3441" s="515">
        <f>I3439/I3440*100</f>
        <v>0</v>
      </c>
      <c r="J3441" s="515">
        <v>0</v>
      </c>
      <c r="K3441" s="515">
        <v>0</v>
      </c>
      <c r="L3441" s="515">
        <v>0</v>
      </c>
      <c r="M3441" s="615">
        <v>0</v>
      </c>
      <c r="N3441" s="823"/>
    </row>
    <row r="3442" spans="1:14" ht="31.5" customHeight="1" thickTop="1">
      <c r="A3442" s="320"/>
      <c r="B3442" s="800" t="s">
        <v>3154</v>
      </c>
      <c r="C3442" s="801" t="s">
        <v>3155</v>
      </c>
      <c r="D3442" s="802" t="s">
        <v>3156</v>
      </c>
      <c r="E3442" s="803" t="s">
        <v>97</v>
      </c>
      <c r="F3442" s="804" t="s">
        <v>3174</v>
      </c>
      <c r="G3442" s="804" t="s">
        <v>3175</v>
      </c>
      <c r="H3442" s="513" t="s">
        <v>22</v>
      </c>
      <c r="I3442" s="513">
        <v>27</v>
      </c>
      <c r="J3442" s="513">
        <v>120</v>
      </c>
      <c r="K3442" s="513">
        <v>194</v>
      </c>
      <c r="L3442" s="513">
        <v>284</v>
      </c>
      <c r="M3442" s="608">
        <v>9.4076000000000007E-2</v>
      </c>
      <c r="N3442" s="786"/>
    </row>
    <row r="3443" spans="1:14" ht="31.5" customHeight="1">
      <c r="A3443" s="320"/>
      <c r="B3443" s="791"/>
      <c r="C3443" s="794"/>
      <c r="D3443" s="797"/>
      <c r="E3443" s="797"/>
      <c r="F3443" s="797"/>
      <c r="G3443" s="797"/>
      <c r="H3443" s="515" t="s">
        <v>24</v>
      </c>
      <c r="I3443" s="515">
        <v>287</v>
      </c>
      <c r="J3443" s="515">
        <v>287</v>
      </c>
      <c r="K3443" s="515">
        <v>287</v>
      </c>
      <c r="L3443" s="515">
        <v>287</v>
      </c>
      <c r="M3443" s="609">
        <v>0.42</v>
      </c>
      <c r="N3443" s="787"/>
    </row>
    <row r="3444" spans="1:14" ht="31.5" customHeight="1" thickBot="1">
      <c r="A3444" s="320"/>
      <c r="B3444" s="791"/>
      <c r="C3444" s="794"/>
      <c r="D3444" s="797"/>
      <c r="E3444" s="797"/>
      <c r="F3444" s="797"/>
      <c r="G3444" s="797"/>
      <c r="H3444" s="515" t="s">
        <v>25</v>
      </c>
      <c r="I3444" s="610">
        <f t="shared" ref="I3444:L3444" si="88">I3442/I3443*100</f>
        <v>9.4076655052264808</v>
      </c>
      <c r="J3444" s="610">
        <f t="shared" si="88"/>
        <v>41.811846689895468</v>
      </c>
      <c r="K3444" s="610">
        <f t="shared" si="88"/>
        <v>67.595818815331015</v>
      </c>
      <c r="L3444" s="610">
        <f t="shared" si="88"/>
        <v>98.954703832752614</v>
      </c>
      <c r="M3444" s="609">
        <v>0.68</v>
      </c>
      <c r="N3444" s="788"/>
    </row>
    <row r="3445" spans="1:14" ht="31.5" customHeight="1" thickTop="1">
      <c r="A3445" s="320"/>
      <c r="B3445" s="790" t="s">
        <v>3154</v>
      </c>
      <c r="C3445" s="793" t="s">
        <v>3155</v>
      </c>
      <c r="D3445" s="811" t="s">
        <v>3156</v>
      </c>
      <c r="E3445" s="814" t="s">
        <v>30</v>
      </c>
      <c r="F3445" s="804" t="s">
        <v>3176</v>
      </c>
      <c r="G3445" s="804" t="s">
        <v>3177</v>
      </c>
      <c r="H3445" s="513" t="s">
        <v>22</v>
      </c>
      <c r="I3445" s="513">
        <v>2</v>
      </c>
      <c r="J3445" s="513">
        <v>0</v>
      </c>
      <c r="K3445" s="513">
        <v>0</v>
      </c>
      <c r="L3445" s="513">
        <v>0</v>
      </c>
      <c r="M3445" s="608">
        <v>0.66666000000000003</v>
      </c>
      <c r="N3445" s="786"/>
    </row>
    <row r="3446" spans="1:14" ht="31.5" customHeight="1">
      <c r="A3446" s="320"/>
      <c r="B3446" s="791"/>
      <c r="C3446" s="794"/>
      <c r="D3446" s="812"/>
      <c r="E3446" s="815"/>
      <c r="F3446" s="797"/>
      <c r="G3446" s="797"/>
      <c r="H3446" s="515" t="s">
        <v>24</v>
      </c>
      <c r="I3446" s="515">
        <v>3</v>
      </c>
      <c r="J3446" s="515">
        <v>3</v>
      </c>
      <c r="K3446" s="515">
        <v>3</v>
      </c>
      <c r="L3446" s="515">
        <v>0</v>
      </c>
      <c r="M3446" s="609">
        <v>0</v>
      </c>
      <c r="N3446" s="787"/>
    </row>
    <row r="3447" spans="1:14" ht="31.5" customHeight="1" thickBot="1">
      <c r="A3447" s="320"/>
      <c r="B3447" s="792"/>
      <c r="C3447" s="795"/>
      <c r="D3447" s="813"/>
      <c r="E3447" s="816"/>
      <c r="F3447" s="797"/>
      <c r="G3447" s="797"/>
      <c r="H3447" s="515" t="s">
        <v>25</v>
      </c>
      <c r="I3447" s="610">
        <f>I3445/I3446*100</f>
        <v>66.666666666666657</v>
      </c>
      <c r="J3447" s="515">
        <v>0</v>
      </c>
      <c r="K3447" s="517">
        <v>0</v>
      </c>
      <c r="L3447" s="515">
        <v>0</v>
      </c>
      <c r="M3447" s="609">
        <v>0</v>
      </c>
      <c r="N3447" s="788"/>
    </row>
    <row r="3448" spans="1:14" ht="31.5" customHeight="1" thickTop="1">
      <c r="A3448" s="320"/>
      <c r="B3448" s="800" t="s">
        <v>3154</v>
      </c>
      <c r="C3448" s="801" t="s">
        <v>3155</v>
      </c>
      <c r="D3448" s="802" t="s">
        <v>3156</v>
      </c>
      <c r="E3448" s="803" t="s">
        <v>33</v>
      </c>
      <c r="F3448" s="804" t="s">
        <v>3178</v>
      </c>
      <c r="G3448" s="804" t="s">
        <v>3179</v>
      </c>
      <c r="H3448" s="513" t="s">
        <v>22</v>
      </c>
      <c r="I3448" s="513">
        <v>0</v>
      </c>
      <c r="J3448" s="513">
        <v>0</v>
      </c>
      <c r="K3448" s="519">
        <v>0</v>
      </c>
      <c r="L3448" s="513">
        <v>10</v>
      </c>
      <c r="M3448" s="611">
        <v>0</v>
      </c>
      <c r="N3448" s="822" t="s">
        <v>3180</v>
      </c>
    </row>
    <row r="3449" spans="1:14" ht="31.5" customHeight="1">
      <c r="A3449" s="320"/>
      <c r="B3449" s="791"/>
      <c r="C3449" s="794"/>
      <c r="D3449" s="797"/>
      <c r="E3449" s="797"/>
      <c r="F3449" s="797"/>
      <c r="G3449" s="797"/>
      <c r="H3449" s="515" t="s">
        <v>24</v>
      </c>
      <c r="I3449" s="515">
        <v>27</v>
      </c>
      <c r="J3449" s="515">
        <v>27</v>
      </c>
      <c r="K3449" s="616">
        <v>27</v>
      </c>
      <c r="L3449" s="515">
        <v>27</v>
      </c>
      <c r="M3449" s="614">
        <v>0</v>
      </c>
      <c r="N3449" s="787"/>
    </row>
    <row r="3450" spans="1:14" ht="31.5" customHeight="1" thickBot="1">
      <c r="A3450" s="320"/>
      <c r="B3450" s="791"/>
      <c r="C3450" s="794"/>
      <c r="D3450" s="797"/>
      <c r="E3450" s="797"/>
      <c r="F3450" s="797"/>
      <c r="G3450" s="797"/>
      <c r="H3450" s="515" t="s">
        <v>25</v>
      </c>
      <c r="I3450" s="515">
        <f>I3448/I3449*100</f>
        <v>0</v>
      </c>
      <c r="J3450" s="515">
        <f t="shared" ref="J3450:K3450" si="89">J3448/J3449*100</f>
        <v>0</v>
      </c>
      <c r="K3450" s="515">
        <f t="shared" si="89"/>
        <v>0</v>
      </c>
      <c r="L3450" s="515">
        <f>L3448/L3449*100</f>
        <v>37.037037037037038</v>
      </c>
      <c r="M3450" s="615">
        <v>0</v>
      </c>
      <c r="N3450" s="788"/>
    </row>
    <row r="3451" spans="1:14" ht="31.5" customHeight="1" thickTop="1">
      <c r="A3451" s="320"/>
      <c r="B3451" s="790" t="s">
        <v>3154</v>
      </c>
      <c r="C3451" s="793" t="s">
        <v>3155</v>
      </c>
      <c r="D3451" s="811" t="s">
        <v>3156</v>
      </c>
      <c r="E3451" s="814" t="s">
        <v>36</v>
      </c>
      <c r="F3451" s="804" t="s">
        <v>3181</v>
      </c>
      <c r="G3451" s="804" t="s">
        <v>3182</v>
      </c>
      <c r="H3451" s="513" t="s">
        <v>22</v>
      </c>
      <c r="I3451" s="513">
        <v>0</v>
      </c>
      <c r="J3451" s="513">
        <v>0</v>
      </c>
      <c r="K3451" s="513">
        <v>9</v>
      </c>
      <c r="L3451" s="513">
        <v>17</v>
      </c>
      <c r="M3451" s="611">
        <v>0</v>
      </c>
      <c r="N3451" s="822" t="s">
        <v>3180</v>
      </c>
    </row>
    <row r="3452" spans="1:14" ht="31.5" customHeight="1">
      <c r="A3452" s="320"/>
      <c r="B3452" s="791"/>
      <c r="C3452" s="794"/>
      <c r="D3452" s="812"/>
      <c r="E3452" s="815"/>
      <c r="F3452" s="797"/>
      <c r="G3452" s="797"/>
      <c r="H3452" s="515" t="s">
        <v>24</v>
      </c>
      <c r="I3452" s="515">
        <v>27</v>
      </c>
      <c r="J3452" s="515">
        <v>27</v>
      </c>
      <c r="K3452" s="515">
        <v>27</v>
      </c>
      <c r="L3452" s="515">
        <v>27</v>
      </c>
      <c r="M3452" s="612">
        <v>0</v>
      </c>
      <c r="N3452" s="787"/>
    </row>
    <row r="3453" spans="1:14" ht="31.5" customHeight="1" thickBot="1">
      <c r="A3453" s="320"/>
      <c r="B3453" s="792"/>
      <c r="C3453" s="795"/>
      <c r="D3453" s="813"/>
      <c r="E3453" s="816"/>
      <c r="F3453" s="797"/>
      <c r="G3453" s="797"/>
      <c r="H3453" s="515" t="s">
        <v>25</v>
      </c>
      <c r="I3453" s="515">
        <f>I3451/I3452*100</f>
        <v>0</v>
      </c>
      <c r="J3453" s="515">
        <v>0</v>
      </c>
      <c r="K3453" s="515">
        <f>K3451/K3452*100</f>
        <v>33.333333333333329</v>
      </c>
      <c r="L3453" s="515">
        <f>L3451/L3452*100</f>
        <v>62.962962962962962</v>
      </c>
      <c r="M3453" s="609">
        <v>0.33</v>
      </c>
      <c r="N3453" s="788"/>
    </row>
    <row r="3454" spans="1:14" ht="31.5" customHeight="1" thickTop="1">
      <c r="A3454" s="320"/>
      <c r="B3454" s="800" t="s">
        <v>3154</v>
      </c>
      <c r="C3454" s="801" t="s">
        <v>3155</v>
      </c>
      <c r="D3454" s="802" t="s">
        <v>3156</v>
      </c>
      <c r="E3454" s="803" t="s">
        <v>39</v>
      </c>
      <c r="F3454" s="804" t="s">
        <v>3183</v>
      </c>
      <c r="G3454" s="824" t="s">
        <v>3184</v>
      </c>
      <c r="H3454" s="513" t="s">
        <v>22</v>
      </c>
      <c r="I3454" s="513">
        <v>0</v>
      </c>
      <c r="J3454" s="513">
        <v>0</v>
      </c>
      <c r="K3454" s="513">
        <v>0</v>
      </c>
      <c r="L3454" s="513">
        <v>17</v>
      </c>
      <c r="M3454" s="611">
        <v>0</v>
      </c>
      <c r="N3454" s="822" t="s">
        <v>3180</v>
      </c>
    </row>
    <row r="3455" spans="1:14" ht="31.5" customHeight="1">
      <c r="A3455" s="320"/>
      <c r="B3455" s="791"/>
      <c r="C3455" s="794"/>
      <c r="D3455" s="797"/>
      <c r="E3455" s="797"/>
      <c r="F3455" s="797"/>
      <c r="G3455" s="797"/>
      <c r="H3455" s="515" t="s">
        <v>24</v>
      </c>
      <c r="I3455" s="515">
        <v>27</v>
      </c>
      <c r="J3455" s="515">
        <v>27</v>
      </c>
      <c r="K3455" s="515">
        <v>27</v>
      </c>
      <c r="L3455" s="515">
        <v>27</v>
      </c>
      <c r="M3455" s="614">
        <v>0</v>
      </c>
      <c r="N3455" s="787"/>
    </row>
    <row r="3456" spans="1:14" ht="31.5" customHeight="1" thickBot="1">
      <c r="A3456" s="320"/>
      <c r="B3456" s="791"/>
      <c r="C3456" s="794"/>
      <c r="D3456" s="797"/>
      <c r="E3456" s="797"/>
      <c r="F3456" s="797"/>
      <c r="G3456" s="825"/>
      <c r="H3456" s="515" t="s">
        <v>25</v>
      </c>
      <c r="I3456" s="515">
        <f>I3454/I3455*100</f>
        <v>0</v>
      </c>
      <c r="J3456" s="515">
        <v>0</v>
      </c>
      <c r="K3456" s="515">
        <v>0</v>
      </c>
      <c r="L3456" s="515">
        <f>L3454/L3455*100</f>
        <v>62.962962962962962</v>
      </c>
      <c r="M3456" s="615">
        <v>0</v>
      </c>
      <c r="N3456" s="788"/>
    </row>
    <row r="3457" spans="1:14" ht="31.5" customHeight="1" thickTop="1">
      <c r="A3457" s="320"/>
      <c r="B3457" s="790" t="s">
        <v>3154</v>
      </c>
      <c r="C3457" s="793" t="s">
        <v>3155</v>
      </c>
      <c r="D3457" s="811" t="s">
        <v>3156</v>
      </c>
      <c r="E3457" s="814" t="s">
        <v>42</v>
      </c>
      <c r="F3457" s="804" t="s">
        <v>3185</v>
      </c>
      <c r="G3457" s="804" t="s">
        <v>3186</v>
      </c>
      <c r="H3457" s="513" t="s">
        <v>22</v>
      </c>
      <c r="I3457" s="513">
        <v>0</v>
      </c>
      <c r="J3457" s="513">
        <v>0</v>
      </c>
      <c r="K3457" s="513">
        <v>0</v>
      </c>
      <c r="L3457" s="513">
        <v>30</v>
      </c>
      <c r="M3457" s="611">
        <v>0</v>
      </c>
      <c r="N3457" s="822" t="s">
        <v>3180</v>
      </c>
    </row>
    <row r="3458" spans="1:14" ht="31.5" customHeight="1">
      <c r="A3458" s="320"/>
      <c r="B3458" s="791"/>
      <c r="C3458" s="794"/>
      <c r="D3458" s="812"/>
      <c r="E3458" s="815"/>
      <c r="F3458" s="797"/>
      <c r="G3458" s="797"/>
      <c r="H3458" s="515" t="s">
        <v>24</v>
      </c>
      <c r="I3458" s="515">
        <v>30</v>
      </c>
      <c r="J3458" s="515">
        <v>30</v>
      </c>
      <c r="K3458" s="515">
        <v>30</v>
      </c>
      <c r="L3458" s="515">
        <v>30</v>
      </c>
      <c r="M3458" s="612">
        <v>0</v>
      </c>
      <c r="N3458" s="787"/>
    </row>
    <row r="3459" spans="1:14" ht="31.5" customHeight="1" thickBot="1">
      <c r="A3459" s="320"/>
      <c r="B3459" s="792"/>
      <c r="C3459" s="795"/>
      <c r="D3459" s="813"/>
      <c r="E3459" s="816"/>
      <c r="F3459" s="797"/>
      <c r="G3459" s="797"/>
      <c r="H3459" s="515" t="s">
        <v>25</v>
      </c>
      <c r="I3459" s="515">
        <f>I3457/I3458*100</f>
        <v>0</v>
      </c>
      <c r="J3459" s="515">
        <v>0</v>
      </c>
      <c r="K3459" s="515">
        <f>K3457/K3458*100</f>
        <v>0</v>
      </c>
      <c r="L3459" s="515">
        <f>L3457/L3458*100</f>
        <v>100</v>
      </c>
      <c r="M3459" s="515">
        <v>0</v>
      </c>
      <c r="N3459" s="788"/>
    </row>
    <row r="3460" spans="1:14" ht="31.5" customHeight="1" thickTop="1">
      <c r="A3460" s="320"/>
      <c r="B3460" s="800" t="s">
        <v>3154</v>
      </c>
      <c r="C3460" s="801" t="s">
        <v>3155</v>
      </c>
      <c r="D3460" s="802" t="s">
        <v>3156</v>
      </c>
      <c r="E3460" s="803" t="s">
        <v>402</v>
      </c>
      <c r="F3460" s="804" t="s">
        <v>3187</v>
      </c>
      <c r="G3460" s="804" t="s">
        <v>3188</v>
      </c>
      <c r="H3460" s="513" t="s">
        <v>22</v>
      </c>
      <c r="I3460" s="513">
        <v>2</v>
      </c>
      <c r="J3460" s="513">
        <v>0</v>
      </c>
      <c r="K3460" s="513">
        <v>0</v>
      </c>
      <c r="L3460" s="513">
        <v>0</v>
      </c>
      <c r="M3460" s="608">
        <v>0.25</v>
      </c>
      <c r="N3460" s="822" t="s">
        <v>3189</v>
      </c>
    </row>
    <row r="3461" spans="1:14" ht="31.5" customHeight="1">
      <c r="A3461" s="320"/>
      <c r="B3461" s="791"/>
      <c r="C3461" s="794"/>
      <c r="D3461" s="797"/>
      <c r="E3461" s="797"/>
      <c r="F3461" s="797"/>
      <c r="G3461" s="797"/>
      <c r="H3461" s="515" t="s">
        <v>24</v>
      </c>
      <c r="I3461" s="515">
        <v>8</v>
      </c>
      <c r="J3461" s="515">
        <v>8</v>
      </c>
      <c r="K3461" s="515">
        <v>8</v>
      </c>
      <c r="L3461" s="515">
        <v>8</v>
      </c>
      <c r="M3461" s="609">
        <v>0</v>
      </c>
      <c r="N3461" s="787"/>
    </row>
    <row r="3462" spans="1:14" ht="31.5" customHeight="1" thickBot="1">
      <c r="A3462" s="320"/>
      <c r="B3462" s="791"/>
      <c r="C3462" s="794"/>
      <c r="D3462" s="797"/>
      <c r="E3462" s="797"/>
      <c r="F3462" s="797"/>
      <c r="G3462" s="797"/>
      <c r="H3462" s="515" t="s">
        <v>25</v>
      </c>
      <c r="I3462" s="515">
        <f>I3460/I3461*100</f>
        <v>25</v>
      </c>
      <c r="J3462" s="515">
        <v>0</v>
      </c>
      <c r="K3462" s="515">
        <v>0</v>
      </c>
      <c r="L3462" s="515">
        <v>0</v>
      </c>
      <c r="M3462" s="609">
        <v>0</v>
      </c>
      <c r="N3462" s="823"/>
    </row>
    <row r="3463" spans="1:14" ht="31.5" customHeight="1" thickTop="1">
      <c r="A3463" s="320"/>
      <c r="B3463" s="790" t="s">
        <v>3154</v>
      </c>
      <c r="C3463" s="793" t="s">
        <v>3155</v>
      </c>
      <c r="D3463" s="811" t="s">
        <v>3156</v>
      </c>
      <c r="E3463" s="814" t="s">
        <v>406</v>
      </c>
      <c r="F3463" s="804" t="s">
        <v>3190</v>
      </c>
      <c r="G3463" s="804" t="s">
        <v>3191</v>
      </c>
      <c r="H3463" s="513" t="s">
        <v>22</v>
      </c>
      <c r="I3463" s="513">
        <v>123</v>
      </c>
      <c r="J3463" s="513">
        <v>193</v>
      </c>
      <c r="K3463" s="513">
        <v>67</v>
      </c>
      <c r="L3463" s="513">
        <v>31</v>
      </c>
      <c r="M3463" s="608">
        <v>0.123</v>
      </c>
      <c r="N3463" s="786"/>
    </row>
    <row r="3464" spans="1:14" ht="31.5" customHeight="1">
      <c r="A3464" s="320"/>
      <c r="B3464" s="791"/>
      <c r="C3464" s="794"/>
      <c r="D3464" s="812"/>
      <c r="E3464" s="815"/>
      <c r="F3464" s="797"/>
      <c r="G3464" s="797"/>
      <c r="H3464" s="515" t="s">
        <v>24</v>
      </c>
      <c r="I3464" s="515">
        <v>1000</v>
      </c>
      <c r="J3464" s="515">
        <v>1000</v>
      </c>
      <c r="K3464" s="515">
        <v>1000</v>
      </c>
      <c r="L3464" s="515">
        <v>1000</v>
      </c>
      <c r="M3464" s="613">
        <v>0.193</v>
      </c>
      <c r="N3464" s="787"/>
    </row>
    <row r="3465" spans="1:14" ht="31.5" customHeight="1" thickBot="1">
      <c r="A3465" s="320"/>
      <c r="B3465" s="792"/>
      <c r="C3465" s="795"/>
      <c r="D3465" s="813"/>
      <c r="E3465" s="816"/>
      <c r="F3465" s="797"/>
      <c r="G3465" s="797"/>
      <c r="H3465" s="515" t="s">
        <v>25</v>
      </c>
      <c r="I3465" s="515">
        <f>I3463/I3464*100</f>
        <v>12.3</v>
      </c>
      <c r="J3465" s="515">
        <v>19.3</v>
      </c>
      <c r="K3465" s="515">
        <f>K3463/K3464*100</f>
        <v>6.7</v>
      </c>
      <c r="L3465" s="515">
        <f>L3463/L3464*100</f>
        <v>3.1</v>
      </c>
      <c r="M3465" s="609">
        <v>7.0000000000000007E-2</v>
      </c>
      <c r="N3465" s="788"/>
    </row>
    <row r="3466" spans="1:14" ht="31.5" customHeight="1" thickTop="1">
      <c r="A3466" s="320"/>
      <c r="B3466" s="800" t="s">
        <v>3154</v>
      </c>
      <c r="C3466" s="801" t="s">
        <v>3155</v>
      </c>
      <c r="D3466" s="802" t="s">
        <v>3156</v>
      </c>
      <c r="E3466" s="803" t="s">
        <v>409</v>
      </c>
      <c r="F3466" s="804" t="s">
        <v>3192</v>
      </c>
      <c r="G3466" s="804" t="s">
        <v>3193</v>
      </c>
      <c r="H3466" s="513" t="s">
        <v>22</v>
      </c>
      <c r="I3466" s="513">
        <v>0</v>
      </c>
      <c r="J3466" s="513">
        <v>0</v>
      </c>
      <c r="K3466" s="513">
        <v>0</v>
      </c>
      <c r="L3466" s="513">
        <v>0</v>
      </c>
      <c r="M3466" s="611">
        <v>0</v>
      </c>
      <c r="N3466" s="822" t="s">
        <v>3194</v>
      </c>
    </row>
    <row r="3467" spans="1:14" ht="31.5" customHeight="1">
      <c r="A3467" s="320"/>
      <c r="B3467" s="791"/>
      <c r="C3467" s="794"/>
      <c r="D3467" s="797"/>
      <c r="E3467" s="797"/>
      <c r="F3467" s="797"/>
      <c r="G3467" s="797"/>
      <c r="H3467" s="515" t="s">
        <v>24</v>
      </c>
      <c r="I3467" s="515">
        <v>2000</v>
      </c>
      <c r="J3467" s="515">
        <v>2000</v>
      </c>
      <c r="K3467" s="515">
        <v>2000</v>
      </c>
      <c r="L3467" s="515">
        <v>2000</v>
      </c>
      <c r="M3467" s="612">
        <v>0</v>
      </c>
      <c r="N3467" s="787"/>
    </row>
    <row r="3468" spans="1:14" ht="31.5" customHeight="1" thickBot="1">
      <c r="A3468" s="320"/>
      <c r="B3468" s="791"/>
      <c r="C3468" s="794"/>
      <c r="D3468" s="797"/>
      <c r="E3468" s="797"/>
      <c r="F3468" s="797"/>
      <c r="G3468" s="797"/>
      <c r="H3468" s="515" t="s">
        <v>25</v>
      </c>
      <c r="I3468" s="515">
        <f>I3466/I3467*100</f>
        <v>0</v>
      </c>
      <c r="J3468" s="515">
        <v>0</v>
      </c>
      <c r="K3468" s="515">
        <v>0</v>
      </c>
      <c r="L3468" s="515">
        <v>0</v>
      </c>
      <c r="M3468" s="609">
        <v>0</v>
      </c>
      <c r="N3468" s="788"/>
    </row>
    <row r="3469" spans="1:14" ht="31.5" customHeight="1" thickTop="1">
      <c r="A3469" s="320"/>
      <c r="B3469" s="790" t="s">
        <v>3154</v>
      </c>
      <c r="C3469" s="793" t="s">
        <v>3155</v>
      </c>
      <c r="D3469" s="811" t="s">
        <v>3156</v>
      </c>
      <c r="E3469" s="814" t="s">
        <v>412</v>
      </c>
      <c r="F3469" s="804" t="s">
        <v>3195</v>
      </c>
      <c r="G3469" s="804" t="s">
        <v>3196</v>
      </c>
      <c r="H3469" s="513" t="s">
        <v>22</v>
      </c>
      <c r="I3469" s="513">
        <v>0</v>
      </c>
      <c r="J3469" s="513">
        <v>0</v>
      </c>
      <c r="K3469" s="513">
        <v>0</v>
      </c>
      <c r="L3469" s="513">
        <v>0</v>
      </c>
      <c r="M3469" s="611">
        <v>0</v>
      </c>
      <c r="N3469" s="822" t="s">
        <v>3194</v>
      </c>
    </row>
    <row r="3470" spans="1:14" ht="31.5" customHeight="1">
      <c r="A3470" s="320"/>
      <c r="B3470" s="791"/>
      <c r="C3470" s="794"/>
      <c r="D3470" s="812"/>
      <c r="E3470" s="815"/>
      <c r="F3470" s="797"/>
      <c r="G3470" s="797"/>
      <c r="H3470" s="515" t="s">
        <v>24</v>
      </c>
      <c r="I3470" s="515">
        <v>1500</v>
      </c>
      <c r="J3470" s="515">
        <v>1500</v>
      </c>
      <c r="K3470" s="515">
        <v>1500</v>
      </c>
      <c r="L3470" s="515">
        <v>1500</v>
      </c>
      <c r="M3470" s="614">
        <v>0</v>
      </c>
      <c r="N3470" s="787"/>
    </row>
    <row r="3471" spans="1:14" ht="31.5" customHeight="1" thickBot="1">
      <c r="A3471" s="320"/>
      <c r="B3471" s="792"/>
      <c r="C3471" s="795"/>
      <c r="D3471" s="813"/>
      <c r="E3471" s="816"/>
      <c r="F3471" s="797"/>
      <c r="G3471" s="797"/>
      <c r="H3471" s="515" t="s">
        <v>25</v>
      </c>
      <c r="I3471" s="515">
        <f>I3469/I3470*100</f>
        <v>0</v>
      </c>
      <c r="J3471" s="515">
        <v>0</v>
      </c>
      <c r="K3471" s="515">
        <v>0</v>
      </c>
      <c r="L3471" s="515">
        <v>0</v>
      </c>
      <c r="M3471" s="615">
        <v>0</v>
      </c>
      <c r="N3471" s="823"/>
    </row>
    <row r="3472" spans="1:14" ht="31.5" customHeight="1" thickTop="1">
      <c r="A3472" s="320"/>
      <c r="B3472" s="800" t="s">
        <v>3154</v>
      </c>
      <c r="C3472" s="801" t="s">
        <v>3155</v>
      </c>
      <c r="D3472" s="802" t="s">
        <v>3156</v>
      </c>
      <c r="E3472" s="803" t="s">
        <v>415</v>
      </c>
      <c r="F3472" s="804" t="s">
        <v>3197</v>
      </c>
      <c r="G3472" s="804" t="s">
        <v>3198</v>
      </c>
      <c r="H3472" s="513" t="s">
        <v>22</v>
      </c>
      <c r="I3472" s="513">
        <v>1167</v>
      </c>
      <c r="J3472" s="513">
        <v>384</v>
      </c>
      <c r="K3472" s="513">
        <v>392</v>
      </c>
      <c r="L3472" s="513">
        <v>840</v>
      </c>
      <c r="M3472" s="608">
        <v>-0.54</v>
      </c>
      <c r="N3472" s="786"/>
    </row>
    <row r="3473" spans="1:14" ht="31.5" customHeight="1">
      <c r="A3473" s="320"/>
      <c r="B3473" s="791"/>
      <c r="C3473" s="794"/>
      <c r="D3473" s="797"/>
      <c r="E3473" s="797"/>
      <c r="F3473" s="797"/>
      <c r="G3473" s="797"/>
      <c r="H3473" s="515" t="s">
        <v>24</v>
      </c>
      <c r="I3473" s="515">
        <v>2554</v>
      </c>
      <c r="J3473" s="515">
        <v>2554</v>
      </c>
      <c r="K3473" s="515">
        <v>2554</v>
      </c>
      <c r="L3473" s="515">
        <v>2554</v>
      </c>
      <c r="M3473" s="609">
        <v>-0.85</v>
      </c>
      <c r="N3473" s="787"/>
    </row>
    <row r="3474" spans="1:14" ht="31.5" customHeight="1" thickBot="1">
      <c r="A3474" s="320"/>
      <c r="B3474" s="791"/>
      <c r="C3474" s="794"/>
      <c r="D3474" s="797"/>
      <c r="E3474" s="797"/>
      <c r="F3474" s="797"/>
      <c r="G3474" s="797"/>
      <c r="H3474" s="515" t="s">
        <v>25</v>
      </c>
      <c r="I3474" s="610">
        <f t="shared" ref="I3474:L3474" si="90">((I3472/I3473-1)*100)</f>
        <v>-54.306969459671109</v>
      </c>
      <c r="J3474" s="610">
        <f t="shared" si="90"/>
        <v>-84.964761158966326</v>
      </c>
      <c r="K3474" s="610">
        <f t="shared" si="90"/>
        <v>-84.651527016444788</v>
      </c>
      <c r="L3474" s="610">
        <f t="shared" si="90"/>
        <v>-67.110415035238844</v>
      </c>
      <c r="M3474" s="609">
        <v>-0.84</v>
      </c>
      <c r="N3474" s="788"/>
    </row>
    <row r="3475" spans="1:14" ht="31.5" customHeight="1" thickTop="1">
      <c r="A3475" s="320"/>
      <c r="B3475" s="790" t="s">
        <v>3154</v>
      </c>
      <c r="C3475" s="793" t="s">
        <v>3155</v>
      </c>
      <c r="D3475" s="817" t="s">
        <v>3156</v>
      </c>
      <c r="E3475" s="820" t="s">
        <v>418</v>
      </c>
      <c r="F3475" s="804" t="s">
        <v>3199</v>
      </c>
      <c r="G3475" s="804" t="s">
        <v>3200</v>
      </c>
      <c r="H3475" s="513" t="s">
        <v>22</v>
      </c>
      <c r="I3475" s="513">
        <v>0</v>
      </c>
      <c r="J3475" s="513">
        <v>0</v>
      </c>
      <c r="K3475" s="513">
        <v>66</v>
      </c>
      <c r="L3475" s="513">
        <v>0</v>
      </c>
      <c r="M3475" s="611">
        <v>0</v>
      </c>
      <c r="N3475" s="822" t="s">
        <v>3201</v>
      </c>
    </row>
    <row r="3476" spans="1:14" ht="31.5" customHeight="1">
      <c r="A3476" s="320"/>
      <c r="B3476" s="791"/>
      <c r="C3476" s="794"/>
      <c r="D3476" s="818"/>
      <c r="E3476" s="821"/>
      <c r="F3476" s="797"/>
      <c r="G3476" s="797"/>
      <c r="H3476" s="515" t="s">
        <v>24</v>
      </c>
      <c r="I3476" s="515">
        <v>500</v>
      </c>
      <c r="J3476" s="515">
        <v>500</v>
      </c>
      <c r="K3476" s="515">
        <v>500</v>
      </c>
      <c r="L3476" s="515">
        <v>500</v>
      </c>
      <c r="M3476" s="612">
        <v>0</v>
      </c>
      <c r="N3476" s="787"/>
    </row>
    <row r="3477" spans="1:14" ht="31.5" customHeight="1" thickBot="1">
      <c r="A3477" s="320"/>
      <c r="B3477" s="792"/>
      <c r="C3477" s="795"/>
      <c r="D3477" s="819"/>
      <c r="E3477" s="821"/>
      <c r="F3477" s="797"/>
      <c r="G3477" s="797"/>
      <c r="H3477" s="515" t="s">
        <v>25</v>
      </c>
      <c r="I3477" s="515">
        <f>I3475/I3476*100</f>
        <v>0</v>
      </c>
      <c r="J3477" s="515">
        <v>0</v>
      </c>
      <c r="K3477" s="515">
        <f>K3475/K3476*100</f>
        <v>13.200000000000001</v>
      </c>
      <c r="L3477" s="515">
        <v>0</v>
      </c>
      <c r="M3477" s="609">
        <v>0.13</v>
      </c>
      <c r="N3477" s="788"/>
    </row>
    <row r="3478" spans="1:14" ht="31.5" customHeight="1" thickTop="1">
      <c r="A3478" s="320"/>
      <c r="B3478" s="790" t="s">
        <v>3154</v>
      </c>
      <c r="C3478" s="793" t="s">
        <v>3155</v>
      </c>
      <c r="D3478" s="811" t="s">
        <v>3156</v>
      </c>
      <c r="E3478" s="814" t="s">
        <v>421</v>
      </c>
      <c r="F3478" s="804" t="s">
        <v>3202</v>
      </c>
      <c r="G3478" s="804" t="s">
        <v>3200</v>
      </c>
      <c r="H3478" s="513" t="s">
        <v>22</v>
      </c>
      <c r="I3478" s="513">
        <v>0</v>
      </c>
      <c r="J3478" s="513">
        <v>0</v>
      </c>
      <c r="K3478" s="513">
        <v>0</v>
      </c>
      <c r="L3478" s="513">
        <v>0</v>
      </c>
      <c r="M3478" s="611">
        <v>0</v>
      </c>
      <c r="N3478" s="822" t="s">
        <v>3201</v>
      </c>
    </row>
    <row r="3479" spans="1:14" ht="31.5" customHeight="1">
      <c r="A3479" s="320"/>
      <c r="B3479" s="791"/>
      <c r="C3479" s="794"/>
      <c r="D3479" s="812"/>
      <c r="E3479" s="815"/>
      <c r="F3479" s="797"/>
      <c r="G3479" s="797"/>
      <c r="H3479" s="515" t="s">
        <v>24</v>
      </c>
      <c r="I3479" s="515">
        <v>10</v>
      </c>
      <c r="J3479" s="515">
        <v>10</v>
      </c>
      <c r="K3479" s="515">
        <v>10</v>
      </c>
      <c r="L3479" s="515">
        <v>10</v>
      </c>
      <c r="M3479" s="612">
        <v>0</v>
      </c>
      <c r="N3479" s="787"/>
    </row>
    <row r="3480" spans="1:14" ht="31.5" customHeight="1" thickBot="1">
      <c r="A3480" s="320"/>
      <c r="B3480" s="792"/>
      <c r="C3480" s="795"/>
      <c r="D3480" s="813"/>
      <c r="E3480" s="816"/>
      <c r="F3480" s="797"/>
      <c r="G3480" s="797"/>
      <c r="H3480" s="515" t="s">
        <v>25</v>
      </c>
      <c r="I3480" s="515">
        <f>I3478/I3479*100</f>
        <v>0</v>
      </c>
      <c r="J3480" s="515">
        <v>0</v>
      </c>
      <c r="K3480" s="515">
        <v>0</v>
      </c>
      <c r="L3480" s="515">
        <v>0</v>
      </c>
      <c r="M3480" s="617">
        <v>0</v>
      </c>
      <c r="N3480" s="788"/>
    </row>
    <row r="3481" spans="1:14" ht="31.5" customHeight="1" thickTop="1">
      <c r="A3481" s="320"/>
      <c r="B3481" s="800" t="s">
        <v>3154</v>
      </c>
      <c r="C3481" s="801" t="s">
        <v>3155</v>
      </c>
      <c r="D3481" s="802" t="s">
        <v>3156</v>
      </c>
      <c r="E3481" s="803" t="s">
        <v>424</v>
      </c>
      <c r="F3481" s="804" t="s">
        <v>3203</v>
      </c>
      <c r="G3481" s="804" t="s">
        <v>3204</v>
      </c>
      <c r="H3481" s="513" t="s">
        <v>22</v>
      </c>
      <c r="I3481" s="513">
        <v>0</v>
      </c>
      <c r="J3481" s="513">
        <v>0</v>
      </c>
      <c r="K3481" s="513">
        <v>1281</v>
      </c>
      <c r="L3481" s="513">
        <v>1468</v>
      </c>
      <c r="M3481" s="611">
        <v>0</v>
      </c>
      <c r="N3481" s="822" t="s">
        <v>3201</v>
      </c>
    </row>
    <row r="3482" spans="1:14" ht="31.5" customHeight="1">
      <c r="A3482" s="320"/>
      <c r="B3482" s="791"/>
      <c r="C3482" s="794"/>
      <c r="D3482" s="797"/>
      <c r="E3482" s="797"/>
      <c r="F3482" s="797"/>
      <c r="G3482" s="797"/>
      <c r="H3482" s="515" t="s">
        <v>24</v>
      </c>
      <c r="I3482" s="515">
        <v>500</v>
      </c>
      <c r="J3482" s="515">
        <v>500</v>
      </c>
      <c r="K3482" s="515">
        <v>500</v>
      </c>
      <c r="L3482" s="515">
        <v>500</v>
      </c>
      <c r="M3482" s="612">
        <v>0</v>
      </c>
      <c r="N3482" s="787"/>
    </row>
    <row r="3483" spans="1:14" ht="31.5" customHeight="1" thickBot="1">
      <c r="A3483" s="320"/>
      <c r="B3483" s="792"/>
      <c r="C3483" s="795"/>
      <c r="D3483" s="798"/>
      <c r="E3483" s="797"/>
      <c r="F3483" s="797"/>
      <c r="G3483" s="797"/>
      <c r="H3483" s="515" t="s">
        <v>25</v>
      </c>
      <c r="I3483" s="515">
        <f t="shared" ref="I3483:J3483" si="91">I3481/I3482*100</f>
        <v>0</v>
      </c>
      <c r="J3483" s="515">
        <f t="shared" si="91"/>
        <v>0</v>
      </c>
      <c r="K3483" s="515">
        <f>K3481/K3482*100</f>
        <v>256.2</v>
      </c>
      <c r="L3483" s="515">
        <f>L3481/L3482*100</f>
        <v>293.60000000000002</v>
      </c>
      <c r="M3483" s="609">
        <v>2.56</v>
      </c>
      <c r="N3483" s="823"/>
    </row>
    <row r="3484" spans="1:14" ht="31.5" customHeight="1" thickTop="1">
      <c r="A3484" s="320"/>
      <c r="B3484" s="800" t="s">
        <v>3154</v>
      </c>
      <c r="C3484" s="801" t="s">
        <v>3155</v>
      </c>
      <c r="D3484" s="802" t="s">
        <v>3156</v>
      </c>
      <c r="E3484" s="803" t="s">
        <v>427</v>
      </c>
      <c r="F3484" s="804" t="s">
        <v>3205</v>
      </c>
      <c r="G3484" s="804"/>
      <c r="H3484" s="513" t="s">
        <v>22</v>
      </c>
      <c r="I3484" s="513"/>
      <c r="J3484" s="513"/>
      <c r="K3484" s="513"/>
      <c r="L3484" s="513">
        <v>0</v>
      </c>
      <c r="M3484" s="608"/>
      <c r="N3484" s="786"/>
    </row>
    <row r="3485" spans="1:14" ht="31.5" customHeight="1">
      <c r="A3485" s="320"/>
      <c r="B3485" s="791"/>
      <c r="C3485" s="794"/>
      <c r="D3485" s="797"/>
      <c r="E3485" s="797"/>
      <c r="F3485" s="797"/>
      <c r="G3485" s="797"/>
      <c r="H3485" s="515" t="s">
        <v>24</v>
      </c>
      <c r="I3485" s="515"/>
      <c r="J3485" s="515"/>
      <c r="K3485" s="515"/>
      <c r="L3485" s="515"/>
      <c r="M3485" s="515"/>
      <c r="N3485" s="787"/>
    </row>
    <row r="3486" spans="1:14" ht="31.5" customHeight="1" thickBot="1">
      <c r="A3486" s="320"/>
      <c r="B3486" s="792"/>
      <c r="C3486" s="795"/>
      <c r="D3486" s="798"/>
      <c r="E3486" s="797"/>
      <c r="F3486" s="797"/>
      <c r="G3486" s="797"/>
      <c r="H3486" s="515" t="s">
        <v>25</v>
      </c>
      <c r="I3486" s="515"/>
      <c r="J3486" s="515"/>
      <c r="K3486" s="515"/>
      <c r="L3486" s="515"/>
      <c r="M3486" s="515"/>
      <c r="N3486" s="788"/>
    </row>
    <row r="3487" spans="1:14" ht="31.5" customHeight="1" thickTop="1">
      <c r="A3487" s="320"/>
      <c r="B3487" s="800" t="s">
        <v>3154</v>
      </c>
      <c r="C3487" s="801" t="s">
        <v>3155</v>
      </c>
      <c r="D3487" s="802" t="s">
        <v>3156</v>
      </c>
      <c r="E3487" s="803" t="s">
        <v>430</v>
      </c>
      <c r="F3487" s="804" t="s">
        <v>3206</v>
      </c>
      <c r="G3487" s="804" t="s">
        <v>3207</v>
      </c>
      <c r="H3487" s="513" t="s">
        <v>22</v>
      </c>
      <c r="I3487" s="513">
        <v>671</v>
      </c>
      <c r="J3487" s="513">
        <v>934</v>
      </c>
      <c r="K3487" s="513">
        <v>2196</v>
      </c>
      <c r="L3487" s="513">
        <v>1522</v>
      </c>
      <c r="M3487" s="608">
        <v>0.16769999999999999</v>
      </c>
      <c r="N3487" s="786"/>
    </row>
    <row r="3488" spans="1:14" ht="31.5" customHeight="1">
      <c r="A3488" s="320"/>
      <c r="B3488" s="791"/>
      <c r="C3488" s="794"/>
      <c r="D3488" s="797"/>
      <c r="E3488" s="797"/>
      <c r="F3488" s="797"/>
      <c r="G3488" s="797"/>
      <c r="H3488" s="515" t="s">
        <v>24</v>
      </c>
      <c r="I3488" s="515">
        <v>4000</v>
      </c>
      <c r="J3488" s="515">
        <v>4000</v>
      </c>
      <c r="K3488" s="515">
        <v>4000</v>
      </c>
      <c r="L3488" s="515">
        <v>4000</v>
      </c>
      <c r="M3488" s="609">
        <v>0.23</v>
      </c>
      <c r="N3488" s="787"/>
    </row>
    <row r="3489" spans="1:14" ht="31.5" customHeight="1" thickBot="1">
      <c r="A3489" s="320"/>
      <c r="B3489" s="792"/>
      <c r="C3489" s="795"/>
      <c r="D3489" s="798"/>
      <c r="E3489" s="797"/>
      <c r="F3489" s="797"/>
      <c r="G3489" s="797"/>
      <c r="H3489" s="515" t="s">
        <v>25</v>
      </c>
      <c r="I3489" s="618">
        <f t="shared" ref="I3489:K3489" si="92">I3487/I3488*100</f>
        <v>16.775000000000002</v>
      </c>
      <c r="J3489" s="515">
        <f t="shared" si="92"/>
        <v>23.35</v>
      </c>
      <c r="K3489" s="515">
        <f t="shared" si="92"/>
        <v>54.900000000000006</v>
      </c>
      <c r="L3489" s="619">
        <f>L3487/L3488</f>
        <v>0.3805</v>
      </c>
      <c r="M3489" s="609">
        <v>0.55000000000000004</v>
      </c>
      <c r="N3489" s="788"/>
    </row>
    <row r="3490" spans="1:14" ht="31.5" customHeight="1" thickTop="1">
      <c r="A3490" s="320"/>
      <c r="B3490" s="800" t="s">
        <v>3154</v>
      </c>
      <c r="C3490" s="801" t="s">
        <v>3155</v>
      </c>
      <c r="D3490" s="802" t="s">
        <v>3156</v>
      </c>
      <c r="E3490" s="803" t="s">
        <v>629</v>
      </c>
      <c r="F3490" s="804" t="s">
        <v>3208</v>
      </c>
      <c r="G3490" s="804" t="s">
        <v>3209</v>
      </c>
      <c r="H3490" s="513" t="s">
        <v>22</v>
      </c>
      <c r="I3490" s="513">
        <v>1158</v>
      </c>
      <c r="J3490" s="513">
        <v>2143</v>
      </c>
      <c r="K3490" s="513">
        <v>5380</v>
      </c>
      <c r="L3490" s="513">
        <v>4508</v>
      </c>
      <c r="M3490" s="608">
        <v>0.20669999999999999</v>
      </c>
      <c r="N3490" s="786"/>
    </row>
    <row r="3491" spans="1:14" ht="31.5" customHeight="1">
      <c r="A3491" s="320"/>
      <c r="B3491" s="791"/>
      <c r="C3491" s="794"/>
      <c r="D3491" s="797"/>
      <c r="E3491" s="797"/>
      <c r="F3491" s="797"/>
      <c r="G3491" s="797"/>
      <c r="H3491" s="515" t="s">
        <v>24</v>
      </c>
      <c r="I3491" s="515">
        <v>5600</v>
      </c>
      <c r="J3491" s="515">
        <v>5600</v>
      </c>
      <c r="K3491" s="515">
        <v>5600</v>
      </c>
      <c r="L3491" s="515">
        <v>5600</v>
      </c>
      <c r="M3491" s="609">
        <v>0.38</v>
      </c>
      <c r="N3491" s="787"/>
    </row>
    <row r="3492" spans="1:14" ht="31.5" customHeight="1" thickBot="1">
      <c r="A3492" s="320"/>
      <c r="B3492" s="792"/>
      <c r="C3492" s="795"/>
      <c r="D3492" s="798"/>
      <c r="E3492" s="797"/>
      <c r="F3492" s="797"/>
      <c r="G3492" s="797"/>
      <c r="H3492" s="515" t="s">
        <v>25</v>
      </c>
      <c r="I3492" s="618">
        <f t="shared" ref="I3492:L3492" si="93">I3490/I3491*100</f>
        <v>20.678571428571431</v>
      </c>
      <c r="J3492" s="618">
        <f t="shared" si="93"/>
        <v>38.267857142857139</v>
      </c>
      <c r="K3492" s="618">
        <f t="shared" si="93"/>
        <v>96.071428571428569</v>
      </c>
      <c r="L3492" s="618">
        <f t="shared" si="93"/>
        <v>80.5</v>
      </c>
      <c r="M3492" s="609">
        <v>0.96</v>
      </c>
      <c r="N3492" s="788"/>
    </row>
    <row r="3493" spans="1:14" ht="31.5" customHeight="1" thickTop="1">
      <c r="A3493" s="320"/>
      <c r="B3493" s="800" t="s">
        <v>3154</v>
      </c>
      <c r="C3493" s="801" t="s">
        <v>3155</v>
      </c>
      <c r="D3493" s="802" t="s">
        <v>3156</v>
      </c>
      <c r="E3493" s="803" t="s">
        <v>632</v>
      </c>
      <c r="F3493" s="804" t="s">
        <v>3210</v>
      </c>
      <c r="G3493" s="804" t="s">
        <v>3211</v>
      </c>
      <c r="H3493" s="513" t="s">
        <v>22</v>
      </c>
      <c r="I3493" s="513">
        <v>1181</v>
      </c>
      <c r="J3493" s="513">
        <v>2226</v>
      </c>
      <c r="K3493" s="513">
        <v>4726</v>
      </c>
      <c r="L3493" s="513">
        <v>3318</v>
      </c>
      <c r="M3493" s="608">
        <v>0.25559999999999999</v>
      </c>
      <c r="N3493" s="786"/>
    </row>
    <row r="3494" spans="1:14" ht="31.5" customHeight="1">
      <c r="A3494" s="320"/>
      <c r="B3494" s="791"/>
      <c r="C3494" s="794"/>
      <c r="D3494" s="797"/>
      <c r="E3494" s="797"/>
      <c r="F3494" s="797"/>
      <c r="G3494" s="797"/>
      <c r="H3494" s="515" t="s">
        <v>24</v>
      </c>
      <c r="I3494" s="515">
        <v>4620</v>
      </c>
      <c r="J3494" s="515">
        <v>4620</v>
      </c>
      <c r="K3494" s="515">
        <v>4620</v>
      </c>
      <c r="L3494" s="515">
        <v>4620</v>
      </c>
      <c r="M3494" s="609">
        <v>0.48</v>
      </c>
      <c r="N3494" s="787"/>
    </row>
    <row r="3495" spans="1:14" ht="31.5" customHeight="1" thickBot="1">
      <c r="A3495" s="320"/>
      <c r="B3495" s="791"/>
      <c r="C3495" s="794"/>
      <c r="D3495" s="797"/>
      <c r="E3495" s="797"/>
      <c r="F3495" s="797"/>
      <c r="G3495" s="797"/>
      <c r="H3495" s="515" t="s">
        <v>25</v>
      </c>
      <c r="I3495" s="618">
        <f t="shared" ref="I3495:L3495" si="94">I3493/I3494*100</f>
        <v>25.562770562770567</v>
      </c>
      <c r="J3495" s="618">
        <f t="shared" si="94"/>
        <v>48.18181818181818</v>
      </c>
      <c r="K3495" s="618">
        <f t="shared" si="94"/>
        <v>102.29437229437231</v>
      </c>
      <c r="L3495" s="618">
        <f t="shared" si="94"/>
        <v>71.818181818181813</v>
      </c>
      <c r="M3495" s="609">
        <v>1.02</v>
      </c>
      <c r="N3495" s="788"/>
    </row>
    <row r="3496" spans="1:14" ht="31.5" customHeight="1" thickTop="1">
      <c r="A3496" s="320"/>
      <c r="B3496" s="790" t="s">
        <v>3154</v>
      </c>
      <c r="C3496" s="793" t="s">
        <v>3155</v>
      </c>
      <c r="D3496" s="811" t="s">
        <v>3156</v>
      </c>
      <c r="E3496" s="814" t="s">
        <v>637</v>
      </c>
      <c r="F3496" s="804" t="s">
        <v>3212</v>
      </c>
      <c r="G3496" s="804" t="s">
        <v>3213</v>
      </c>
      <c r="H3496" s="513" t="s">
        <v>22</v>
      </c>
      <c r="I3496" s="513">
        <v>19</v>
      </c>
      <c r="J3496" s="513">
        <v>2</v>
      </c>
      <c r="K3496" s="513">
        <v>0</v>
      </c>
      <c r="L3496" s="513">
        <v>0</v>
      </c>
      <c r="M3496" s="608">
        <v>0.63329999999999997</v>
      </c>
      <c r="N3496" s="786"/>
    </row>
    <row r="3497" spans="1:14" ht="31.5" customHeight="1">
      <c r="A3497" s="320"/>
      <c r="B3497" s="791"/>
      <c r="C3497" s="794"/>
      <c r="D3497" s="812"/>
      <c r="E3497" s="815"/>
      <c r="F3497" s="797"/>
      <c r="G3497" s="797"/>
      <c r="H3497" s="515" t="s">
        <v>24</v>
      </c>
      <c r="I3497" s="515">
        <v>30</v>
      </c>
      <c r="J3497" s="515">
        <v>30</v>
      </c>
      <c r="K3497" s="515">
        <v>30</v>
      </c>
      <c r="L3497" s="515">
        <v>30</v>
      </c>
      <c r="M3497" s="609">
        <v>7.0000000000000007E-2</v>
      </c>
      <c r="N3497" s="787"/>
    </row>
    <row r="3498" spans="1:14" ht="31.5" customHeight="1" thickBot="1">
      <c r="A3498" s="320"/>
      <c r="B3498" s="792"/>
      <c r="C3498" s="795"/>
      <c r="D3498" s="813"/>
      <c r="E3498" s="816"/>
      <c r="F3498" s="797"/>
      <c r="G3498" s="797"/>
      <c r="H3498" s="515" t="s">
        <v>25</v>
      </c>
      <c r="I3498" s="618">
        <f t="shared" ref="I3498:K3498" si="95">I3496/I3497*100</f>
        <v>63.333333333333329</v>
      </c>
      <c r="J3498" s="618">
        <f t="shared" si="95"/>
        <v>6.666666666666667</v>
      </c>
      <c r="K3498" s="620">
        <f t="shared" si="95"/>
        <v>0</v>
      </c>
      <c r="L3498" s="515">
        <v>0</v>
      </c>
      <c r="M3498" s="609">
        <v>0</v>
      </c>
      <c r="N3498" s="788"/>
    </row>
    <row r="3499" spans="1:14" ht="31.5" customHeight="1" thickTop="1">
      <c r="A3499" s="320"/>
      <c r="B3499" s="800" t="s">
        <v>3154</v>
      </c>
      <c r="C3499" s="801" t="s">
        <v>3155</v>
      </c>
      <c r="D3499" s="817" t="s">
        <v>3156</v>
      </c>
      <c r="E3499" s="820" t="s">
        <v>640</v>
      </c>
      <c r="F3499" s="804" t="s">
        <v>3214</v>
      </c>
      <c r="G3499" s="804" t="s">
        <v>3215</v>
      </c>
      <c r="H3499" s="513" t="s">
        <v>22</v>
      </c>
      <c r="I3499" s="513">
        <v>0</v>
      </c>
      <c r="J3499" s="513">
        <v>0</v>
      </c>
      <c r="K3499" s="513">
        <v>80</v>
      </c>
      <c r="L3499" s="513">
        <v>0</v>
      </c>
      <c r="M3499" s="611">
        <v>0</v>
      </c>
      <c r="N3499" s="822" t="s">
        <v>3216</v>
      </c>
    </row>
    <row r="3500" spans="1:14" ht="31.5" customHeight="1">
      <c r="A3500" s="320"/>
      <c r="B3500" s="791"/>
      <c r="C3500" s="794"/>
      <c r="D3500" s="818"/>
      <c r="E3500" s="821"/>
      <c r="F3500" s="797"/>
      <c r="G3500" s="797"/>
      <c r="H3500" s="515" t="s">
        <v>24</v>
      </c>
      <c r="I3500" s="515">
        <v>80</v>
      </c>
      <c r="J3500" s="515">
        <v>80</v>
      </c>
      <c r="K3500" s="515">
        <v>80</v>
      </c>
      <c r="L3500" s="515">
        <v>80</v>
      </c>
      <c r="M3500" s="612">
        <v>0</v>
      </c>
      <c r="N3500" s="787"/>
    </row>
    <row r="3501" spans="1:14" ht="31.5" customHeight="1" thickBot="1">
      <c r="A3501" s="320"/>
      <c r="B3501" s="792"/>
      <c r="C3501" s="795"/>
      <c r="D3501" s="819"/>
      <c r="E3501" s="821"/>
      <c r="F3501" s="797"/>
      <c r="G3501" s="797"/>
      <c r="H3501" s="515" t="s">
        <v>25</v>
      </c>
      <c r="I3501" s="515">
        <f t="shared" ref="I3501:K3501" si="96">I3499/I3500*100</f>
        <v>0</v>
      </c>
      <c r="J3501" s="515">
        <f t="shared" si="96"/>
        <v>0</v>
      </c>
      <c r="K3501" s="515">
        <f t="shared" si="96"/>
        <v>100</v>
      </c>
      <c r="L3501" s="515">
        <v>0</v>
      </c>
      <c r="M3501" s="609">
        <v>1</v>
      </c>
      <c r="N3501" s="823"/>
    </row>
    <row r="3502" spans="1:14" ht="31.5" customHeight="1" thickTop="1">
      <c r="A3502" s="320"/>
      <c r="B3502" s="800" t="s">
        <v>3154</v>
      </c>
      <c r="C3502" s="801" t="s">
        <v>3155</v>
      </c>
      <c r="D3502" s="802" t="s">
        <v>3156</v>
      </c>
      <c r="E3502" s="803" t="s">
        <v>643</v>
      </c>
      <c r="F3502" s="804" t="s">
        <v>3217</v>
      </c>
      <c r="G3502" s="804" t="s">
        <v>3218</v>
      </c>
      <c r="H3502" s="513" t="s">
        <v>22</v>
      </c>
      <c r="I3502" s="513">
        <v>495</v>
      </c>
      <c r="J3502" s="513">
        <v>566</v>
      </c>
      <c r="K3502" s="513">
        <v>599</v>
      </c>
      <c r="L3502" s="513">
        <v>1213</v>
      </c>
      <c r="M3502" s="608">
        <v>0.33</v>
      </c>
      <c r="N3502" s="786"/>
    </row>
    <row r="3503" spans="1:14" ht="31.5" customHeight="1">
      <c r="A3503" s="320"/>
      <c r="B3503" s="791"/>
      <c r="C3503" s="794"/>
      <c r="D3503" s="797"/>
      <c r="E3503" s="797"/>
      <c r="F3503" s="797"/>
      <c r="G3503" s="797"/>
      <c r="H3503" s="515" t="s">
        <v>24</v>
      </c>
      <c r="I3503" s="515">
        <v>1463</v>
      </c>
      <c r="J3503" s="515">
        <v>1463</v>
      </c>
      <c r="K3503" s="515">
        <v>1463</v>
      </c>
      <c r="L3503" s="515">
        <v>1463</v>
      </c>
      <c r="M3503" s="609">
        <v>0.38</v>
      </c>
      <c r="N3503" s="787"/>
    </row>
    <row r="3504" spans="1:14" ht="31.5" customHeight="1" thickBot="1">
      <c r="A3504" s="320"/>
      <c r="B3504" s="792"/>
      <c r="C3504" s="795"/>
      <c r="D3504" s="798"/>
      <c r="E3504" s="797"/>
      <c r="F3504" s="797"/>
      <c r="G3504" s="797"/>
      <c r="H3504" s="515" t="s">
        <v>25</v>
      </c>
      <c r="I3504" s="618">
        <f t="shared" ref="I3504:K3504" si="97">I3502/I3503*100</f>
        <v>33.834586466165412</v>
      </c>
      <c r="J3504" s="618">
        <f t="shared" si="97"/>
        <v>38.687628161312368</v>
      </c>
      <c r="K3504" s="621">
        <f t="shared" si="97"/>
        <v>40.943267259056732</v>
      </c>
      <c r="L3504" s="619">
        <f>L3502/L3503</f>
        <v>0.8291182501708817</v>
      </c>
      <c r="M3504" s="609">
        <v>0.4</v>
      </c>
      <c r="N3504" s="788"/>
    </row>
    <row r="3505" spans="1:14" ht="31.5" customHeight="1" thickTop="1">
      <c r="A3505" s="320"/>
      <c r="B3505" s="800" t="s">
        <v>3154</v>
      </c>
      <c r="C3505" s="801" t="s">
        <v>3155</v>
      </c>
      <c r="D3505" s="802" t="s">
        <v>3156</v>
      </c>
      <c r="E3505" s="803" t="s">
        <v>649</v>
      </c>
      <c r="F3505" s="804" t="s">
        <v>3219</v>
      </c>
      <c r="G3505" s="804" t="s">
        <v>3220</v>
      </c>
      <c r="H3505" s="513" t="s">
        <v>22</v>
      </c>
      <c r="I3505" s="513">
        <v>175</v>
      </c>
      <c r="J3505" s="513">
        <v>0</v>
      </c>
      <c r="K3505" s="513">
        <v>0</v>
      </c>
      <c r="L3505" s="513">
        <v>0</v>
      </c>
      <c r="M3505" s="608">
        <v>8.7499999999999994E-2</v>
      </c>
      <c r="N3505" s="786"/>
    </row>
    <row r="3506" spans="1:14" ht="31.5" customHeight="1">
      <c r="A3506" s="320"/>
      <c r="B3506" s="791"/>
      <c r="C3506" s="794"/>
      <c r="D3506" s="797"/>
      <c r="E3506" s="797"/>
      <c r="F3506" s="797"/>
      <c r="G3506" s="797"/>
      <c r="H3506" s="515" t="s">
        <v>24</v>
      </c>
      <c r="I3506" s="515">
        <v>2000</v>
      </c>
      <c r="J3506" s="515">
        <v>2000</v>
      </c>
      <c r="K3506" s="515">
        <v>2000</v>
      </c>
      <c r="L3506" s="515">
        <v>2000</v>
      </c>
      <c r="M3506" s="609">
        <v>0</v>
      </c>
      <c r="N3506" s="787"/>
    </row>
    <row r="3507" spans="1:14" ht="31.5" customHeight="1" thickBot="1">
      <c r="A3507" s="320"/>
      <c r="B3507" s="791"/>
      <c r="C3507" s="794"/>
      <c r="D3507" s="797"/>
      <c r="E3507" s="797"/>
      <c r="F3507" s="797"/>
      <c r="G3507" s="797"/>
      <c r="H3507" s="515" t="s">
        <v>25</v>
      </c>
      <c r="I3507" s="515">
        <f>I3505/I3506*100</f>
        <v>8.75</v>
      </c>
      <c r="J3507" s="515">
        <v>0</v>
      </c>
      <c r="K3507" s="515">
        <v>0</v>
      </c>
      <c r="L3507" s="515">
        <v>0</v>
      </c>
      <c r="M3507" s="609">
        <v>0</v>
      </c>
      <c r="N3507" s="788"/>
    </row>
    <row r="3508" spans="1:14" ht="31.5" customHeight="1" thickTop="1" thickBot="1">
      <c r="A3508" s="320"/>
      <c r="B3508" s="790" t="s">
        <v>3154</v>
      </c>
      <c r="C3508" s="793" t="s">
        <v>3155</v>
      </c>
      <c r="D3508" s="811" t="s">
        <v>3156</v>
      </c>
      <c r="E3508" s="814" t="s">
        <v>653</v>
      </c>
      <c r="F3508" s="804" t="s">
        <v>3221</v>
      </c>
      <c r="G3508" s="804" t="s">
        <v>3222</v>
      </c>
      <c r="H3508" s="513" t="s">
        <v>22</v>
      </c>
      <c r="I3508" s="513">
        <v>0</v>
      </c>
      <c r="J3508" s="513">
        <v>0</v>
      </c>
      <c r="K3508" s="513">
        <v>0</v>
      </c>
      <c r="L3508" s="513">
        <v>0</v>
      </c>
      <c r="M3508" s="608">
        <v>0</v>
      </c>
      <c r="N3508" s="786"/>
    </row>
    <row r="3509" spans="1:14" ht="31.5" customHeight="1" thickTop="1">
      <c r="A3509" s="320"/>
      <c r="B3509" s="791"/>
      <c r="C3509" s="794"/>
      <c r="D3509" s="812"/>
      <c r="E3509" s="815"/>
      <c r="F3509" s="797"/>
      <c r="G3509" s="797"/>
      <c r="H3509" s="515" t="s">
        <v>24</v>
      </c>
      <c r="I3509" s="515">
        <v>2000</v>
      </c>
      <c r="J3509" s="515">
        <v>2000</v>
      </c>
      <c r="K3509" s="515">
        <v>2000</v>
      </c>
      <c r="L3509" s="515">
        <v>2000</v>
      </c>
      <c r="M3509" s="608">
        <v>0</v>
      </c>
      <c r="N3509" s="787"/>
    </row>
    <row r="3510" spans="1:14" ht="31.5" customHeight="1" thickBot="1">
      <c r="A3510" s="320"/>
      <c r="B3510" s="792"/>
      <c r="C3510" s="795"/>
      <c r="D3510" s="813"/>
      <c r="E3510" s="816"/>
      <c r="F3510" s="797"/>
      <c r="G3510" s="797"/>
      <c r="H3510" s="515" t="s">
        <v>25</v>
      </c>
      <c r="I3510" s="515">
        <f t="shared" ref="I3510:J3510" si="98">I3508/I3509*100</f>
        <v>0</v>
      </c>
      <c r="J3510" s="515">
        <f t="shared" si="98"/>
        <v>0</v>
      </c>
      <c r="K3510" s="515">
        <v>0</v>
      </c>
      <c r="L3510" s="515">
        <v>0</v>
      </c>
      <c r="M3510" s="609">
        <v>0</v>
      </c>
      <c r="N3510" s="788"/>
    </row>
    <row r="3511" spans="1:14" ht="31.5" customHeight="1" thickTop="1" thickBot="1">
      <c r="A3511" s="320"/>
      <c r="B3511" s="800" t="s">
        <v>3154</v>
      </c>
      <c r="C3511" s="801" t="s">
        <v>3155</v>
      </c>
      <c r="D3511" s="817" t="s">
        <v>3156</v>
      </c>
      <c r="E3511" s="820" t="s">
        <v>657</v>
      </c>
      <c r="F3511" s="804" t="s">
        <v>3223</v>
      </c>
      <c r="G3511" s="804" t="s">
        <v>3224</v>
      </c>
      <c r="H3511" s="513" t="s">
        <v>22</v>
      </c>
      <c r="I3511" s="513">
        <v>0</v>
      </c>
      <c r="J3511" s="513">
        <v>0</v>
      </c>
      <c r="K3511" s="513">
        <v>0</v>
      </c>
      <c r="L3511" s="513">
        <v>0</v>
      </c>
      <c r="M3511" s="608">
        <v>0</v>
      </c>
      <c r="N3511" s="822" t="s">
        <v>3194</v>
      </c>
    </row>
    <row r="3512" spans="1:14" ht="31.5" customHeight="1" thickTop="1">
      <c r="A3512" s="320"/>
      <c r="B3512" s="791"/>
      <c r="C3512" s="794"/>
      <c r="D3512" s="818"/>
      <c r="E3512" s="821"/>
      <c r="F3512" s="797"/>
      <c r="G3512" s="797"/>
      <c r="H3512" s="515" t="s">
        <v>24</v>
      </c>
      <c r="I3512" s="515">
        <v>3000</v>
      </c>
      <c r="J3512" s="515">
        <v>3000</v>
      </c>
      <c r="K3512" s="515">
        <v>3000</v>
      </c>
      <c r="L3512" s="515">
        <v>3000</v>
      </c>
      <c r="M3512" s="608">
        <v>0</v>
      </c>
      <c r="N3512" s="787"/>
    </row>
    <row r="3513" spans="1:14" ht="31.5" customHeight="1" thickBot="1">
      <c r="A3513" s="320"/>
      <c r="B3513" s="792"/>
      <c r="C3513" s="795"/>
      <c r="D3513" s="819"/>
      <c r="E3513" s="821"/>
      <c r="F3513" s="797"/>
      <c r="G3513" s="797"/>
      <c r="H3513" s="515" t="s">
        <v>25</v>
      </c>
      <c r="I3513" s="515">
        <f t="shared" ref="I3513:J3513" si="99">I3511/I3512*100</f>
        <v>0</v>
      </c>
      <c r="J3513" s="515">
        <f t="shared" si="99"/>
        <v>0</v>
      </c>
      <c r="K3513" s="515">
        <v>0</v>
      </c>
      <c r="L3513" s="515">
        <v>0</v>
      </c>
      <c r="M3513" s="609">
        <v>0</v>
      </c>
      <c r="N3513" s="823"/>
    </row>
    <row r="3514" spans="1:14" ht="31.5" customHeight="1" thickTop="1">
      <c r="A3514" s="320"/>
      <c r="B3514" s="805" t="s">
        <v>3154</v>
      </c>
      <c r="C3514" s="808" t="s">
        <v>3155</v>
      </c>
      <c r="D3514" s="811" t="s">
        <v>3156</v>
      </c>
      <c r="E3514" s="814" t="s">
        <v>661</v>
      </c>
      <c r="F3514" s="804" t="s">
        <v>3225</v>
      </c>
      <c r="G3514" s="804" t="s">
        <v>3226</v>
      </c>
      <c r="H3514" s="513" t="s">
        <v>22</v>
      </c>
      <c r="I3514" s="513">
        <v>3</v>
      </c>
      <c r="J3514" s="513">
        <v>1</v>
      </c>
      <c r="K3514" s="513">
        <v>3</v>
      </c>
      <c r="L3514" s="513">
        <v>3</v>
      </c>
      <c r="M3514" s="608">
        <v>0.3</v>
      </c>
      <c r="N3514" s="786"/>
    </row>
    <row r="3515" spans="1:14" ht="31.5" customHeight="1">
      <c r="A3515" s="320"/>
      <c r="B3515" s="806"/>
      <c r="C3515" s="809"/>
      <c r="D3515" s="812"/>
      <c r="E3515" s="815"/>
      <c r="F3515" s="797"/>
      <c r="G3515" s="797"/>
      <c r="H3515" s="515" t="s">
        <v>24</v>
      </c>
      <c r="I3515" s="515">
        <v>10</v>
      </c>
      <c r="J3515" s="515">
        <v>10</v>
      </c>
      <c r="K3515" s="515">
        <v>10</v>
      </c>
      <c r="L3515" s="515">
        <v>10</v>
      </c>
      <c r="M3515" s="609">
        <v>0.1</v>
      </c>
      <c r="N3515" s="787"/>
    </row>
    <row r="3516" spans="1:14" ht="31.5" customHeight="1" thickBot="1">
      <c r="A3516" s="320"/>
      <c r="B3516" s="807"/>
      <c r="C3516" s="810"/>
      <c r="D3516" s="813"/>
      <c r="E3516" s="816"/>
      <c r="F3516" s="797"/>
      <c r="G3516" s="797"/>
      <c r="H3516" s="515" t="s">
        <v>25</v>
      </c>
      <c r="I3516" s="515">
        <f t="shared" ref="I3516:K3516" si="100">I3514/I3515*100</f>
        <v>30</v>
      </c>
      <c r="J3516" s="515">
        <f t="shared" si="100"/>
        <v>10</v>
      </c>
      <c r="K3516" s="515">
        <f t="shared" si="100"/>
        <v>30</v>
      </c>
      <c r="L3516" s="619">
        <f>L3514/L3515</f>
        <v>0.3</v>
      </c>
      <c r="M3516" s="609">
        <v>0.3</v>
      </c>
      <c r="N3516" s="788"/>
    </row>
    <row r="3517" spans="1:14" ht="31.5" customHeight="1" thickTop="1">
      <c r="A3517" s="320"/>
      <c r="B3517" s="800" t="s">
        <v>3154</v>
      </c>
      <c r="C3517" s="801" t="s">
        <v>3155</v>
      </c>
      <c r="D3517" s="802" t="s">
        <v>3156</v>
      </c>
      <c r="E3517" s="803" t="s">
        <v>665</v>
      </c>
      <c r="F3517" s="804" t="s">
        <v>3227</v>
      </c>
      <c r="G3517" s="804" t="s">
        <v>3228</v>
      </c>
      <c r="H3517" s="513" t="s">
        <v>22</v>
      </c>
      <c r="I3517" s="513">
        <v>29</v>
      </c>
      <c r="J3517" s="513">
        <v>6</v>
      </c>
      <c r="K3517" s="513">
        <v>16</v>
      </c>
      <c r="L3517" s="513">
        <v>0</v>
      </c>
      <c r="M3517" s="608">
        <v>0.56859999999999999</v>
      </c>
      <c r="N3517" s="786"/>
    </row>
    <row r="3518" spans="1:14" ht="31.5" customHeight="1">
      <c r="A3518" s="320"/>
      <c r="B3518" s="791"/>
      <c r="C3518" s="794"/>
      <c r="D3518" s="797"/>
      <c r="E3518" s="797"/>
      <c r="F3518" s="797"/>
      <c r="G3518" s="797"/>
      <c r="H3518" s="515" t="s">
        <v>24</v>
      </c>
      <c r="I3518" s="515">
        <v>51</v>
      </c>
      <c r="J3518" s="515">
        <v>51</v>
      </c>
      <c r="K3518" s="515">
        <v>51</v>
      </c>
      <c r="L3518" s="515">
        <v>51</v>
      </c>
      <c r="M3518" s="609">
        <v>0.12</v>
      </c>
      <c r="N3518" s="787"/>
    </row>
    <row r="3519" spans="1:14" ht="31.5" customHeight="1" thickBot="1">
      <c r="A3519" s="320"/>
      <c r="B3519" s="791"/>
      <c r="C3519" s="794"/>
      <c r="D3519" s="797"/>
      <c r="E3519" s="797"/>
      <c r="F3519" s="797"/>
      <c r="G3519" s="797"/>
      <c r="H3519" s="517" t="s">
        <v>25</v>
      </c>
      <c r="I3519" s="622">
        <f t="shared" ref="I3519:K3519" si="101">I3517/I3518*100</f>
        <v>56.862745098039213</v>
      </c>
      <c r="J3519" s="622">
        <f t="shared" si="101"/>
        <v>11.76470588235294</v>
      </c>
      <c r="K3519" s="622">
        <f t="shared" si="101"/>
        <v>31.372549019607842</v>
      </c>
      <c r="L3519" s="517">
        <f>L3517/L3518</f>
        <v>0</v>
      </c>
      <c r="M3519" s="623">
        <v>0.31</v>
      </c>
      <c r="N3519" s="788"/>
    </row>
    <row r="3520" spans="1:14" ht="31.5" customHeight="1" thickTop="1">
      <c r="A3520" s="320"/>
      <c r="B3520" s="790" t="s">
        <v>3154</v>
      </c>
      <c r="C3520" s="793" t="s">
        <v>3155</v>
      </c>
      <c r="D3520" s="796" t="s">
        <v>3156</v>
      </c>
      <c r="E3520" s="799" t="s">
        <v>669</v>
      </c>
      <c r="F3520" s="796" t="s">
        <v>3229</v>
      </c>
      <c r="G3520" s="796"/>
      <c r="H3520" s="519" t="s">
        <v>22</v>
      </c>
      <c r="I3520" s="519"/>
      <c r="J3520" s="519"/>
      <c r="K3520" s="519"/>
      <c r="L3520" s="519"/>
      <c r="M3520" s="624"/>
      <c r="N3520" s="786"/>
    </row>
    <row r="3521" spans="1:14" ht="31.5" customHeight="1">
      <c r="A3521" s="320"/>
      <c r="B3521" s="791"/>
      <c r="C3521" s="794"/>
      <c r="D3521" s="797"/>
      <c r="E3521" s="797"/>
      <c r="F3521" s="797"/>
      <c r="G3521" s="797"/>
      <c r="H3521" s="515" t="s">
        <v>24</v>
      </c>
      <c r="I3521" s="515"/>
      <c r="J3521" s="515"/>
      <c r="K3521" s="515"/>
      <c r="L3521" s="515"/>
      <c r="M3521" s="515"/>
      <c r="N3521" s="787"/>
    </row>
    <row r="3522" spans="1:14" ht="31.5" customHeight="1" thickBot="1">
      <c r="A3522" s="320"/>
      <c r="B3522" s="792"/>
      <c r="C3522" s="795"/>
      <c r="D3522" s="798"/>
      <c r="E3522" s="798"/>
      <c r="F3522" s="798"/>
      <c r="G3522" s="798"/>
      <c r="H3522" s="521" t="s">
        <v>25</v>
      </c>
      <c r="I3522" s="521"/>
      <c r="J3522" s="521"/>
      <c r="K3522" s="521"/>
      <c r="L3522" s="521"/>
      <c r="M3522" s="521"/>
      <c r="N3522" s="788"/>
    </row>
    <row r="3523" spans="1:14" ht="31.5" customHeight="1" thickTop="1">
      <c r="A3523" s="320"/>
      <c r="B3523" s="775" t="s">
        <v>3230</v>
      </c>
      <c r="C3523" s="764" t="s">
        <v>3231</v>
      </c>
      <c r="D3523" s="777" t="s">
        <v>3232</v>
      </c>
      <c r="E3523" s="779" t="s">
        <v>119</v>
      </c>
      <c r="F3523" s="781" t="s">
        <v>3233</v>
      </c>
      <c r="G3523" s="777" t="s">
        <v>3234</v>
      </c>
      <c r="H3523" s="625" t="s">
        <v>22</v>
      </c>
      <c r="I3523" s="626"/>
      <c r="J3523" s="626"/>
      <c r="K3523" s="626"/>
      <c r="L3523" s="522">
        <v>0</v>
      </c>
      <c r="M3523" s="522">
        <f>L3523</f>
        <v>0</v>
      </c>
      <c r="N3523" s="789" t="s">
        <v>3235</v>
      </c>
    </row>
    <row r="3524" spans="1:14" ht="31.5" customHeight="1">
      <c r="A3524" s="320"/>
      <c r="B3524" s="761"/>
      <c r="C3524" s="764"/>
      <c r="D3524" s="767"/>
      <c r="E3524" s="770"/>
      <c r="F3524" s="773"/>
      <c r="G3524" s="767"/>
      <c r="H3524" s="627" t="s">
        <v>24</v>
      </c>
      <c r="I3524" s="606"/>
      <c r="J3524" s="606"/>
      <c r="K3524" s="606"/>
      <c r="L3524" s="514">
        <v>1</v>
      </c>
      <c r="M3524" s="522">
        <f t="shared" ref="M3524:M3525" si="102">L3524</f>
        <v>1</v>
      </c>
      <c r="N3524" s="758"/>
    </row>
    <row r="3525" spans="1:14" ht="31.5" customHeight="1" thickBot="1">
      <c r="A3525" s="320"/>
      <c r="B3525" s="762"/>
      <c r="C3525" s="765"/>
      <c r="D3525" s="768"/>
      <c r="E3525" s="771"/>
      <c r="F3525" s="774"/>
      <c r="G3525" s="768"/>
      <c r="H3525" s="628" t="s">
        <v>25</v>
      </c>
      <c r="I3525" s="629"/>
      <c r="J3525" s="630"/>
      <c r="K3525" s="607"/>
      <c r="L3525" s="520">
        <v>0</v>
      </c>
      <c r="M3525" s="631">
        <f t="shared" si="102"/>
        <v>0</v>
      </c>
      <c r="N3525" s="759"/>
    </row>
    <row r="3526" spans="1:14" ht="31.5" customHeight="1" thickTop="1">
      <c r="A3526" s="320"/>
      <c r="B3526" s="775" t="s">
        <v>3230</v>
      </c>
      <c r="C3526" s="764" t="s">
        <v>3231</v>
      </c>
      <c r="D3526" s="777" t="s">
        <v>3232</v>
      </c>
      <c r="E3526" s="779" t="s">
        <v>126</v>
      </c>
      <c r="F3526" s="781" t="s">
        <v>3236</v>
      </c>
      <c r="G3526" s="777" t="s">
        <v>3237</v>
      </c>
      <c r="H3526" s="625" t="s">
        <v>22</v>
      </c>
      <c r="I3526" s="626"/>
      <c r="J3526" s="626"/>
      <c r="K3526" s="626"/>
      <c r="L3526" s="522"/>
      <c r="M3526" s="522"/>
      <c r="N3526" s="757" t="s">
        <v>3238</v>
      </c>
    </row>
    <row r="3527" spans="1:14" ht="31.5" customHeight="1">
      <c r="A3527" s="320"/>
      <c r="B3527" s="761"/>
      <c r="C3527" s="764"/>
      <c r="D3527" s="767"/>
      <c r="E3527" s="770"/>
      <c r="F3527" s="773"/>
      <c r="G3527" s="767"/>
      <c r="H3527" s="627" t="s">
        <v>24</v>
      </c>
      <c r="I3527" s="606"/>
      <c r="J3527" s="606"/>
      <c r="K3527" s="606"/>
      <c r="L3527" s="514"/>
      <c r="M3527" s="514"/>
      <c r="N3527" s="758"/>
    </row>
    <row r="3528" spans="1:14" ht="31.5" customHeight="1" thickBot="1">
      <c r="A3528" s="320"/>
      <c r="B3528" s="776"/>
      <c r="C3528" s="764"/>
      <c r="D3528" s="778"/>
      <c r="E3528" s="780"/>
      <c r="F3528" s="782"/>
      <c r="G3528" s="778"/>
      <c r="H3528" s="632" t="s">
        <v>25</v>
      </c>
      <c r="I3528" s="633"/>
      <c r="J3528" s="634"/>
      <c r="K3528" s="635"/>
      <c r="L3528" s="516"/>
      <c r="M3528" s="516"/>
      <c r="N3528" s="759"/>
    </row>
    <row r="3529" spans="1:14" ht="31.5" customHeight="1" thickTop="1">
      <c r="A3529" s="320"/>
      <c r="B3529" s="760" t="s">
        <v>3230</v>
      </c>
      <c r="C3529" s="763" t="s">
        <v>3231</v>
      </c>
      <c r="D3529" s="766" t="s">
        <v>3232</v>
      </c>
      <c r="E3529" s="769" t="s">
        <v>129</v>
      </c>
      <c r="F3529" s="772" t="s">
        <v>3239</v>
      </c>
      <c r="G3529" s="766" t="s">
        <v>3240</v>
      </c>
      <c r="H3529" s="636" t="s">
        <v>22</v>
      </c>
      <c r="I3529" s="637"/>
      <c r="J3529" s="637"/>
      <c r="K3529" s="637"/>
      <c r="L3529" s="518">
        <v>0</v>
      </c>
      <c r="M3529" s="518">
        <f>L3529</f>
        <v>0</v>
      </c>
      <c r="N3529" s="783" t="s">
        <v>3241</v>
      </c>
    </row>
    <row r="3530" spans="1:14" ht="31.5" customHeight="1">
      <c r="A3530" s="320"/>
      <c r="B3530" s="761"/>
      <c r="C3530" s="764"/>
      <c r="D3530" s="767"/>
      <c r="E3530" s="770"/>
      <c r="F3530" s="773"/>
      <c r="G3530" s="767"/>
      <c r="H3530" s="627" t="s">
        <v>24</v>
      </c>
      <c r="I3530" s="606"/>
      <c r="J3530" s="606"/>
      <c r="K3530" s="606"/>
      <c r="L3530" s="514">
        <v>20</v>
      </c>
      <c r="M3530" s="522">
        <f t="shared" ref="M3530:M3531" si="103">L3530</f>
        <v>20</v>
      </c>
      <c r="N3530" s="784"/>
    </row>
    <row r="3531" spans="1:14" ht="31.5" customHeight="1" thickBot="1">
      <c r="A3531" s="320"/>
      <c r="B3531" s="762"/>
      <c r="C3531" s="765"/>
      <c r="D3531" s="768"/>
      <c r="E3531" s="771"/>
      <c r="F3531" s="774"/>
      <c r="G3531" s="768"/>
      <c r="H3531" s="628" t="s">
        <v>25</v>
      </c>
      <c r="I3531" s="629"/>
      <c r="J3531" s="630"/>
      <c r="K3531" s="607"/>
      <c r="L3531" s="520">
        <v>0</v>
      </c>
      <c r="M3531" s="631">
        <f t="shared" si="103"/>
        <v>0</v>
      </c>
      <c r="N3531" s="785"/>
    </row>
    <row r="3532" spans="1:14" ht="31.5" customHeight="1" thickTop="1">
      <c r="A3532" s="320"/>
      <c r="B3532" s="775" t="s">
        <v>3230</v>
      </c>
      <c r="C3532" s="764" t="s">
        <v>3231</v>
      </c>
      <c r="D3532" s="777" t="s">
        <v>3232</v>
      </c>
      <c r="E3532" s="779" t="s">
        <v>103</v>
      </c>
      <c r="F3532" s="781" t="s">
        <v>3242</v>
      </c>
      <c r="G3532" s="777" t="s">
        <v>201</v>
      </c>
      <c r="H3532" s="625" t="s">
        <v>22</v>
      </c>
      <c r="I3532" s="626"/>
      <c r="J3532" s="626"/>
      <c r="K3532" s="626"/>
      <c r="L3532" s="522"/>
      <c r="M3532" s="522"/>
      <c r="N3532" s="757"/>
    </row>
    <row r="3533" spans="1:14" ht="31.5" customHeight="1">
      <c r="A3533" s="320"/>
      <c r="B3533" s="761"/>
      <c r="C3533" s="764"/>
      <c r="D3533" s="767"/>
      <c r="E3533" s="770"/>
      <c r="F3533" s="773"/>
      <c r="G3533" s="767"/>
      <c r="H3533" s="627" t="s">
        <v>24</v>
      </c>
      <c r="I3533" s="606"/>
      <c r="J3533" s="606"/>
      <c r="K3533" s="606"/>
      <c r="L3533" s="514"/>
      <c r="M3533" s="514"/>
      <c r="N3533" s="758"/>
    </row>
    <row r="3534" spans="1:14" ht="31.5" customHeight="1" thickBot="1">
      <c r="A3534" s="320"/>
      <c r="B3534" s="776"/>
      <c r="C3534" s="764"/>
      <c r="D3534" s="778"/>
      <c r="E3534" s="780"/>
      <c r="F3534" s="782"/>
      <c r="G3534" s="778"/>
      <c r="H3534" s="632" t="s">
        <v>25</v>
      </c>
      <c r="I3534" s="633"/>
      <c r="J3534" s="634"/>
      <c r="K3534" s="635"/>
      <c r="L3534" s="516"/>
      <c r="M3534" s="516"/>
      <c r="N3534" s="759"/>
    </row>
    <row r="3535" spans="1:14" ht="31.5" customHeight="1" thickTop="1">
      <c r="A3535" s="320"/>
      <c r="B3535" s="760" t="s">
        <v>3230</v>
      </c>
      <c r="C3535" s="763" t="s">
        <v>3231</v>
      </c>
      <c r="D3535" s="766" t="s">
        <v>3232</v>
      </c>
      <c r="E3535" s="769" t="s">
        <v>73</v>
      </c>
      <c r="F3535" s="772" t="s">
        <v>3243</v>
      </c>
      <c r="G3535" s="766" t="s">
        <v>201</v>
      </c>
      <c r="H3535" s="636" t="s">
        <v>22</v>
      </c>
      <c r="I3535" s="637"/>
      <c r="J3535" s="637"/>
      <c r="K3535" s="637"/>
      <c r="L3535" s="518"/>
      <c r="M3535" s="518"/>
      <c r="N3535" s="757"/>
    </row>
    <row r="3536" spans="1:14" ht="31.5" customHeight="1">
      <c r="A3536" s="320"/>
      <c r="B3536" s="761"/>
      <c r="C3536" s="764"/>
      <c r="D3536" s="767"/>
      <c r="E3536" s="770"/>
      <c r="F3536" s="773"/>
      <c r="G3536" s="767"/>
      <c r="H3536" s="627" t="s">
        <v>24</v>
      </c>
      <c r="I3536" s="606"/>
      <c r="J3536" s="606"/>
      <c r="K3536" s="606"/>
      <c r="L3536" s="514"/>
      <c r="M3536" s="514"/>
      <c r="N3536" s="758"/>
    </row>
    <row r="3537" spans="1:14" ht="31.5" customHeight="1" thickBot="1">
      <c r="A3537" s="320"/>
      <c r="B3537" s="762"/>
      <c r="C3537" s="765"/>
      <c r="D3537" s="768"/>
      <c r="E3537" s="771"/>
      <c r="F3537" s="774"/>
      <c r="G3537" s="768"/>
      <c r="H3537" s="628" t="s">
        <v>25</v>
      </c>
      <c r="I3537" s="629"/>
      <c r="J3537" s="630"/>
      <c r="K3537" s="607"/>
      <c r="L3537" s="520"/>
      <c r="M3537" s="520"/>
      <c r="N3537" s="759"/>
    </row>
    <row r="3538" spans="1:14" ht="31.5" customHeight="1" thickTop="1">
      <c r="A3538" s="320"/>
      <c r="B3538" s="760" t="s">
        <v>3230</v>
      </c>
      <c r="C3538" s="763" t="s">
        <v>3231</v>
      </c>
      <c r="D3538" s="766" t="s">
        <v>3232</v>
      </c>
      <c r="E3538" s="769" t="s">
        <v>466</v>
      </c>
      <c r="F3538" s="772" t="s">
        <v>3244</v>
      </c>
      <c r="G3538" s="766" t="s">
        <v>201</v>
      </c>
      <c r="H3538" s="636" t="s">
        <v>22</v>
      </c>
      <c r="I3538" s="637"/>
      <c r="J3538" s="637"/>
      <c r="K3538" s="637"/>
      <c r="L3538" s="518"/>
      <c r="M3538" s="518"/>
      <c r="N3538" s="757"/>
    </row>
    <row r="3539" spans="1:14" ht="31.5" customHeight="1">
      <c r="A3539" s="320"/>
      <c r="B3539" s="761"/>
      <c r="C3539" s="764"/>
      <c r="D3539" s="767"/>
      <c r="E3539" s="770"/>
      <c r="F3539" s="773"/>
      <c r="G3539" s="767"/>
      <c r="H3539" s="627" t="s">
        <v>24</v>
      </c>
      <c r="I3539" s="606"/>
      <c r="J3539" s="606"/>
      <c r="K3539" s="606"/>
      <c r="L3539" s="514"/>
      <c r="M3539" s="514"/>
      <c r="N3539" s="758"/>
    </row>
    <row r="3540" spans="1:14" ht="31.5" customHeight="1" thickBot="1">
      <c r="A3540" s="320"/>
      <c r="B3540" s="762"/>
      <c r="C3540" s="765"/>
      <c r="D3540" s="768"/>
      <c r="E3540" s="771"/>
      <c r="F3540" s="774"/>
      <c r="G3540" s="768"/>
      <c r="H3540" s="628" t="s">
        <v>25</v>
      </c>
      <c r="I3540" s="629"/>
      <c r="J3540" s="630"/>
      <c r="K3540" s="607"/>
      <c r="L3540" s="520"/>
      <c r="M3540" s="520"/>
      <c r="N3540" s="759"/>
    </row>
    <row r="3541" spans="1:14" ht="31.5" customHeight="1" thickTop="1">
      <c r="A3541" s="320"/>
      <c r="B3541" s="748" t="s">
        <v>3245</v>
      </c>
      <c r="C3541" s="750" t="s">
        <v>3246</v>
      </c>
      <c r="D3541" s="730" t="s">
        <v>3247</v>
      </c>
      <c r="E3541" s="736" t="s">
        <v>19</v>
      </c>
      <c r="F3541" s="730" t="s">
        <v>3248</v>
      </c>
      <c r="G3541" s="730" t="s">
        <v>3249</v>
      </c>
      <c r="H3541" s="605" t="s">
        <v>22</v>
      </c>
      <c r="I3541" s="638">
        <v>14508</v>
      </c>
      <c r="J3541" s="638">
        <v>14508</v>
      </c>
      <c r="K3541" s="638">
        <v>14508</v>
      </c>
      <c r="L3541" s="638">
        <v>14508</v>
      </c>
      <c r="M3541" s="638">
        <v>14508</v>
      </c>
      <c r="N3541" s="758"/>
    </row>
    <row r="3542" spans="1:14" ht="31.5" customHeight="1">
      <c r="A3542" s="320"/>
      <c r="B3542" s="749"/>
      <c r="C3542" s="713"/>
      <c r="D3542" s="725"/>
      <c r="E3542" s="737"/>
      <c r="F3542" s="725"/>
      <c r="G3542" s="725"/>
      <c r="H3542" s="606" t="s">
        <v>24</v>
      </c>
      <c r="I3542" s="522">
        <v>16250</v>
      </c>
      <c r="J3542" s="522">
        <v>16250</v>
      </c>
      <c r="K3542" s="522">
        <v>16250</v>
      </c>
      <c r="L3542" s="522">
        <v>16250</v>
      </c>
      <c r="M3542" s="522">
        <v>16250</v>
      </c>
      <c r="N3542" s="758"/>
    </row>
    <row r="3543" spans="1:14" ht="31.5" customHeight="1" thickBot="1">
      <c r="A3543" s="320"/>
      <c r="B3543" s="749"/>
      <c r="C3543" s="713"/>
      <c r="D3543" s="725"/>
      <c r="E3543" s="737"/>
      <c r="F3543" s="725"/>
      <c r="G3543" s="725"/>
      <c r="H3543" s="606" t="s">
        <v>25</v>
      </c>
      <c r="I3543" s="639">
        <v>0.89280000000000004</v>
      </c>
      <c r="J3543" s="639">
        <v>0.89280000000000004</v>
      </c>
      <c r="K3543" s="639">
        <v>0.89280000000000004</v>
      </c>
      <c r="L3543" s="639">
        <v>0.89280000000000004</v>
      </c>
      <c r="M3543" s="639">
        <v>0.89280000000000004</v>
      </c>
      <c r="N3543" s="759"/>
    </row>
    <row r="3544" spans="1:14" ht="31.5" customHeight="1" thickTop="1">
      <c r="A3544" s="320"/>
      <c r="B3544" s="748" t="s">
        <v>3245</v>
      </c>
      <c r="C3544" s="750" t="s">
        <v>3246</v>
      </c>
      <c r="D3544" s="730" t="s">
        <v>3247</v>
      </c>
      <c r="E3544" s="736" t="s">
        <v>26</v>
      </c>
      <c r="F3544" s="730" t="s">
        <v>3250</v>
      </c>
      <c r="G3544" s="730" t="s">
        <v>3251</v>
      </c>
      <c r="H3544" s="605" t="s">
        <v>22</v>
      </c>
      <c r="I3544" s="512">
        <v>893</v>
      </c>
      <c r="J3544" s="512">
        <v>223</v>
      </c>
      <c r="K3544" s="512">
        <v>2500</v>
      </c>
      <c r="L3544" s="512">
        <v>1200</v>
      </c>
      <c r="M3544" s="512">
        <v>4816</v>
      </c>
      <c r="N3544" s="757" t="s">
        <v>3252</v>
      </c>
    </row>
    <row r="3545" spans="1:14" ht="31.5" customHeight="1">
      <c r="A3545" s="320"/>
      <c r="B3545" s="749"/>
      <c r="C3545" s="713"/>
      <c r="D3545" s="725"/>
      <c r="E3545" s="737"/>
      <c r="F3545" s="725"/>
      <c r="G3545" s="725"/>
      <c r="H3545" s="606" t="s">
        <v>24</v>
      </c>
      <c r="I3545" s="514">
        <v>3400</v>
      </c>
      <c r="J3545" s="514">
        <v>3400</v>
      </c>
      <c r="K3545" s="514">
        <v>3400</v>
      </c>
      <c r="L3545" s="514">
        <v>3400</v>
      </c>
      <c r="M3545" s="514">
        <v>3400</v>
      </c>
      <c r="N3545" s="758"/>
    </row>
    <row r="3546" spans="1:14" ht="31.5" customHeight="1" thickBot="1">
      <c r="A3546" s="320"/>
      <c r="B3546" s="749"/>
      <c r="C3546" s="713"/>
      <c r="D3546" s="725"/>
      <c r="E3546" s="737"/>
      <c r="F3546" s="725"/>
      <c r="G3546" s="725"/>
      <c r="H3546" s="606" t="s">
        <v>25</v>
      </c>
      <c r="I3546" s="639">
        <v>0.2626</v>
      </c>
      <c r="J3546" s="639">
        <v>6.5000000000000002E-2</v>
      </c>
      <c r="K3546" s="639">
        <v>0.73499999999999999</v>
      </c>
      <c r="L3546" s="639">
        <v>0.35299999999999998</v>
      </c>
      <c r="M3546" s="639">
        <v>1.0880000000000001</v>
      </c>
      <c r="N3546" s="759"/>
    </row>
    <row r="3547" spans="1:14" ht="31.5" customHeight="1" thickTop="1">
      <c r="A3547" s="320"/>
      <c r="B3547" s="748" t="s">
        <v>3245</v>
      </c>
      <c r="C3547" s="750" t="s">
        <v>3246</v>
      </c>
      <c r="D3547" s="730" t="s">
        <v>3247</v>
      </c>
      <c r="E3547" s="736" t="s">
        <v>55</v>
      </c>
      <c r="F3547" s="730" t="s">
        <v>3253</v>
      </c>
      <c r="G3547" s="730" t="s">
        <v>3254</v>
      </c>
      <c r="H3547" s="605" t="s">
        <v>22</v>
      </c>
      <c r="I3547" s="640">
        <v>1936</v>
      </c>
      <c r="J3547" s="640">
        <v>1424</v>
      </c>
      <c r="K3547" s="640">
        <v>4500</v>
      </c>
      <c r="L3547" s="512">
        <v>0</v>
      </c>
      <c r="M3547" s="512">
        <v>7860</v>
      </c>
      <c r="N3547" s="757" t="s">
        <v>3255</v>
      </c>
    </row>
    <row r="3548" spans="1:14" ht="31.5" customHeight="1">
      <c r="A3548" s="320"/>
      <c r="B3548" s="749"/>
      <c r="C3548" s="713"/>
      <c r="D3548" s="725"/>
      <c r="E3548" s="737"/>
      <c r="F3548" s="725"/>
      <c r="G3548" s="725"/>
      <c r="H3548" s="606" t="s">
        <v>24</v>
      </c>
      <c r="I3548" s="641">
        <v>7200</v>
      </c>
      <c r="J3548" s="641">
        <v>7200</v>
      </c>
      <c r="K3548" s="641">
        <v>7200</v>
      </c>
      <c r="L3548" s="514">
        <v>7200</v>
      </c>
      <c r="M3548" s="514">
        <v>7200</v>
      </c>
      <c r="N3548" s="758"/>
    </row>
    <row r="3549" spans="1:14" ht="31.5" customHeight="1" thickBot="1">
      <c r="A3549" s="320"/>
      <c r="B3549" s="749"/>
      <c r="C3549" s="713"/>
      <c r="D3549" s="725"/>
      <c r="E3549" s="737"/>
      <c r="F3549" s="725"/>
      <c r="G3549" s="725"/>
      <c r="H3549" s="606" t="s">
        <v>25</v>
      </c>
      <c r="I3549" s="472">
        <v>0.2688888888888889</v>
      </c>
      <c r="J3549" s="472">
        <v>0.19777777777777777</v>
      </c>
      <c r="K3549" s="472">
        <v>0.625</v>
      </c>
      <c r="L3549" s="639">
        <v>0</v>
      </c>
      <c r="M3549" s="639">
        <v>1.0916999999999999</v>
      </c>
      <c r="N3549" s="759"/>
    </row>
    <row r="3550" spans="1:14" ht="31.5" customHeight="1" thickTop="1">
      <c r="A3550" s="320"/>
      <c r="B3550" s="748" t="s">
        <v>3245</v>
      </c>
      <c r="C3550" s="750" t="s">
        <v>3246</v>
      </c>
      <c r="D3550" s="730" t="s">
        <v>3247</v>
      </c>
      <c r="E3550" s="736" t="s">
        <v>70</v>
      </c>
      <c r="F3550" s="730" t="s">
        <v>3256</v>
      </c>
      <c r="G3550" s="730" t="s">
        <v>3257</v>
      </c>
      <c r="H3550" s="605" t="s">
        <v>22</v>
      </c>
      <c r="I3550" s="512">
        <v>1220</v>
      </c>
      <c r="J3550" s="512">
        <v>3</v>
      </c>
      <c r="K3550" s="512">
        <v>3</v>
      </c>
      <c r="L3550" s="512">
        <v>10</v>
      </c>
      <c r="M3550" s="512">
        <v>1236</v>
      </c>
      <c r="N3550" s="757" t="s">
        <v>3258</v>
      </c>
    </row>
    <row r="3551" spans="1:14" ht="31.5" customHeight="1">
      <c r="A3551" s="320"/>
      <c r="B3551" s="749"/>
      <c r="C3551" s="713"/>
      <c r="D3551" s="725"/>
      <c r="E3551" s="737"/>
      <c r="F3551" s="725"/>
      <c r="G3551" s="725"/>
      <c r="H3551" s="606" t="s">
        <v>24</v>
      </c>
      <c r="I3551" s="514">
        <v>5400</v>
      </c>
      <c r="J3551" s="514">
        <v>5400</v>
      </c>
      <c r="K3551" s="514">
        <v>5400</v>
      </c>
      <c r="L3551" s="514">
        <v>5400</v>
      </c>
      <c r="M3551" s="514">
        <v>5400</v>
      </c>
      <c r="N3551" s="758"/>
    </row>
    <row r="3552" spans="1:14" ht="31.5" customHeight="1" thickBot="1">
      <c r="A3552" s="320"/>
      <c r="B3552" s="749"/>
      <c r="C3552" s="713"/>
      <c r="D3552" s="725"/>
      <c r="E3552" s="737"/>
      <c r="F3552" s="725"/>
      <c r="G3552" s="725"/>
      <c r="H3552" s="606" t="s">
        <v>25</v>
      </c>
      <c r="I3552" s="639">
        <v>0.22589999999999999</v>
      </c>
      <c r="J3552" s="639">
        <v>5.0000000000000001E-4</v>
      </c>
      <c r="K3552" s="639">
        <v>5.0000000000000001E-4</v>
      </c>
      <c r="L3552" s="639">
        <v>1.8E-3</v>
      </c>
      <c r="M3552" s="639">
        <v>0.2883</v>
      </c>
      <c r="N3552" s="759"/>
    </row>
    <row r="3553" spans="1:14" ht="31.5" customHeight="1" thickTop="1">
      <c r="A3553" s="320"/>
      <c r="B3553" s="748" t="s">
        <v>3245</v>
      </c>
      <c r="C3553" s="750" t="s">
        <v>3246</v>
      </c>
      <c r="D3553" s="730" t="s">
        <v>3247</v>
      </c>
      <c r="E3553" s="736" t="s">
        <v>73</v>
      </c>
      <c r="F3553" s="730" t="s">
        <v>3259</v>
      </c>
      <c r="G3553" s="730" t="s">
        <v>3260</v>
      </c>
      <c r="H3553" s="605" t="s">
        <v>22</v>
      </c>
      <c r="I3553" s="512">
        <v>1025</v>
      </c>
      <c r="J3553" s="512">
        <v>0</v>
      </c>
      <c r="K3553" s="512">
        <v>0</v>
      </c>
      <c r="L3553" s="512">
        <v>0</v>
      </c>
      <c r="M3553" s="512">
        <v>1025</v>
      </c>
      <c r="N3553" s="758" t="s">
        <v>3261</v>
      </c>
    </row>
    <row r="3554" spans="1:14" ht="31.5" customHeight="1">
      <c r="A3554" s="320"/>
      <c r="B3554" s="749"/>
      <c r="C3554" s="713"/>
      <c r="D3554" s="725"/>
      <c r="E3554" s="737"/>
      <c r="F3554" s="725"/>
      <c r="G3554" s="725"/>
      <c r="H3554" s="606" t="s">
        <v>24</v>
      </c>
      <c r="I3554" s="514">
        <v>4100</v>
      </c>
      <c r="J3554" s="514">
        <v>4100</v>
      </c>
      <c r="K3554" s="514">
        <v>4100</v>
      </c>
      <c r="L3554" s="514">
        <v>4100</v>
      </c>
      <c r="M3554" s="514">
        <v>4100</v>
      </c>
      <c r="N3554" s="758"/>
    </row>
    <row r="3555" spans="1:14" ht="31.5" customHeight="1" thickBot="1">
      <c r="A3555" s="320"/>
      <c r="B3555" s="749"/>
      <c r="C3555" s="713"/>
      <c r="D3555" s="725"/>
      <c r="E3555" s="737"/>
      <c r="F3555" s="725"/>
      <c r="G3555" s="725"/>
      <c r="H3555" s="606" t="s">
        <v>25</v>
      </c>
      <c r="I3555" s="642">
        <v>0.25</v>
      </c>
      <c r="J3555" s="642">
        <v>0</v>
      </c>
      <c r="K3555" s="642">
        <v>0</v>
      </c>
      <c r="L3555" s="642">
        <v>0</v>
      </c>
      <c r="M3555" s="639">
        <v>0.25</v>
      </c>
      <c r="N3555" s="759"/>
    </row>
    <row r="3556" spans="1:14" ht="31.5" customHeight="1" thickTop="1">
      <c r="A3556" s="320"/>
      <c r="B3556" s="748" t="s">
        <v>3245</v>
      </c>
      <c r="C3556" s="750" t="s">
        <v>3246</v>
      </c>
      <c r="D3556" s="730" t="s">
        <v>3247</v>
      </c>
      <c r="E3556" s="736" t="s">
        <v>76</v>
      </c>
      <c r="F3556" s="730" t="s">
        <v>3262</v>
      </c>
      <c r="G3556" s="730" t="s">
        <v>3263</v>
      </c>
      <c r="H3556" s="605" t="s">
        <v>22</v>
      </c>
      <c r="I3556" s="512">
        <v>96900</v>
      </c>
      <c r="J3556" s="512">
        <v>96900</v>
      </c>
      <c r="K3556" s="512">
        <v>96900</v>
      </c>
      <c r="L3556" s="512">
        <v>96900</v>
      </c>
      <c r="M3556" s="512">
        <v>96900</v>
      </c>
      <c r="N3556" s="757"/>
    </row>
    <row r="3557" spans="1:14" ht="31.5" customHeight="1">
      <c r="A3557" s="320"/>
      <c r="B3557" s="749"/>
      <c r="C3557" s="713"/>
      <c r="D3557" s="725"/>
      <c r="E3557" s="737"/>
      <c r="F3557" s="725"/>
      <c r="G3557" s="725"/>
      <c r="H3557" s="606" t="s">
        <v>24</v>
      </c>
      <c r="I3557" s="514">
        <v>24225</v>
      </c>
      <c r="J3557" s="514">
        <v>24225</v>
      </c>
      <c r="K3557" s="514">
        <v>24225</v>
      </c>
      <c r="L3557" s="514">
        <v>24225</v>
      </c>
      <c r="M3557" s="514">
        <v>96900</v>
      </c>
      <c r="N3557" s="758"/>
    </row>
    <row r="3558" spans="1:14" ht="31.5" customHeight="1" thickBot="1">
      <c r="A3558" s="320"/>
      <c r="B3558" s="749"/>
      <c r="C3558" s="713"/>
      <c r="D3558" s="725"/>
      <c r="E3558" s="737"/>
      <c r="F3558" s="725"/>
      <c r="G3558" s="725"/>
      <c r="H3558" s="606" t="s">
        <v>25</v>
      </c>
      <c r="I3558" s="643">
        <v>0.25</v>
      </c>
      <c r="J3558" s="643">
        <v>0.25</v>
      </c>
      <c r="K3558" s="643">
        <v>0.25</v>
      </c>
      <c r="L3558" s="643">
        <v>0.25</v>
      </c>
      <c r="M3558" s="644">
        <v>1</v>
      </c>
      <c r="N3558" s="759"/>
    </row>
    <row r="3559" spans="1:14" ht="31.5" customHeight="1" thickTop="1">
      <c r="A3559" s="320"/>
      <c r="B3559" s="748" t="s">
        <v>3245</v>
      </c>
      <c r="C3559" s="750" t="s">
        <v>3246</v>
      </c>
      <c r="D3559" s="730" t="s">
        <v>3247</v>
      </c>
      <c r="E3559" s="736" t="s">
        <v>113</v>
      </c>
      <c r="F3559" s="730" t="s">
        <v>3264</v>
      </c>
      <c r="G3559" s="730" t="s">
        <v>3265</v>
      </c>
      <c r="H3559" s="605" t="s">
        <v>22</v>
      </c>
      <c r="I3559" s="645">
        <v>4152</v>
      </c>
      <c r="J3559" s="645">
        <v>4584</v>
      </c>
      <c r="K3559" s="645">
        <v>4584</v>
      </c>
      <c r="L3559" s="645">
        <v>2622</v>
      </c>
      <c r="M3559" s="645">
        <v>15942</v>
      </c>
      <c r="N3559" s="757"/>
    </row>
    <row r="3560" spans="1:14" ht="31.5" customHeight="1">
      <c r="A3560" s="320"/>
      <c r="B3560" s="749"/>
      <c r="C3560" s="713"/>
      <c r="D3560" s="725"/>
      <c r="E3560" s="737"/>
      <c r="F3560" s="725"/>
      <c r="G3560" s="725"/>
      <c r="H3560" s="606" t="s">
        <v>24</v>
      </c>
      <c r="I3560" s="522">
        <v>4325</v>
      </c>
      <c r="J3560" s="522">
        <v>4622</v>
      </c>
      <c r="K3560" s="522">
        <v>4622</v>
      </c>
      <c r="L3560" s="522">
        <v>2622</v>
      </c>
      <c r="M3560" s="522">
        <v>16191</v>
      </c>
      <c r="N3560" s="758"/>
    </row>
    <row r="3561" spans="1:14" ht="31.5" customHeight="1" thickBot="1">
      <c r="A3561" s="320"/>
      <c r="B3561" s="749"/>
      <c r="C3561" s="713"/>
      <c r="D3561" s="725"/>
      <c r="E3561" s="737"/>
      <c r="F3561" s="725"/>
      <c r="G3561" s="725"/>
      <c r="H3561" s="606" t="s">
        <v>25</v>
      </c>
      <c r="I3561" s="642">
        <v>0.96</v>
      </c>
      <c r="J3561" s="642">
        <v>0.99</v>
      </c>
      <c r="K3561" s="642">
        <v>0.99</v>
      </c>
      <c r="L3561" s="642">
        <v>1</v>
      </c>
      <c r="M3561" s="639">
        <v>0.98460000000000003</v>
      </c>
      <c r="N3561" s="759"/>
    </row>
    <row r="3562" spans="1:14" ht="31.5" customHeight="1" thickTop="1">
      <c r="A3562" s="320"/>
      <c r="B3562" s="748" t="s">
        <v>3245</v>
      </c>
      <c r="C3562" s="750" t="s">
        <v>3246</v>
      </c>
      <c r="D3562" s="730" t="s">
        <v>3247</v>
      </c>
      <c r="E3562" s="736" t="s">
        <v>119</v>
      </c>
      <c r="F3562" s="730" t="s">
        <v>3266</v>
      </c>
      <c r="G3562" s="730" t="s">
        <v>3267</v>
      </c>
      <c r="H3562" s="605" t="s">
        <v>22</v>
      </c>
      <c r="I3562" s="512">
        <v>20160</v>
      </c>
      <c r="J3562" s="512">
        <v>20160</v>
      </c>
      <c r="K3562" s="512">
        <v>20160</v>
      </c>
      <c r="L3562" s="512">
        <v>20160</v>
      </c>
      <c r="M3562" s="512">
        <v>20160</v>
      </c>
      <c r="N3562" s="757"/>
    </row>
    <row r="3563" spans="1:14" ht="31.5" customHeight="1">
      <c r="A3563" s="320"/>
      <c r="B3563" s="749"/>
      <c r="C3563" s="713"/>
      <c r="D3563" s="725"/>
      <c r="E3563" s="737"/>
      <c r="F3563" s="725"/>
      <c r="G3563" s="725"/>
      <c r="H3563" s="606" t="s">
        <v>24</v>
      </c>
      <c r="I3563" s="514">
        <v>5040</v>
      </c>
      <c r="J3563" s="514">
        <v>5040</v>
      </c>
      <c r="K3563" s="514">
        <v>5040</v>
      </c>
      <c r="L3563" s="514">
        <v>5040</v>
      </c>
      <c r="M3563" s="514">
        <v>20160</v>
      </c>
      <c r="N3563" s="758"/>
    </row>
    <row r="3564" spans="1:14" ht="31.5" customHeight="1" thickBot="1">
      <c r="A3564" s="320"/>
      <c r="B3564" s="749"/>
      <c r="C3564" s="713"/>
      <c r="D3564" s="725"/>
      <c r="E3564" s="737"/>
      <c r="F3564" s="725"/>
      <c r="G3564" s="725"/>
      <c r="H3564" s="607" t="s">
        <v>25</v>
      </c>
      <c r="I3564" s="643">
        <v>0.25</v>
      </c>
      <c r="J3564" s="643">
        <v>0.25</v>
      </c>
      <c r="K3564" s="643">
        <v>0.25</v>
      </c>
      <c r="L3564" s="643">
        <v>0.25</v>
      </c>
      <c r="M3564" s="644">
        <v>1</v>
      </c>
      <c r="N3564" s="759"/>
    </row>
    <row r="3565" spans="1:14" ht="31.5" customHeight="1" thickTop="1">
      <c r="A3565" s="320"/>
      <c r="B3565" s="748" t="s">
        <v>3245</v>
      </c>
      <c r="C3565" s="750" t="s">
        <v>3268</v>
      </c>
      <c r="D3565" s="730" t="s">
        <v>3269</v>
      </c>
      <c r="E3565" s="736" t="s">
        <v>19</v>
      </c>
      <c r="F3565" s="730" t="s">
        <v>3270</v>
      </c>
      <c r="G3565" s="730" t="s">
        <v>3271</v>
      </c>
      <c r="H3565" s="605" t="s">
        <v>22</v>
      </c>
      <c r="I3565" s="512"/>
      <c r="J3565" s="512"/>
      <c r="K3565" s="512"/>
      <c r="L3565" s="512"/>
      <c r="M3565" s="646"/>
      <c r="N3565" s="757"/>
    </row>
    <row r="3566" spans="1:14" ht="31.5" customHeight="1">
      <c r="A3566" s="320"/>
      <c r="B3566" s="749"/>
      <c r="C3566" s="713"/>
      <c r="D3566" s="725"/>
      <c r="E3566" s="737"/>
      <c r="F3566" s="725"/>
      <c r="G3566" s="725"/>
      <c r="H3566" s="606" t="s">
        <v>24</v>
      </c>
      <c r="I3566" s="514"/>
      <c r="J3566" s="514"/>
      <c r="K3566" s="514"/>
      <c r="L3566" s="514"/>
      <c r="M3566" s="647"/>
      <c r="N3566" s="758"/>
    </row>
    <row r="3567" spans="1:14" ht="31.5" customHeight="1" thickBot="1">
      <c r="A3567" s="320"/>
      <c r="B3567" s="749"/>
      <c r="C3567" s="713"/>
      <c r="D3567" s="725"/>
      <c r="E3567" s="737"/>
      <c r="F3567" s="725"/>
      <c r="G3567" s="725"/>
      <c r="H3567" s="606" t="s">
        <v>25</v>
      </c>
      <c r="I3567" s="514"/>
      <c r="J3567" s="514"/>
      <c r="K3567" s="514"/>
      <c r="L3567" s="514"/>
      <c r="M3567" s="648"/>
      <c r="N3567" s="759"/>
    </row>
    <row r="3568" spans="1:14" ht="31.5" customHeight="1" thickTop="1">
      <c r="A3568" s="320"/>
      <c r="B3568" s="748" t="s">
        <v>3245</v>
      </c>
      <c r="C3568" s="750" t="s">
        <v>3268</v>
      </c>
      <c r="D3568" s="730" t="s">
        <v>3269</v>
      </c>
      <c r="E3568" s="736" t="s">
        <v>26</v>
      </c>
      <c r="F3568" s="730" t="s">
        <v>3272</v>
      </c>
      <c r="G3568" s="730" t="s">
        <v>3273</v>
      </c>
      <c r="H3568" s="605" t="s">
        <v>22</v>
      </c>
      <c r="I3568" s="512"/>
      <c r="J3568" s="512"/>
      <c r="K3568" s="512"/>
      <c r="L3568" s="512"/>
      <c r="M3568" s="646"/>
      <c r="N3568" s="757"/>
    </row>
    <row r="3569" spans="1:14" ht="31.5" customHeight="1">
      <c r="A3569" s="320"/>
      <c r="B3569" s="749"/>
      <c r="C3569" s="713"/>
      <c r="D3569" s="725"/>
      <c r="E3569" s="737"/>
      <c r="F3569" s="725"/>
      <c r="G3569" s="725"/>
      <c r="H3569" s="606" t="s">
        <v>24</v>
      </c>
      <c r="I3569" s="514"/>
      <c r="J3569" s="514"/>
      <c r="K3569" s="514"/>
      <c r="L3569" s="514"/>
      <c r="M3569" s="647"/>
      <c r="N3569" s="758"/>
    </row>
    <row r="3570" spans="1:14" ht="31.5" customHeight="1" thickBot="1">
      <c r="A3570" s="320"/>
      <c r="B3570" s="749"/>
      <c r="C3570" s="713"/>
      <c r="D3570" s="725"/>
      <c r="E3570" s="737"/>
      <c r="F3570" s="725"/>
      <c r="G3570" s="725"/>
      <c r="H3570" s="606" t="s">
        <v>25</v>
      </c>
      <c r="I3570" s="514"/>
      <c r="J3570" s="514"/>
      <c r="K3570" s="514"/>
      <c r="L3570" s="514"/>
      <c r="M3570" s="648"/>
      <c r="N3570" s="759"/>
    </row>
    <row r="3571" spans="1:14" ht="31.5" customHeight="1" thickTop="1">
      <c r="A3571" s="320"/>
      <c r="B3571" s="748" t="s">
        <v>3245</v>
      </c>
      <c r="C3571" s="750" t="s">
        <v>3268</v>
      </c>
      <c r="D3571" s="730" t="s">
        <v>3269</v>
      </c>
      <c r="E3571" s="736" t="s">
        <v>55</v>
      </c>
      <c r="F3571" s="730" t="s">
        <v>3274</v>
      </c>
      <c r="G3571" s="730" t="s">
        <v>3275</v>
      </c>
      <c r="H3571" s="605" t="s">
        <v>22</v>
      </c>
      <c r="I3571" s="512"/>
      <c r="J3571" s="512"/>
      <c r="K3571" s="512"/>
      <c r="L3571" s="512"/>
      <c r="M3571" s="646"/>
      <c r="N3571" s="757"/>
    </row>
    <row r="3572" spans="1:14" ht="31.5" customHeight="1">
      <c r="A3572" s="320"/>
      <c r="B3572" s="749"/>
      <c r="C3572" s="713"/>
      <c r="D3572" s="725"/>
      <c r="E3572" s="737"/>
      <c r="F3572" s="725"/>
      <c r="G3572" s="725"/>
      <c r="H3572" s="606" t="s">
        <v>24</v>
      </c>
      <c r="I3572" s="514"/>
      <c r="J3572" s="514"/>
      <c r="K3572" s="514"/>
      <c r="L3572" s="514"/>
      <c r="M3572" s="647"/>
      <c r="N3572" s="758"/>
    </row>
    <row r="3573" spans="1:14" ht="31.5" customHeight="1" thickBot="1">
      <c r="A3573" s="320"/>
      <c r="B3573" s="749"/>
      <c r="C3573" s="713"/>
      <c r="D3573" s="725"/>
      <c r="E3573" s="737"/>
      <c r="F3573" s="725"/>
      <c r="G3573" s="725"/>
      <c r="H3573" s="606" t="s">
        <v>25</v>
      </c>
      <c r="I3573" s="514"/>
      <c r="J3573" s="514"/>
      <c r="K3573" s="514"/>
      <c r="L3573" s="514"/>
      <c r="M3573" s="648"/>
      <c r="N3573" s="759"/>
    </row>
    <row r="3574" spans="1:14" ht="31.5" customHeight="1" thickTop="1">
      <c r="A3574" s="320"/>
      <c r="B3574" s="748" t="s">
        <v>3245</v>
      </c>
      <c r="C3574" s="750" t="s">
        <v>3268</v>
      </c>
      <c r="D3574" s="730" t="s">
        <v>3269</v>
      </c>
      <c r="E3574" s="736" t="s">
        <v>70</v>
      </c>
      <c r="F3574" s="730" t="s">
        <v>3276</v>
      </c>
      <c r="G3574" s="730" t="s">
        <v>3277</v>
      </c>
      <c r="H3574" s="605" t="s">
        <v>22</v>
      </c>
      <c r="I3574" s="512"/>
      <c r="J3574" s="512"/>
      <c r="K3574" s="512"/>
      <c r="L3574" s="512"/>
      <c r="M3574" s="646"/>
      <c r="N3574" s="757"/>
    </row>
    <row r="3575" spans="1:14" ht="31.5" customHeight="1">
      <c r="A3575" s="320"/>
      <c r="B3575" s="749"/>
      <c r="C3575" s="713"/>
      <c r="D3575" s="725"/>
      <c r="E3575" s="737"/>
      <c r="F3575" s="725"/>
      <c r="G3575" s="725"/>
      <c r="H3575" s="606" t="s">
        <v>24</v>
      </c>
      <c r="I3575" s="514"/>
      <c r="J3575" s="514"/>
      <c r="K3575" s="514"/>
      <c r="L3575" s="514"/>
      <c r="M3575" s="647"/>
      <c r="N3575" s="758"/>
    </row>
    <row r="3576" spans="1:14" ht="31.5" customHeight="1" thickBot="1">
      <c r="A3576" s="320"/>
      <c r="B3576" s="749"/>
      <c r="C3576" s="713"/>
      <c r="D3576" s="725"/>
      <c r="E3576" s="737"/>
      <c r="F3576" s="725"/>
      <c r="G3576" s="725"/>
      <c r="H3576" s="606" t="s">
        <v>25</v>
      </c>
      <c r="I3576" s="514"/>
      <c r="J3576" s="514"/>
      <c r="K3576" s="514"/>
      <c r="L3576" s="514"/>
      <c r="M3576" s="648"/>
      <c r="N3576" s="759"/>
    </row>
    <row r="3577" spans="1:14" ht="31.5" customHeight="1" thickTop="1">
      <c r="A3577" s="320"/>
      <c r="B3577" s="748" t="s">
        <v>3245</v>
      </c>
      <c r="C3577" s="750" t="s">
        <v>3268</v>
      </c>
      <c r="D3577" s="730" t="s">
        <v>3269</v>
      </c>
      <c r="E3577" s="736" t="s">
        <v>73</v>
      </c>
      <c r="F3577" s="730" t="s">
        <v>3278</v>
      </c>
      <c r="G3577" s="730" t="s">
        <v>3279</v>
      </c>
      <c r="H3577" s="605" t="s">
        <v>22</v>
      </c>
      <c r="I3577" s="512"/>
      <c r="J3577" s="512"/>
      <c r="K3577" s="512"/>
      <c r="L3577" s="512"/>
      <c r="M3577" s="646"/>
      <c r="N3577" s="757"/>
    </row>
    <row r="3578" spans="1:14" ht="31.5" customHeight="1">
      <c r="A3578" s="320"/>
      <c r="B3578" s="749"/>
      <c r="C3578" s="713"/>
      <c r="D3578" s="725"/>
      <c r="E3578" s="737"/>
      <c r="F3578" s="725"/>
      <c r="G3578" s="725"/>
      <c r="H3578" s="606" t="s">
        <v>24</v>
      </c>
      <c r="I3578" s="514"/>
      <c r="J3578" s="514"/>
      <c r="K3578" s="514"/>
      <c r="L3578" s="514"/>
      <c r="M3578" s="647"/>
      <c r="N3578" s="758"/>
    </row>
    <row r="3579" spans="1:14" ht="31.5" customHeight="1" thickBot="1">
      <c r="A3579" s="320"/>
      <c r="B3579" s="749"/>
      <c r="C3579" s="713"/>
      <c r="D3579" s="725"/>
      <c r="E3579" s="737"/>
      <c r="F3579" s="725"/>
      <c r="G3579" s="725"/>
      <c r="H3579" s="606" t="s">
        <v>25</v>
      </c>
      <c r="I3579" s="514"/>
      <c r="J3579" s="514"/>
      <c r="K3579" s="514"/>
      <c r="L3579" s="514"/>
      <c r="M3579" s="648"/>
      <c r="N3579" s="759"/>
    </row>
    <row r="3580" spans="1:14" ht="31.5" customHeight="1" thickTop="1">
      <c r="A3580" s="320"/>
      <c r="B3580" s="748" t="s">
        <v>3245</v>
      </c>
      <c r="C3580" s="750" t="s">
        <v>3268</v>
      </c>
      <c r="D3580" s="730" t="s">
        <v>3269</v>
      </c>
      <c r="E3580" s="736" t="s">
        <v>76</v>
      </c>
      <c r="F3580" s="730" t="s">
        <v>3280</v>
      </c>
      <c r="G3580" s="730" t="s">
        <v>3281</v>
      </c>
      <c r="H3580" s="605" t="s">
        <v>22</v>
      </c>
      <c r="I3580" s="512"/>
      <c r="J3580" s="512"/>
      <c r="K3580" s="512"/>
      <c r="L3580" s="512"/>
      <c r="M3580" s="646"/>
      <c r="N3580" s="757"/>
    </row>
    <row r="3581" spans="1:14" ht="31.5" customHeight="1">
      <c r="A3581" s="320"/>
      <c r="B3581" s="749"/>
      <c r="C3581" s="713"/>
      <c r="D3581" s="725"/>
      <c r="E3581" s="737"/>
      <c r="F3581" s="725"/>
      <c r="G3581" s="725"/>
      <c r="H3581" s="606" t="s">
        <v>24</v>
      </c>
      <c r="I3581" s="514"/>
      <c r="J3581" s="514"/>
      <c r="K3581" s="514"/>
      <c r="L3581" s="514"/>
      <c r="M3581" s="647"/>
      <c r="N3581" s="758"/>
    </row>
    <row r="3582" spans="1:14" ht="31.5" customHeight="1" thickBot="1">
      <c r="A3582" s="320"/>
      <c r="B3582" s="749"/>
      <c r="C3582" s="713"/>
      <c r="D3582" s="725"/>
      <c r="E3582" s="737"/>
      <c r="F3582" s="725"/>
      <c r="G3582" s="725"/>
      <c r="H3582" s="606" t="s">
        <v>25</v>
      </c>
      <c r="I3582" s="514"/>
      <c r="J3582" s="514"/>
      <c r="K3582" s="514"/>
      <c r="L3582" s="514"/>
      <c r="M3582" s="648"/>
      <c r="N3582" s="759"/>
    </row>
    <row r="3583" spans="1:14" ht="31.5" customHeight="1" thickTop="1">
      <c r="A3583" s="320"/>
      <c r="B3583" s="748" t="s">
        <v>3245</v>
      </c>
      <c r="C3583" s="750" t="s">
        <v>3268</v>
      </c>
      <c r="D3583" s="730" t="s">
        <v>3269</v>
      </c>
      <c r="E3583" s="736" t="s">
        <v>113</v>
      </c>
      <c r="F3583" s="730" t="s">
        <v>3282</v>
      </c>
      <c r="G3583" s="730" t="s">
        <v>3283</v>
      </c>
      <c r="H3583" s="605" t="s">
        <v>22</v>
      </c>
      <c r="I3583" s="512"/>
      <c r="J3583" s="512"/>
      <c r="K3583" s="512"/>
      <c r="L3583" s="512"/>
      <c r="M3583" s="649"/>
      <c r="N3583" s="757"/>
    </row>
    <row r="3584" spans="1:14" ht="31.5" customHeight="1">
      <c r="A3584" s="320"/>
      <c r="B3584" s="749"/>
      <c r="C3584" s="713"/>
      <c r="D3584" s="725"/>
      <c r="E3584" s="737"/>
      <c r="F3584" s="725"/>
      <c r="G3584" s="725"/>
      <c r="H3584" s="606" t="s">
        <v>24</v>
      </c>
      <c r="I3584" s="514"/>
      <c r="J3584" s="514"/>
      <c r="K3584" s="514"/>
      <c r="L3584" s="514"/>
      <c r="M3584" s="650"/>
      <c r="N3584" s="758"/>
    </row>
    <row r="3585" spans="1:14" ht="31.5" customHeight="1" thickBot="1">
      <c r="A3585" s="320"/>
      <c r="B3585" s="749"/>
      <c r="C3585" s="713"/>
      <c r="D3585" s="725"/>
      <c r="E3585" s="737"/>
      <c r="F3585" s="725"/>
      <c r="G3585" s="725"/>
      <c r="H3585" s="607" t="s">
        <v>25</v>
      </c>
      <c r="I3585" s="520"/>
      <c r="J3585" s="520"/>
      <c r="K3585" s="520"/>
      <c r="L3585" s="520"/>
      <c r="M3585" s="651"/>
      <c r="N3585" s="759"/>
    </row>
    <row r="3586" spans="1:14" ht="31.5" customHeight="1" thickTop="1">
      <c r="A3586" s="320"/>
      <c r="B3586" s="748" t="s">
        <v>3245</v>
      </c>
      <c r="C3586" s="750" t="s">
        <v>3284</v>
      </c>
      <c r="D3586" s="730" t="s">
        <v>3285</v>
      </c>
      <c r="E3586" s="736" t="s">
        <v>19</v>
      </c>
      <c r="F3586" s="730" t="s">
        <v>3286</v>
      </c>
      <c r="G3586" s="730" t="s">
        <v>3287</v>
      </c>
      <c r="H3586" s="605" t="s">
        <v>22</v>
      </c>
      <c r="I3586" s="512"/>
      <c r="J3586" s="512"/>
      <c r="K3586" s="512"/>
      <c r="L3586" s="512"/>
      <c r="M3586" s="646"/>
      <c r="N3586" s="757"/>
    </row>
    <row r="3587" spans="1:14" ht="31.5" customHeight="1">
      <c r="A3587" s="320"/>
      <c r="B3587" s="749"/>
      <c r="C3587" s="713"/>
      <c r="D3587" s="725"/>
      <c r="E3587" s="737"/>
      <c r="F3587" s="725"/>
      <c r="G3587" s="725"/>
      <c r="H3587" s="606" t="s">
        <v>24</v>
      </c>
      <c r="I3587" s="514"/>
      <c r="J3587" s="514"/>
      <c r="K3587" s="514"/>
      <c r="L3587" s="514"/>
      <c r="M3587" s="647"/>
      <c r="N3587" s="758"/>
    </row>
    <row r="3588" spans="1:14" ht="31.5" customHeight="1" thickBot="1">
      <c r="A3588" s="320"/>
      <c r="B3588" s="749"/>
      <c r="C3588" s="713"/>
      <c r="D3588" s="725"/>
      <c r="E3588" s="737"/>
      <c r="F3588" s="725"/>
      <c r="G3588" s="725"/>
      <c r="H3588" s="606" t="s">
        <v>25</v>
      </c>
      <c r="I3588" s="514"/>
      <c r="J3588" s="514"/>
      <c r="K3588" s="514"/>
      <c r="L3588" s="514"/>
      <c r="M3588" s="648"/>
      <c r="N3588" s="759"/>
    </row>
    <row r="3589" spans="1:14" ht="31.5" customHeight="1" thickTop="1">
      <c r="A3589" s="320"/>
      <c r="B3589" s="748" t="s">
        <v>3245</v>
      </c>
      <c r="C3589" s="750" t="s">
        <v>3284</v>
      </c>
      <c r="D3589" s="730" t="s">
        <v>3285</v>
      </c>
      <c r="E3589" s="736" t="s">
        <v>26</v>
      </c>
      <c r="F3589" s="730" t="s">
        <v>3288</v>
      </c>
      <c r="G3589" s="730" t="s">
        <v>3289</v>
      </c>
      <c r="H3589" s="605" t="s">
        <v>22</v>
      </c>
      <c r="I3589" s="512"/>
      <c r="J3589" s="512"/>
      <c r="K3589" s="512"/>
      <c r="L3589" s="512"/>
      <c r="M3589" s="649"/>
      <c r="N3589" s="757"/>
    </row>
    <row r="3590" spans="1:14" ht="31.5" customHeight="1">
      <c r="A3590" s="320"/>
      <c r="B3590" s="749"/>
      <c r="C3590" s="713"/>
      <c r="D3590" s="725"/>
      <c r="E3590" s="737"/>
      <c r="F3590" s="725"/>
      <c r="G3590" s="725"/>
      <c r="H3590" s="606" t="s">
        <v>24</v>
      </c>
      <c r="I3590" s="514"/>
      <c r="J3590" s="514"/>
      <c r="K3590" s="514"/>
      <c r="L3590" s="514"/>
      <c r="M3590" s="650"/>
      <c r="N3590" s="758"/>
    </row>
    <row r="3591" spans="1:14" ht="31.5" customHeight="1" thickBot="1">
      <c r="A3591" s="320"/>
      <c r="B3591" s="749"/>
      <c r="C3591" s="713"/>
      <c r="D3591" s="725"/>
      <c r="E3591" s="737"/>
      <c r="F3591" s="725"/>
      <c r="G3591" s="725"/>
      <c r="H3591" s="606" t="s">
        <v>25</v>
      </c>
      <c r="I3591" s="514"/>
      <c r="J3591" s="514"/>
      <c r="K3591" s="514"/>
      <c r="L3591" s="514"/>
      <c r="M3591" s="652"/>
      <c r="N3591" s="759"/>
    </row>
    <row r="3592" spans="1:14" ht="31.5" customHeight="1" thickTop="1">
      <c r="A3592" s="320"/>
      <c r="B3592" s="748" t="s">
        <v>3245</v>
      </c>
      <c r="C3592" s="750" t="s">
        <v>3284</v>
      </c>
      <c r="D3592" s="730" t="s">
        <v>3285</v>
      </c>
      <c r="E3592" s="736" t="s">
        <v>55</v>
      </c>
      <c r="F3592" s="730" t="s">
        <v>3290</v>
      </c>
      <c r="G3592" s="730" t="s">
        <v>3291</v>
      </c>
      <c r="H3592" s="605" t="s">
        <v>22</v>
      </c>
      <c r="I3592" s="512"/>
      <c r="J3592" s="512"/>
      <c r="K3592" s="512"/>
      <c r="L3592" s="512"/>
      <c r="M3592" s="649"/>
      <c r="N3592" s="757"/>
    </row>
    <row r="3593" spans="1:14" ht="31.5" customHeight="1">
      <c r="A3593" s="320"/>
      <c r="B3593" s="749"/>
      <c r="C3593" s="713"/>
      <c r="D3593" s="725"/>
      <c r="E3593" s="737"/>
      <c r="F3593" s="725"/>
      <c r="G3593" s="725"/>
      <c r="H3593" s="606" t="s">
        <v>24</v>
      </c>
      <c r="I3593" s="514"/>
      <c r="J3593" s="514"/>
      <c r="K3593" s="514"/>
      <c r="L3593" s="514"/>
      <c r="M3593" s="650"/>
      <c r="N3593" s="758"/>
    </row>
    <row r="3594" spans="1:14" ht="31.5" customHeight="1" thickBot="1">
      <c r="A3594" s="320"/>
      <c r="B3594" s="749"/>
      <c r="C3594" s="713"/>
      <c r="D3594" s="725"/>
      <c r="E3594" s="737"/>
      <c r="F3594" s="725"/>
      <c r="G3594" s="725"/>
      <c r="H3594" s="606" t="s">
        <v>25</v>
      </c>
      <c r="I3594" s="514"/>
      <c r="J3594" s="514"/>
      <c r="K3594" s="514"/>
      <c r="L3594" s="514"/>
      <c r="M3594" s="652"/>
      <c r="N3594" s="759"/>
    </row>
    <row r="3595" spans="1:14" ht="31.5" customHeight="1" thickTop="1">
      <c r="A3595" s="320"/>
      <c r="B3595" s="748" t="s">
        <v>3245</v>
      </c>
      <c r="C3595" s="750" t="s">
        <v>3284</v>
      </c>
      <c r="D3595" s="730" t="s">
        <v>3285</v>
      </c>
      <c r="E3595" s="736" t="s">
        <v>59</v>
      </c>
      <c r="F3595" s="730" t="s">
        <v>3292</v>
      </c>
      <c r="G3595" s="730" t="s">
        <v>3293</v>
      </c>
      <c r="H3595" s="605" t="s">
        <v>22</v>
      </c>
      <c r="I3595" s="512"/>
      <c r="J3595" s="512"/>
      <c r="K3595" s="512"/>
      <c r="L3595" s="512"/>
      <c r="M3595" s="646"/>
      <c r="N3595" s="757"/>
    </row>
    <row r="3596" spans="1:14" ht="31.5" customHeight="1">
      <c r="A3596" s="320"/>
      <c r="B3596" s="749"/>
      <c r="C3596" s="713"/>
      <c r="D3596" s="725"/>
      <c r="E3596" s="737"/>
      <c r="F3596" s="725"/>
      <c r="G3596" s="725"/>
      <c r="H3596" s="606" t="s">
        <v>24</v>
      </c>
      <c r="I3596" s="514"/>
      <c r="J3596" s="514"/>
      <c r="K3596" s="514"/>
      <c r="L3596" s="514"/>
      <c r="M3596" s="647"/>
      <c r="N3596" s="758"/>
    </row>
    <row r="3597" spans="1:14" ht="31.5" customHeight="1" thickBot="1">
      <c r="A3597" s="320"/>
      <c r="B3597" s="749"/>
      <c r="C3597" s="713"/>
      <c r="D3597" s="725"/>
      <c r="E3597" s="737"/>
      <c r="F3597" s="725"/>
      <c r="G3597" s="725"/>
      <c r="H3597" s="606" t="s">
        <v>25</v>
      </c>
      <c r="I3597" s="514"/>
      <c r="J3597" s="514"/>
      <c r="K3597" s="514"/>
      <c r="L3597" s="514"/>
      <c r="M3597" s="648"/>
      <c r="N3597" s="759"/>
    </row>
    <row r="3598" spans="1:14" ht="31.5" customHeight="1" thickTop="1">
      <c r="A3598" s="320"/>
      <c r="B3598" s="748" t="s">
        <v>3245</v>
      </c>
      <c r="C3598" s="750" t="s">
        <v>3284</v>
      </c>
      <c r="D3598" s="730" t="s">
        <v>3285</v>
      </c>
      <c r="E3598" s="736" t="s">
        <v>91</v>
      </c>
      <c r="F3598" s="730" t="s">
        <v>3294</v>
      </c>
      <c r="G3598" s="730" t="s">
        <v>3295</v>
      </c>
      <c r="H3598" s="605" t="s">
        <v>22</v>
      </c>
      <c r="I3598" s="512"/>
      <c r="J3598" s="512"/>
      <c r="K3598" s="512"/>
      <c r="L3598" s="512"/>
      <c r="M3598" s="649"/>
      <c r="N3598" s="757"/>
    </row>
    <row r="3599" spans="1:14" ht="31.5" customHeight="1">
      <c r="A3599" s="320"/>
      <c r="B3599" s="749"/>
      <c r="C3599" s="713"/>
      <c r="D3599" s="725"/>
      <c r="E3599" s="737"/>
      <c r="F3599" s="725"/>
      <c r="G3599" s="725"/>
      <c r="H3599" s="606" t="s">
        <v>24</v>
      </c>
      <c r="I3599" s="514"/>
      <c r="J3599" s="514"/>
      <c r="K3599" s="514"/>
      <c r="L3599" s="514"/>
      <c r="M3599" s="653"/>
      <c r="N3599" s="758"/>
    </row>
    <row r="3600" spans="1:14" ht="31.5" customHeight="1" thickBot="1">
      <c r="A3600" s="320"/>
      <c r="B3600" s="749"/>
      <c r="C3600" s="713"/>
      <c r="D3600" s="725"/>
      <c r="E3600" s="737"/>
      <c r="F3600" s="725"/>
      <c r="G3600" s="725"/>
      <c r="H3600" s="606" t="s">
        <v>25</v>
      </c>
      <c r="I3600" s="514"/>
      <c r="J3600" s="514"/>
      <c r="K3600" s="514"/>
      <c r="L3600" s="514"/>
      <c r="M3600" s="648"/>
      <c r="N3600" s="759"/>
    </row>
    <row r="3601" spans="1:14" ht="31.5" customHeight="1" thickTop="1">
      <c r="A3601" s="320"/>
      <c r="B3601" s="748" t="s">
        <v>3245</v>
      </c>
      <c r="C3601" s="750" t="s">
        <v>3284</v>
      </c>
      <c r="D3601" s="730" t="s">
        <v>3285</v>
      </c>
      <c r="E3601" s="736" t="s">
        <v>94</v>
      </c>
      <c r="F3601" s="730" t="s">
        <v>3296</v>
      </c>
      <c r="G3601" s="730" t="s">
        <v>3297</v>
      </c>
      <c r="H3601" s="605" t="s">
        <v>22</v>
      </c>
      <c r="I3601" s="512"/>
      <c r="J3601" s="512"/>
      <c r="K3601" s="512"/>
      <c r="L3601" s="512"/>
      <c r="M3601" s="649"/>
      <c r="N3601" s="757"/>
    </row>
    <row r="3602" spans="1:14" ht="31.5" customHeight="1">
      <c r="A3602" s="320"/>
      <c r="B3602" s="749"/>
      <c r="C3602" s="713"/>
      <c r="D3602" s="725"/>
      <c r="E3602" s="737"/>
      <c r="F3602" s="725"/>
      <c r="G3602" s="725"/>
      <c r="H3602" s="606" t="s">
        <v>24</v>
      </c>
      <c r="I3602" s="514"/>
      <c r="J3602" s="514"/>
      <c r="K3602" s="514"/>
      <c r="L3602" s="514"/>
      <c r="M3602" s="653"/>
      <c r="N3602" s="758"/>
    </row>
    <row r="3603" spans="1:14" ht="31.5" customHeight="1" thickBot="1">
      <c r="A3603" s="320"/>
      <c r="B3603" s="749"/>
      <c r="C3603" s="713"/>
      <c r="D3603" s="725"/>
      <c r="E3603" s="737"/>
      <c r="F3603" s="725"/>
      <c r="G3603" s="725"/>
      <c r="H3603" s="606" t="s">
        <v>25</v>
      </c>
      <c r="I3603" s="514"/>
      <c r="J3603" s="514"/>
      <c r="K3603" s="514"/>
      <c r="L3603" s="514"/>
      <c r="M3603" s="648"/>
      <c r="N3603" s="759"/>
    </row>
    <row r="3604" spans="1:14" ht="31.5" customHeight="1" thickTop="1">
      <c r="A3604" s="320"/>
      <c r="B3604" s="748" t="s">
        <v>3245</v>
      </c>
      <c r="C3604" s="750" t="s">
        <v>3284</v>
      </c>
      <c r="D3604" s="730" t="s">
        <v>3285</v>
      </c>
      <c r="E3604" s="736" t="s">
        <v>97</v>
      </c>
      <c r="F3604" s="730" t="s">
        <v>3298</v>
      </c>
      <c r="G3604" s="730" t="s">
        <v>3299</v>
      </c>
      <c r="H3604" s="605" t="s">
        <v>22</v>
      </c>
      <c r="I3604" s="512"/>
      <c r="J3604" s="512"/>
      <c r="K3604" s="512"/>
      <c r="L3604" s="512"/>
      <c r="M3604" s="646"/>
      <c r="N3604" s="757"/>
    </row>
    <row r="3605" spans="1:14" ht="31.5" customHeight="1">
      <c r="A3605" s="320"/>
      <c r="B3605" s="749"/>
      <c r="C3605" s="713"/>
      <c r="D3605" s="725"/>
      <c r="E3605" s="737"/>
      <c r="F3605" s="725"/>
      <c r="G3605" s="725"/>
      <c r="H3605" s="606" t="s">
        <v>24</v>
      </c>
      <c r="I3605" s="514"/>
      <c r="J3605" s="514"/>
      <c r="K3605" s="514"/>
      <c r="L3605" s="514"/>
      <c r="M3605" s="647"/>
      <c r="N3605" s="758"/>
    </row>
    <row r="3606" spans="1:14" ht="31.5" customHeight="1" thickBot="1">
      <c r="A3606" s="320"/>
      <c r="B3606" s="749"/>
      <c r="C3606" s="713"/>
      <c r="D3606" s="725"/>
      <c r="E3606" s="737"/>
      <c r="F3606" s="725"/>
      <c r="G3606" s="725"/>
      <c r="H3606" s="606" t="s">
        <v>25</v>
      </c>
      <c r="I3606" s="514"/>
      <c r="J3606" s="514"/>
      <c r="K3606" s="514"/>
      <c r="L3606" s="514"/>
      <c r="M3606" s="648"/>
      <c r="N3606" s="759"/>
    </row>
    <row r="3607" spans="1:14" ht="31.5" customHeight="1" thickTop="1">
      <c r="A3607" s="320"/>
      <c r="B3607" s="748" t="s">
        <v>3245</v>
      </c>
      <c r="C3607" s="750" t="s">
        <v>3284</v>
      </c>
      <c r="D3607" s="730" t="s">
        <v>3285</v>
      </c>
      <c r="E3607" s="736" t="s">
        <v>70</v>
      </c>
      <c r="F3607" s="730" t="s">
        <v>3300</v>
      </c>
      <c r="G3607" s="730" t="s">
        <v>3301</v>
      </c>
      <c r="H3607" s="605" t="s">
        <v>22</v>
      </c>
      <c r="I3607" s="512"/>
      <c r="J3607" s="512"/>
      <c r="K3607" s="512"/>
      <c r="L3607" s="512"/>
      <c r="M3607" s="646"/>
      <c r="N3607" s="757"/>
    </row>
    <row r="3608" spans="1:14" ht="31.5" customHeight="1">
      <c r="A3608" s="320"/>
      <c r="B3608" s="749"/>
      <c r="C3608" s="713"/>
      <c r="D3608" s="725"/>
      <c r="E3608" s="737"/>
      <c r="F3608" s="725"/>
      <c r="G3608" s="725"/>
      <c r="H3608" s="606" t="s">
        <v>24</v>
      </c>
      <c r="I3608" s="514"/>
      <c r="J3608" s="514"/>
      <c r="K3608" s="514"/>
      <c r="L3608" s="514"/>
      <c r="M3608" s="650"/>
      <c r="N3608" s="758"/>
    </row>
    <row r="3609" spans="1:14" ht="31.5" customHeight="1" thickBot="1">
      <c r="A3609" s="320"/>
      <c r="B3609" s="749"/>
      <c r="C3609" s="713"/>
      <c r="D3609" s="725"/>
      <c r="E3609" s="737"/>
      <c r="F3609" s="725"/>
      <c r="G3609" s="725"/>
      <c r="H3609" s="606" t="s">
        <v>25</v>
      </c>
      <c r="I3609" s="514"/>
      <c r="J3609" s="514"/>
      <c r="K3609" s="514"/>
      <c r="L3609" s="514"/>
      <c r="M3609" s="652"/>
      <c r="N3609" s="759"/>
    </row>
    <row r="3610" spans="1:14" ht="31.5" customHeight="1" thickTop="1">
      <c r="A3610" s="320"/>
      <c r="B3610" s="748" t="s">
        <v>3245</v>
      </c>
      <c r="C3610" s="750" t="s">
        <v>3284</v>
      </c>
      <c r="D3610" s="730" t="s">
        <v>3285</v>
      </c>
      <c r="E3610" s="736" t="s">
        <v>73</v>
      </c>
      <c r="F3610" s="730" t="s">
        <v>3302</v>
      </c>
      <c r="G3610" s="730" t="s">
        <v>3303</v>
      </c>
      <c r="H3610" s="605" t="s">
        <v>22</v>
      </c>
      <c r="I3610" s="512"/>
      <c r="J3610" s="512"/>
      <c r="K3610" s="512"/>
      <c r="L3610" s="512"/>
      <c r="M3610" s="646"/>
      <c r="N3610" s="757"/>
    </row>
    <row r="3611" spans="1:14" ht="31.5" customHeight="1">
      <c r="A3611" s="320"/>
      <c r="B3611" s="749"/>
      <c r="C3611" s="713"/>
      <c r="D3611" s="725"/>
      <c r="E3611" s="737"/>
      <c r="F3611" s="725"/>
      <c r="G3611" s="725"/>
      <c r="H3611" s="606" t="s">
        <v>24</v>
      </c>
      <c r="I3611" s="514"/>
      <c r="J3611" s="514"/>
      <c r="K3611" s="514"/>
      <c r="L3611" s="514"/>
      <c r="M3611" s="650"/>
      <c r="N3611" s="758"/>
    </row>
    <row r="3612" spans="1:14" ht="31.5" customHeight="1" thickBot="1">
      <c r="A3612" s="320"/>
      <c r="B3612" s="749"/>
      <c r="C3612" s="713"/>
      <c r="D3612" s="725"/>
      <c r="E3612" s="737"/>
      <c r="F3612" s="725"/>
      <c r="G3612" s="725"/>
      <c r="H3612" s="606" t="s">
        <v>25</v>
      </c>
      <c r="I3612" s="514"/>
      <c r="J3612" s="514"/>
      <c r="K3612" s="514"/>
      <c r="L3612" s="514"/>
      <c r="M3612" s="652"/>
      <c r="N3612" s="759"/>
    </row>
    <row r="3613" spans="1:14" ht="31.5" customHeight="1" thickTop="1">
      <c r="A3613" s="320"/>
      <c r="B3613" s="748" t="s">
        <v>3245</v>
      </c>
      <c r="C3613" s="750" t="s">
        <v>3284</v>
      </c>
      <c r="D3613" s="730" t="s">
        <v>3285</v>
      </c>
      <c r="E3613" s="736" t="s">
        <v>76</v>
      </c>
      <c r="F3613" s="730" t="s">
        <v>3304</v>
      </c>
      <c r="G3613" s="730" t="s">
        <v>3305</v>
      </c>
      <c r="H3613" s="605" t="s">
        <v>22</v>
      </c>
      <c r="I3613" s="512"/>
      <c r="J3613" s="512"/>
      <c r="K3613" s="512"/>
      <c r="L3613" s="512"/>
      <c r="M3613" s="649"/>
      <c r="N3613" s="757"/>
    </row>
    <row r="3614" spans="1:14" ht="31.5" customHeight="1">
      <c r="A3614" s="320"/>
      <c r="B3614" s="749"/>
      <c r="C3614" s="713"/>
      <c r="D3614" s="725"/>
      <c r="E3614" s="737"/>
      <c r="F3614" s="725"/>
      <c r="G3614" s="725"/>
      <c r="H3614" s="606" t="s">
        <v>24</v>
      </c>
      <c r="I3614" s="514"/>
      <c r="J3614" s="514"/>
      <c r="K3614" s="514"/>
      <c r="L3614" s="514"/>
      <c r="M3614" s="650"/>
      <c r="N3614" s="758"/>
    </row>
    <row r="3615" spans="1:14" ht="31.5" customHeight="1" thickBot="1">
      <c r="A3615" s="320"/>
      <c r="B3615" s="749"/>
      <c r="C3615" s="713"/>
      <c r="D3615" s="725"/>
      <c r="E3615" s="737"/>
      <c r="F3615" s="725"/>
      <c r="G3615" s="725"/>
      <c r="H3615" s="606" t="s">
        <v>25</v>
      </c>
      <c r="I3615" s="514"/>
      <c r="J3615" s="514"/>
      <c r="K3615" s="514"/>
      <c r="L3615" s="514"/>
      <c r="M3615" s="652"/>
      <c r="N3615" s="759"/>
    </row>
    <row r="3616" spans="1:14" ht="31.5" customHeight="1" thickTop="1">
      <c r="A3616" s="320"/>
      <c r="B3616" s="748" t="s">
        <v>3245</v>
      </c>
      <c r="C3616" s="750" t="s">
        <v>3284</v>
      </c>
      <c r="D3616" s="730" t="s">
        <v>3285</v>
      </c>
      <c r="E3616" s="736" t="s">
        <v>113</v>
      </c>
      <c r="F3616" s="730" t="s">
        <v>3306</v>
      </c>
      <c r="G3616" s="730" t="s">
        <v>3307</v>
      </c>
      <c r="H3616" s="605" t="s">
        <v>22</v>
      </c>
      <c r="I3616" s="512"/>
      <c r="J3616" s="512"/>
      <c r="K3616" s="512"/>
      <c r="L3616" s="512"/>
      <c r="M3616" s="649"/>
      <c r="N3616" s="757"/>
    </row>
    <row r="3617" spans="1:14" ht="31.5" customHeight="1">
      <c r="A3617" s="320"/>
      <c r="B3617" s="749"/>
      <c r="C3617" s="713"/>
      <c r="D3617" s="725"/>
      <c r="E3617" s="737"/>
      <c r="F3617" s="725"/>
      <c r="G3617" s="725"/>
      <c r="H3617" s="606" t="s">
        <v>24</v>
      </c>
      <c r="I3617" s="514"/>
      <c r="J3617" s="514"/>
      <c r="K3617" s="514"/>
      <c r="L3617" s="514"/>
      <c r="M3617" s="650"/>
      <c r="N3617" s="758"/>
    </row>
    <row r="3618" spans="1:14" ht="31.5" customHeight="1" thickBot="1">
      <c r="A3618" s="320"/>
      <c r="B3618" s="749"/>
      <c r="C3618" s="713"/>
      <c r="D3618" s="725"/>
      <c r="E3618" s="737"/>
      <c r="F3618" s="725"/>
      <c r="G3618" s="725"/>
      <c r="H3618" s="606" t="s">
        <v>25</v>
      </c>
      <c r="I3618" s="514"/>
      <c r="J3618" s="514"/>
      <c r="K3618" s="514"/>
      <c r="L3618" s="514"/>
      <c r="M3618" s="652"/>
      <c r="N3618" s="759"/>
    </row>
    <row r="3619" spans="1:14" ht="31.5" customHeight="1" thickTop="1">
      <c r="A3619" s="320"/>
      <c r="B3619" s="748" t="s">
        <v>3245</v>
      </c>
      <c r="C3619" s="750" t="s">
        <v>3284</v>
      </c>
      <c r="D3619" s="730" t="s">
        <v>3285</v>
      </c>
      <c r="E3619" s="736" t="s">
        <v>119</v>
      </c>
      <c r="F3619" s="730" t="s">
        <v>3308</v>
      </c>
      <c r="G3619" s="730" t="s">
        <v>3309</v>
      </c>
      <c r="H3619" s="605" t="s">
        <v>22</v>
      </c>
      <c r="I3619" s="512"/>
      <c r="J3619" s="512"/>
      <c r="K3619" s="512"/>
      <c r="L3619" s="512"/>
      <c r="M3619" s="646"/>
      <c r="N3619" s="757"/>
    </row>
    <row r="3620" spans="1:14" ht="31.5" customHeight="1">
      <c r="A3620" s="320"/>
      <c r="B3620" s="749"/>
      <c r="C3620" s="713"/>
      <c r="D3620" s="725"/>
      <c r="E3620" s="737"/>
      <c r="F3620" s="725"/>
      <c r="G3620" s="725"/>
      <c r="H3620" s="606" t="s">
        <v>24</v>
      </c>
      <c r="I3620" s="514"/>
      <c r="J3620" s="514"/>
      <c r="K3620" s="514"/>
      <c r="L3620" s="514"/>
      <c r="M3620" s="650"/>
      <c r="N3620" s="758"/>
    </row>
    <row r="3621" spans="1:14" ht="31.5" customHeight="1" thickBot="1">
      <c r="A3621" s="320"/>
      <c r="B3621" s="749"/>
      <c r="C3621" s="713"/>
      <c r="D3621" s="725"/>
      <c r="E3621" s="737"/>
      <c r="F3621" s="725"/>
      <c r="G3621" s="725"/>
      <c r="H3621" s="606" t="s">
        <v>25</v>
      </c>
      <c r="I3621" s="514"/>
      <c r="J3621" s="514"/>
      <c r="K3621" s="514"/>
      <c r="L3621" s="514"/>
      <c r="M3621" s="652"/>
      <c r="N3621" s="759"/>
    </row>
    <row r="3622" spans="1:14" ht="31.5" customHeight="1" thickTop="1">
      <c r="A3622" s="320"/>
      <c r="B3622" s="748" t="s">
        <v>3245</v>
      </c>
      <c r="C3622" s="750" t="s">
        <v>3284</v>
      </c>
      <c r="D3622" s="730" t="s">
        <v>3285</v>
      </c>
      <c r="E3622" s="736" t="s">
        <v>126</v>
      </c>
      <c r="F3622" s="730" t="s">
        <v>3310</v>
      </c>
      <c r="G3622" s="730" t="s">
        <v>3311</v>
      </c>
      <c r="H3622" s="605" t="s">
        <v>22</v>
      </c>
      <c r="I3622" s="512"/>
      <c r="J3622" s="512"/>
      <c r="K3622" s="512"/>
      <c r="L3622" s="512"/>
      <c r="M3622" s="646"/>
      <c r="N3622" s="757"/>
    </row>
    <row r="3623" spans="1:14" ht="31.5" customHeight="1">
      <c r="A3623" s="320"/>
      <c r="B3623" s="749"/>
      <c r="C3623" s="713"/>
      <c r="D3623" s="725"/>
      <c r="E3623" s="737"/>
      <c r="F3623" s="725"/>
      <c r="G3623" s="725"/>
      <c r="H3623" s="606" t="s">
        <v>24</v>
      </c>
      <c r="I3623" s="514"/>
      <c r="J3623" s="514"/>
      <c r="K3623" s="514"/>
      <c r="L3623" s="514"/>
      <c r="M3623" s="650"/>
      <c r="N3623" s="758"/>
    </row>
    <row r="3624" spans="1:14" ht="31.5" customHeight="1" thickBot="1">
      <c r="A3624" s="320"/>
      <c r="B3624" s="749"/>
      <c r="C3624" s="713"/>
      <c r="D3624" s="725"/>
      <c r="E3624" s="737"/>
      <c r="F3624" s="725"/>
      <c r="G3624" s="725"/>
      <c r="H3624" s="606" t="s">
        <v>25</v>
      </c>
      <c r="I3624" s="514"/>
      <c r="J3624" s="514"/>
      <c r="K3624" s="514"/>
      <c r="L3624" s="514"/>
      <c r="M3624" s="652"/>
      <c r="N3624" s="759"/>
    </row>
    <row r="3625" spans="1:14" ht="31.5" customHeight="1" thickTop="1">
      <c r="A3625" s="320"/>
      <c r="B3625" s="748" t="s">
        <v>3245</v>
      </c>
      <c r="C3625" s="750" t="s">
        <v>3284</v>
      </c>
      <c r="D3625" s="730" t="s">
        <v>3285</v>
      </c>
      <c r="E3625" s="736" t="s">
        <v>291</v>
      </c>
      <c r="F3625" s="730" t="s">
        <v>3312</v>
      </c>
      <c r="G3625" s="730" t="s">
        <v>3313</v>
      </c>
      <c r="H3625" s="605" t="s">
        <v>22</v>
      </c>
      <c r="I3625" s="512">
        <v>6</v>
      </c>
      <c r="J3625" s="512">
        <v>6</v>
      </c>
      <c r="K3625" s="512">
        <v>6</v>
      </c>
      <c r="L3625" s="512">
        <v>6</v>
      </c>
      <c r="M3625" s="512">
        <v>6</v>
      </c>
      <c r="N3625" s="757"/>
    </row>
    <row r="3626" spans="1:14" ht="31.5" customHeight="1">
      <c r="A3626" s="320"/>
      <c r="B3626" s="749"/>
      <c r="C3626" s="713"/>
      <c r="D3626" s="725"/>
      <c r="E3626" s="737"/>
      <c r="F3626" s="725"/>
      <c r="G3626" s="725"/>
      <c r="H3626" s="606" t="s">
        <v>24</v>
      </c>
      <c r="I3626" s="514">
        <v>6</v>
      </c>
      <c r="J3626" s="514">
        <v>6</v>
      </c>
      <c r="K3626" s="514">
        <v>6</v>
      </c>
      <c r="L3626" s="514">
        <v>6</v>
      </c>
      <c r="M3626" s="514">
        <v>6</v>
      </c>
      <c r="N3626" s="758"/>
    </row>
    <row r="3627" spans="1:14" ht="31.5" customHeight="1" thickBot="1">
      <c r="A3627" s="320"/>
      <c r="B3627" s="749"/>
      <c r="C3627" s="713"/>
      <c r="D3627" s="725"/>
      <c r="E3627" s="737"/>
      <c r="F3627" s="725"/>
      <c r="G3627" s="725"/>
      <c r="H3627" s="606" t="s">
        <v>25</v>
      </c>
      <c r="I3627" s="642">
        <v>1</v>
      </c>
      <c r="J3627" s="642">
        <v>1</v>
      </c>
      <c r="K3627" s="642">
        <v>1</v>
      </c>
      <c r="L3627" s="642">
        <v>1</v>
      </c>
      <c r="M3627" s="654">
        <v>1</v>
      </c>
      <c r="N3627" s="759"/>
    </row>
    <row r="3628" spans="1:14" ht="31.5" customHeight="1" thickTop="1">
      <c r="A3628" s="320"/>
      <c r="B3628" s="748" t="s">
        <v>3245</v>
      </c>
      <c r="C3628" s="750" t="s">
        <v>3284</v>
      </c>
      <c r="D3628" s="730" t="s">
        <v>3285</v>
      </c>
      <c r="E3628" s="736" t="s">
        <v>297</v>
      </c>
      <c r="F3628" s="730" t="s">
        <v>3314</v>
      </c>
      <c r="G3628" s="730" t="s">
        <v>3315</v>
      </c>
      <c r="H3628" s="605" t="s">
        <v>22</v>
      </c>
      <c r="I3628" s="512"/>
      <c r="J3628" s="512"/>
      <c r="K3628" s="512"/>
      <c r="L3628" s="512"/>
      <c r="M3628" s="655"/>
      <c r="N3628" s="757"/>
    </row>
    <row r="3629" spans="1:14" ht="31.5" customHeight="1">
      <c r="A3629" s="320"/>
      <c r="B3629" s="749"/>
      <c r="C3629" s="713"/>
      <c r="D3629" s="725"/>
      <c r="E3629" s="737"/>
      <c r="F3629" s="725"/>
      <c r="G3629" s="725"/>
      <c r="H3629" s="606" t="s">
        <v>24</v>
      </c>
      <c r="I3629" s="514"/>
      <c r="J3629" s="514"/>
      <c r="K3629" s="514"/>
      <c r="L3629" s="514"/>
      <c r="M3629" s="653"/>
      <c r="N3629" s="758"/>
    </row>
    <row r="3630" spans="1:14" ht="31.5" customHeight="1" thickBot="1">
      <c r="A3630" s="320"/>
      <c r="B3630" s="749"/>
      <c r="C3630" s="713"/>
      <c r="D3630" s="725"/>
      <c r="E3630" s="737"/>
      <c r="F3630" s="725"/>
      <c r="G3630" s="725"/>
      <c r="H3630" s="606" t="s">
        <v>25</v>
      </c>
      <c r="I3630" s="514"/>
      <c r="J3630" s="514"/>
      <c r="K3630" s="514"/>
      <c r="L3630" s="514"/>
      <c r="M3630" s="648"/>
      <c r="N3630" s="759"/>
    </row>
    <row r="3631" spans="1:14" ht="31.5" customHeight="1" thickTop="1">
      <c r="A3631" s="320"/>
      <c r="B3631" s="748" t="s">
        <v>3245</v>
      </c>
      <c r="C3631" s="750" t="s">
        <v>3284</v>
      </c>
      <c r="D3631" s="730" t="s">
        <v>3285</v>
      </c>
      <c r="E3631" s="736" t="s">
        <v>3316</v>
      </c>
      <c r="F3631" s="730" t="s">
        <v>3317</v>
      </c>
      <c r="G3631" s="730" t="s">
        <v>3318</v>
      </c>
      <c r="H3631" s="605" t="s">
        <v>22</v>
      </c>
      <c r="I3631" s="512"/>
      <c r="J3631" s="512"/>
      <c r="K3631" s="512"/>
      <c r="L3631" s="512"/>
      <c r="M3631" s="646"/>
      <c r="N3631" s="757"/>
    </row>
    <row r="3632" spans="1:14" ht="31.5" customHeight="1">
      <c r="A3632" s="320"/>
      <c r="B3632" s="749"/>
      <c r="C3632" s="713"/>
      <c r="D3632" s="725"/>
      <c r="E3632" s="737"/>
      <c r="F3632" s="725"/>
      <c r="G3632" s="725"/>
      <c r="H3632" s="606" t="s">
        <v>24</v>
      </c>
      <c r="I3632" s="514"/>
      <c r="J3632" s="514"/>
      <c r="K3632" s="514"/>
      <c r="L3632" s="514"/>
      <c r="M3632" s="647"/>
      <c r="N3632" s="758"/>
    </row>
    <row r="3633" spans="1:14" ht="31.5" customHeight="1" thickBot="1">
      <c r="A3633" s="320"/>
      <c r="B3633" s="749"/>
      <c r="C3633" s="713"/>
      <c r="D3633" s="725"/>
      <c r="E3633" s="737"/>
      <c r="F3633" s="725"/>
      <c r="G3633" s="725"/>
      <c r="H3633" s="606" t="s">
        <v>25</v>
      </c>
      <c r="I3633" s="514"/>
      <c r="J3633" s="514"/>
      <c r="K3633" s="514"/>
      <c r="L3633" s="514"/>
      <c r="M3633" s="648"/>
      <c r="N3633" s="759"/>
    </row>
    <row r="3634" spans="1:14" ht="31.5" customHeight="1" thickTop="1">
      <c r="A3634" s="320"/>
      <c r="B3634" s="748" t="s">
        <v>3245</v>
      </c>
      <c r="C3634" s="750" t="s">
        <v>3284</v>
      </c>
      <c r="D3634" s="730" t="s">
        <v>3285</v>
      </c>
      <c r="E3634" s="736" t="s">
        <v>3319</v>
      </c>
      <c r="F3634" s="730" t="s">
        <v>3320</v>
      </c>
      <c r="G3634" s="730" t="s">
        <v>72</v>
      </c>
      <c r="H3634" s="605" t="s">
        <v>22</v>
      </c>
      <c r="I3634" s="512"/>
      <c r="J3634" s="512"/>
      <c r="K3634" s="512"/>
      <c r="L3634" s="512"/>
      <c r="M3634" s="646"/>
      <c r="N3634" s="757"/>
    </row>
    <row r="3635" spans="1:14" ht="31.5" customHeight="1">
      <c r="A3635" s="320"/>
      <c r="B3635" s="749"/>
      <c r="C3635" s="713"/>
      <c r="D3635" s="725"/>
      <c r="E3635" s="737"/>
      <c r="F3635" s="725"/>
      <c r="G3635" s="725"/>
      <c r="H3635" s="606" t="s">
        <v>24</v>
      </c>
      <c r="I3635" s="514"/>
      <c r="J3635" s="514"/>
      <c r="K3635" s="514"/>
      <c r="L3635" s="514"/>
      <c r="M3635" s="647"/>
      <c r="N3635" s="758"/>
    </row>
    <row r="3636" spans="1:14" ht="31.5" customHeight="1" thickBot="1">
      <c r="A3636" s="320"/>
      <c r="B3636" s="749"/>
      <c r="C3636" s="713"/>
      <c r="D3636" s="725"/>
      <c r="E3636" s="737"/>
      <c r="F3636" s="725"/>
      <c r="G3636" s="725"/>
      <c r="H3636" s="606" t="s">
        <v>25</v>
      </c>
      <c r="I3636" s="514"/>
      <c r="J3636" s="514"/>
      <c r="K3636" s="514"/>
      <c r="L3636" s="514"/>
      <c r="M3636" s="648"/>
      <c r="N3636" s="759"/>
    </row>
    <row r="3637" spans="1:14" ht="31.5" customHeight="1" thickTop="1">
      <c r="A3637" s="320"/>
      <c r="B3637" s="748" t="s">
        <v>3245</v>
      </c>
      <c r="C3637" s="750" t="s">
        <v>3284</v>
      </c>
      <c r="D3637" s="730" t="s">
        <v>3285</v>
      </c>
      <c r="E3637" s="736" t="s">
        <v>3321</v>
      </c>
      <c r="F3637" s="730" t="s">
        <v>3322</v>
      </c>
      <c r="G3637" s="730" t="s">
        <v>3323</v>
      </c>
      <c r="H3637" s="605" t="s">
        <v>22</v>
      </c>
      <c r="I3637" s="512"/>
      <c r="J3637" s="512"/>
      <c r="K3637" s="512"/>
      <c r="L3637" s="512"/>
      <c r="M3637" s="646"/>
      <c r="N3637" s="757"/>
    </row>
    <row r="3638" spans="1:14" ht="31.5" customHeight="1">
      <c r="A3638" s="320"/>
      <c r="B3638" s="749"/>
      <c r="C3638" s="713"/>
      <c r="D3638" s="725"/>
      <c r="E3638" s="737"/>
      <c r="F3638" s="725"/>
      <c r="G3638" s="725"/>
      <c r="H3638" s="606" t="s">
        <v>24</v>
      </c>
      <c r="I3638" s="514"/>
      <c r="J3638" s="514"/>
      <c r="K3638" s="514"/>
      <c r="L3638" s="514"/>
      <c r="M3638" s="650"/>
      <c r="N3638" s="758"/>
    </row>
    <row r="3639" spans="1:14" ht="31.5" customHeight="1" thickBot="1">
      <c r="A3639" s="320"/>
      <c r="B3639" s="749"/>
      <c r="C3639" s="713"/>
      <c r="D3639" s="725"/>
      <c r="E3639" s="737"/>
      <c r="F3639" s="725"/>
      <c r="G3639" s="725"/>
      <c r="H3639" s="606" t="s">
        <v>25</v>
      </c>
      <c r="I3639" s="514"/>
      <c r="J3639" s="514"/>
      <c r="K3639" s="514"/>
      <c r="L3639" s="514"/>
      <c r="M3639" s="652"/>
      <c r="N3639" s="759"/>
    </row>
    <row r="3640" spans="1:14" ht="31.5" customHeight="1" thickTop="1">
      <c r="A3640" s="320"/>
      <c r="B3640" s="748" t="s">
        <v>3245</v>
      </c>
      <c r="C3640" s="750" t="s">
        <v>3284</v>
      </c>
      <c r="D3640" s="730" t="s">
        <v>3285</v>
      </c>
      <c r="E3640" s="736" t="s">
        <v>3324</v>
      </c>
      <c r="F3640" s="730" t="s">
        <v>3325</v>
      </c>
      <c r="G3640" s="730" t="s">
        <v>3326</v>
      </c>
      <c r="H3640" s="605" t="s">
        <v>22</v>
      </c>
      <c r="I3640" s="512"/>
      <c r="J3640" s="512"/>
      <c r="K3640" s="512"/>
      <c r="L3640" s="512"/>
      <c r="M3640" s="646"/>
      <c r="N3640" s="757"/>
    </row>
    <row r="3641" spans="1:14" ht="31.5" customHeight="1">
      <c r="A3641" s="320"/>
      <c r="B3641" s="749"/>
      <c r="C3641" s="713"/>
      <c r="D3641" s="725"/>
      <c r="E3641" s="737"/>
      <c r="F3641" s="725"/>
      <c r="G3641" s="725"/>
      <c r="H3641" s="606" t="s">
        <v>24</v>
      </c>
      <c r="I3641" s="514"/>
      <c r="J3641" s="514"/>
      <c r="K3641" s="514"/>
      <c r="L3641" s="514"/>
      <c r="M3641" s="647"/>
      <c r="N3641" s="758"/>
    </row>
    <row r="3642" spans="1:14" ht="31.5" customHeight="1" thickBot="1">
      <c r="A3642" s="320"/>
      <c r="B3642" s="749"/>
      <c r="C3642" s="713"/>
      <c r="D3642" s="725"/>
      <c r="E3642" s="737"/>
      <c r="F3642" s="725"/>
      <c r="G3642" s="725"/>
      <c r="H3642" s="606" t="s">
        <v>25</v>
      </c>
      <c r="I3642" s="514"/>
      <c r="J3642" s="514"/>
      <c r="K3642" s="514"/>
      <c r="L3642" s="514"/>
      <c r="M3642" s="648"/>
      <c r="N3642" s="759"/>
    </row>
    <row r="3643" spans="1:14" ht="31.5" customHeight="1" thickTop="1">
      <c r="A3643" s="320"/>
      <c r="B3643" s="748" t="s">
        <v>3245</v>
      </c>
      <c r="C3643" s="750" t="s">
        <v>3284</v>
      </c>
      <c r="D3643" s="730" t="s">
        <v>3285</v>
      </c>
      <c r="E3643" s="736" t="s">
        <v>3327</v>
      </c>
      <c r="F3643" s="730" t="s">
        <v>3328</v>
      </c>
      <c r="G3643" s="730" t="s">
        <v>3329</v>
      </c>
      <c r="H3643" s="605" t="s">
        <v>22</v>
      </c>
      <c r="I3643" s="512">
        <v>32</v>
      </c>
      <c r="J3643" s="512">
        <v>32</v>
      </c>
      <c r="K3643" s="512">
        <v>32</v>
      </c>
      <c r="L3643" s="512">
        <v>32</v>
      </c>
      <c r="M3643" s="512">
        <v>32</v>
      </c>
      <c r="N3643" s="757"/>
    </row>
    <row r="3644" spans="1:14" ht="31.5" customHeight="1">
      <c r="A3644" s="320"/>
      <c r="B3644" s="749"/>
      <c r="C3644" s="713"/>
      <c r="D3644" s="725"/>
      <c r="E3644" s="737"/>
      <c r="F3644" s="725"/>
      <c r="G3644" s="725"/>
      <c r="H3644" s="606" t="s">
        <v>24</v>
      </c>
      <c r="I3644" s="514">
        <v>8</v>
      </c>
      <c r="J3644" s="514">
        <v>8</v>
      </c>
      <c r="K3644" s="514">
        <v>8</v>
      </c>
      <c r="L3644" s="514">
        <v>8</v>
      </c>
      <c r="M3644" s="514">
        <v>32</v>
      </c>
      <c r="N3644" s="758"/>
    </row>
    <row r="3645" spans="1:14" ht="31.5" customHeight="1" thickBot="1">
      <c r="A3645" s="320"/>
      <c r="B3645" s="749"/>
      <c r="C3645" s="713"/>
      <c r="D3645" s="725"/>
      <c r="E3645" s="737"/>
      <c r="F3645" s="725"/>
      <c r="G3645" s="725"/>
      <c r="H3645" s="606" t="s">
        <v>25</v>
      </c>
      <c r="I3645" s="642">
        <v>0.25</v>
      </c>
      <c r="J3645" s="642">
        <v>0.25</v>
      </c>
      <c r="K3645" s="642">
        <v>0.25</v>
      </c>
      <c r="L3645" s="642">
        <v>0.25</v>
      </c>
      <c r="M3645" s="654">
        <v>1</v>
      </c>
      <c r="N3645" s="759"/>
    </row>
    <row r="3646" spans="1:14" ht="31.5" customHeight="1" thickTop="1">
      <c r="A3646" s="320"/>
      <c r="B3646" s="748" t="s">
        <v>3245</v>
      </c>
      <c r="C3646" s="750" t="s">
        <v>3284</v>
      </c>
      <c r="D3646" s="730" t="s">
        <v>3285</v>
      </c>
      <c r="E3646" s="736" t="s">
        <v>3330</v>
      </c>
      <c r="F3646" s="730" t="s">
        <v>3331</v>
      </c>
      <c r="G3646" s="730" t="s">
        <v>3332</v>
      </c>
      <c r="H3646" s="605" t="s">
        <v>22</v>
      </c>
      <c r="I3646" s="512"/>
      <c r="J3646" s="512"/>
      <c r="K3646" s="512"/>
      <c r="L3646" s="512"/>
      <c r="M3646" s="656"/>
      <c r="N3646" s="757"/>
    </row>
    <row r="3647" spans="1:14" ht="31.5" customHeight="1">
      <c r="A3647" s="320"/>
      <c r="B3647" s="749"/>
      <c r="C3647" s="713"/>
      <c r="D3647" s="725"/>
      <c r="E3647" s="737"/>
      <c r="F3647" s="725"/>
      <c r="G3647" s="725"/>
      <c r="H3647" s="606" t="s">
        <v>24</v>
      </c>
      <c r="I3647" s="514"/>
      <c r="J3647" s="514"/>
      <c r="K3647" s="514"/>
      <c r="L3647" s="514"/>
      <c r="M3647" s="647"/>
      <c r="N3647" s="758"/>
    </row>
    <row r="3648" spans="1:14" ht="31.5" customHeight="1" thickBot="1">
      <c r="A3648" s="320"/>
      <c r="B3648" s="749"/>
      <c r="C3648" s="713"/>
      <c r="D3648" s="725"/>
      <c r="E3648" s="737"/>
      <c r="F3648" s="725"/>
      <c r="G3648" s="725"/>
      <c r="H3648" s="606" t="s">
        <v>25</v>
      </c>
      <c r="I3648" s="514"/>
      <c r="J3648" s="514"/>
      <c r="K3648" s="514"/>
      <c r="L3648" s="514"/>
      <c r="M3648" s="648"/>
      <c r="N3648" s="759"/>
    </row>
    <row r="3649" spans="1:14" ht="31.5" customHeight="1" thickTop="1">
      <c r="A3649" s="320"/>
      <c r="B3649" s="748" t="s">
        <v>3245</v>
      </c>
      <c r="C3649" s="750" t="s">
        <v>3284</v>
      </c>
      <c r="D3649" s="730" t="s">
        <v>3285</v>
      </c>
      <c r="E3649" s="736" t="s">
        <v>3333</v>
      </c>
      <c r="F3649" s="730" t="s">
        <v>3334</v>
      </c>
      <c r="G3649" s="730" t="s">
        <v>3332</v>
      </c>
      <c r="H3649" s="605" t="s">
        <v>22</v>
      </c>
      <c r="I3649" s="512"/>
      <c r="J3649" s="512"/>
      <c r="K3649" s="512"/>
      <c r="L3649" s="512"/>
      <c r="M3649" s="646"/>
      <c r="N3649" s="757"/>
    </row>
    <row r="3650" spans="1:14" ht="31.5" customHeight="1">
      <c r="A3650" s="320"/>
      <c r="B3650" s="749"/>
      <c r="C3650" s="713"/>
      <c r="D3650" s="725"/>
      <c r="E3650" s="737"/>
      <c r="F3650" s="725"/>
      <c r="G3650" s="725"/>
      <c r="H3650" s="606" t="s">
        <v>24</v>
      </c>
      <c r="I3650" s="514"/>
      <c r="J3650" s="514"/>
      <c r="K3650" s="514"/>
      <c r="L3650" s="514"/>
      <c r="M3650" s="647"/>
      <c r="N3650" s="758"/>
    </row>
    <row r="3651" spans="1:14" ht="31.5" customHeight="1" thickBot="1">
      <c r="A3651" s="320"/>
      <c r="B3651" s="749"/>
      <c r="C3651" s="713"/>
      <c r="D3651" s="725"/>
      <c r="E3651" s="737"/>
      <c r="F3651" s="725"/>
      <c r="G3651" s="725"/>
      <c r="H3651" s="606" t="s">
        <v>25</v>
      </c>
      <c r="I3651" s="514"/>
      <c r="J3651" s="514"/>
      <c r="K3651" s="514"/>
      <c r="L3651" s="514"/>
      <c r="M3651" s="648"/>
      <c r="N3651" s="759"/>
    </row>
    <row r="3652" spans="1:14" ht="31.5" customHeight="1" thickTop="1">
      <c r="A3652" s="320"/>
      <c r="B3652" s="748" t="s">
        <v>3245</v>
      </c>
      <c r="C3652" s="750" t="s">
        <v>3284</v>
      </c>
      <c r="D3652" s="730" t="s">
        <v>3285</v>
      </c>
      <c r="E3652" s="736" t="s">
        <v>3335</v>
      </c>
      <c r="F3652" s="730" t="s">
        <v>3336</v>
      </c>
      <c r="G3652" s="730" t="s">
        <v>3337</v>
      </c>
      <c r="H3652" s="605" t="s">
        <v>22</v>
      </c>
      <c r="I3652" s="512"/>
      <c r="J3652" s="512"/>
      <c r="K3652" s="512"/>
      <c r="L3652" s="512"/>
      <c r="M3652" s="646"/>
      <c r="N3652" s="757"/>
    </row>
    <row r="3653" spans="1:14" ht="31.5" customHeight="1">
      <c r="A3653" s="320"/>
      <c r="B3653" s="749"/>
      <c r="C3653" s="713"/>
      <c r="D3653" s="725"/>
      <c r="E3653" s="737"/>
      <c r="F3653" s="725"/>
      <c r="G3653" s="725"/>
      <c r="H3653" s="606" t="s">
        <v>24</v>
      </c>
      <c r="I3653" s="514"/>
      <c r="J3653" s="514"/>
      <c r="K3653" s="514"/>
      <c r="L3653" s="514"/>
      <c r="M3653" s="647"/>
      <c r="N3653" s="758"/>
    </row>
    <row r="3654" spans="1:14" ht="31.5" customHeight="1" thickBot="1">
      <c r="A3654" s="320"/>
      <c r="B3654" s="749"/>
      <c r="C3654" s="713"/>
      <c r="D3654" s="725"/>
      <c r="E3654" s="737"/>
      <c r="F3654" s="725"/>
      <c r="G3654" s="725"/>
      <c r="H3654" s="606" t="s">
        <v>25</v>
      </c>
      <c r="I3654" s="514"/>
      <c r="J3654" s="514"/>
      <c r="K3654" s="514"/>
      <c r="L3654" s="514"/>
      <c r="M3654" s="648"/>
      <c r="N3654" s="759"/>
    </row>
    <row r="3655" spans="1:14" ht="31.5" customHeight="1" thickTop="1">
      <c r="A3655" s="320"/>
      <c r="B3655" s="748" t="s">
        <v>3245</v>
      </c>
      <c r="C3655" s="750" t="s">
        <v>3284</v>
      </c>
      <c r="D3655" s="730" t="s">
        <v>3285</v>
      </c>
      <c r="E3655" s="736" t="s">
        <v>3338</v>
      </c>
      <c r="F3655" s="730" t="s">
        <v>3339</v>
      </c>
      <c r="G3655" s="730" t="s">
        <v>3340</v>
      </c>
      <c r="H3655" s="605" t="s">
        <v>22</v>
      </c>
      <c r="I3655" s="512"/>
      <c r="J3655" s="512"/>
      <c r="K3655" s="512"/>
      <c r="L3655" s="512"/>
      <c r="M3655" s="646"/>
      <c r="N3655" s="757"/>
    </row>
    <row r="3656" spans="1:14" ht="31.5" customHeight="1">
      <c r="A3656" s="320"/>
      <c r="B3656" s="749"/>
      <c r="C3656" s="713"/>
      <c r="D3656" s="725"/>
      <c r="E3656" s="737"/>
      <c r="F3656" s="725"/>
      <c r="G3656" s="725"/>
      <c r="H3656" s="606" t="s">
        <v>24</v>
      </c>
      <c r="I3656" s="514"/>
      <c r="J3656" s="514"/>
      <c r="K3656" s="514"/>
      <c r="L3656" s="514"/>
      <c r="M3656" s="650"/>
      <c r="N3656" s="758"/>
    </row>
    <row r="3657" spans="1:14" ht="31.5" customHeight="1" thickBot="1">
      <c r="A3657" s="320"/>
      <c r="B3657" s="749"/>
      <c r="C3657" s="713"/>
      <c r="D3657" s="725"/>
      <c r="E3657" s="737"/>
      <c r="F3657" s="725"/>
      <c r="G3657" s="725"/>
      <c r="H3657" s="606" t="s">
        <v>25</v>
      </c>
      <c r="I3657" s="514"/>
      <c r="J3657" s="514"/>
      <c r="K3657" s="514"/>
      <c r="L3657" s="514"/>
      <c r="M3657" s="652"/>
      <c r="N3657" s="759"/>
    </row>
    <row r="3658" spans="1:14" ht="31.5" customHeight="1" thickTop="1">
      <c r="A3658" s="320"/>
      <c r="B3658" s="748" t="s">
        <v>3245</v>
      </c>
      <c r="C3658" s="750" t="s">
        <v>3284</v>
      </c>
      <c r="D3658" s="730" t="s">
        <v>3285</v>
      </c>
      <c r="E3658" s="736" t="s">
        <v>3341</v>
      </c>
      <c r="F3658" s="730" t="s">
        <v>3342</v>
      </c>
      <c r="G3658" s="730" t="s">
        <v>3343</v>
      </c>
      <c r="H3658" s="605" t="s">
        <v>22</v>
      </c>
      <c r="I3658" s="512"/>
      <c r="J3658" s="512"/>
      <c r="K3658" s="512"/>
      <c r="L3658" s="512"/>
      <c r="M3658" s="646"/>
      <c r="N3658" s="757"/>
    </row>
    <row r="3659" spans="1:14" ht="31.5" customHeight="1">
      <c r="A3659" s="320"/>
      <c r="B3659" s="749"/>
      <c r="C3659" s="713"/>
      <c r="D3659" s="725"/>
      <c r="E3659" s="737"/>
      <c r="F3659" s="725"/>
      <c r="G3659" s="725"/>
      <c r="H3659" s="606" t="s">
        <v>24</v>
      </c>
      <c r="I3659" s="514"/>
      <c r="J3659" s="514"/>
      <c r="K3659" s="514"/>
      <c r="L3659" s="514"/>
      <c r="M3659" s="647"/>
      <c r="N3659" s="758"/>
    </row>
    <row r="3660" spans="1:14" ht="31.5" customHeight="1" thickBot="1">
      <c r="A3660" s="320"/>
      <c r="B3660" s="749"/>
      <c r="C3660" s="713"/>
      <c r="D3660" s="725"/>
      <c r="E3660" s="737"/>
      <c r="F3660" s="725"/>
      <c r="G3660" s="725"/>
      <c r="H3660" s="606" t="s">
        <v>25</v>
      </c>
      <c r="I3660" s="514"/>
      <c r="J3660" s="514"/>
      <c r="K3660" s="514"/>
      <c r="L3660" s="514"/>
      <c r="M3660" s="648"/>
      <c r="N3660" s="759"/>
    </row>
    <row r="3661" spans="1:14" ht="31.5" customHeight="1" thickTop="1">
      <c r="A3661" s="320"/>
      <c r="B3661" s="748" t="s">
        <v>3245</v>
      </c>
      <c r="C3661" s="750" t="s">
        <v>3284</v>
      </c>
      <c r="D3661" s="730" t="s">
        <v>3285</v>
      </c>
      <c r="E3661" s="736" t="s">
        <v>3344</v>
      </c>
      <c r="F3661" s="730" t="s">
        <v>3345</v>
      </c>
      <c r="G3661" s="730" t="s">
        <v>3346</v>
      </c>
      <c r="H3661" s="605" t="s">
        <v>22</v>
      </c>
      <c r="I3661" s="512"/>
      <c r="J3661" s="512"/>
      <c r="K3661" s="512"/>
      <c r="L3661" s="512"/>
      <c r="M3661" s="646"/>
      <c r="N3661" s="757"/>
    </row>
    <row r="3662" spans="1:14" ht="31.5" customHeight="1">
      <c r="A3662" s="320"/>
      <c r="B3662" s="749"/>
      <c r="C3662" s="713"/>
      <c r="D3662" s="725"/>
      <c r="E3662" s="737"/>
      <c r="F3662" s="725"/>
      <c r="G3662" s="725"/>
      <c r="H3662" s="606" t="s">
        <v>24</v>
      </c>
      <c r="I3662" s="514"/>
      <c r="J3662" s="514"/>
      <c r="K3662" s="514"/>
      <c r="L3662" s="514"/>
      <c r="M3662" s="647"/>
      <c r="N3662" s="758"/>
    </row>
    <row r="3663" spans="1:14" ht="31.5" customHeight="1" thickBot="1">
      <c r="A3663" s="320"/>
      <c r="B3663" s="749"/>
      <c r="C3663" s="713"/>
      <c r="D3663" s="725"/>
      <c r="E3663" s="737"/>
      <c r="F3663" s="725"/>
      <c r="G3663" s="725"/>
      <c r="H3663" s="606" t="s">
        <v>25</v>
      </c>
      <c r="I3663" s="514"/>
      <c r="J3663" s="514"/>
      <c r="K3663" s="514"/>
      <c r="L3663" s="514"/>
      <c r="M3663" s="648"/>
      <c r="N3663" s="759"/>
    </row>
    <row r="3664" spans="1:14" ht="31.5" customHeight="1" thickTop="1">
      <c r="A3664" s="320"/>
      <c r="B3664" s="748" t="s">
        <v>3245</v>
      </c>
      <c r="C3664" s="750" t="s">
        <v>3284</v>
      </c>
      <c r="D3664" s="730" t="s">
        <v>3285</v>
      </c>
      <c r="E3664" s="736" t="s">
        <v>3347</v>
      </c>
      <c r="F3664" s="730" t="s">
        <v>3348</v>
      </c>
      <c r="G3664" s="730" t="s">
        <v>3349</v>
      </c>
      <c r="H3664" s="605" t="s">
        <v>22</v>
      </c>
      <c r="I3664" s="512"/>
      <c r="J3664" s="512"/>
      <c r="K3664" s="512"/>
      <c r="L3664" s="512"/>
      <c r="M3664" s="649"/>
      <c r="N3664" s="757"/>
    </row>
    <row r="3665" spans="1:14" ht="31.5" customHeight="1">
      <c r="A3665" s="320"/>
      <c r="B3665" s="749"/>
      <c r="C3665" s="713"/>
      <c r="D3665" s="725"/>
      <c r="E3665" s="737"/>
      <c r="F3665" s="725"/>
      <c r="G3665" s="725"/>
      <c r="H3665" s="606" t="s">
        <v>24</v>
      </c>
      <c r="I3665" s="514"/>
      <c r="J3665" s="514"/>
      <c r="K3665" s="514"/>
      <c r="L3665" s="514"/>
      <c r="M3665" s="653"/>
      <c r="N3665" s="758"/>
    </row>
    <row r="3666" spans="1:14" ht="31.5" customHeight="1" thickBot="1">
      <c r="A3666" s="320"/>
      <c r="B3666" s="749"/>
      <c r="C3666" s="713"/>
      <c r="D3666" s="725"/>
      <c r="E3666" s="737"/>
      <c r="F3666" s="725"/>
      <c r="G3666" s="725"/>
      <c r="H3666" s="606" t="s">
        <v>25</v>
      </c>
      <c r="I3666" s="514"/>
      <c r="J3666" s="514"/>
      <c r="K3666" s="514"/>
      <c r="L3666" s="514"/>
      <c r="M3666" s="648"/>
      <c r="N3666" s="759"/>
    </row>
    <row r="3667" spans="1:14" ht="31.5" customHeight="1" thickTop="1">
      <c r="A3667" s="320"/>
      <c r="B3667" s="748" t="s">
        <v>3245</v>
      </c>
      <c r="C3667" s="750" t="s">
        <v>3284</v>
      </c>
      <c r="D3667" s="730" t="s">
        <v>3285</v>
      </c>
      <c r="E3667" s="736" t="s">
        <v>3350</v>
      </c>
      <c r="F3667" s="730" t="s">
        <v>3351</v>
      </c>
      <c r="G3667" s="730" t="s">
        <v>3352</v>
      </c>
      <c r="H3667" s="605" t="s">
        <v>22</v>
      </c>
      <c r="I3667" s="512"/>
      <c r="J3667" s="512"/>
      <c r="K3667" s="512"/>
      <c r="L3667" s="512"/>
      <c r="M3667" s="646"/>
      <c r="N3667" s="757"/>
    </row>
    <row r="3668" spans="1:14" ht="31.5" customHeight="1">
      <c r="A3668" s="320"/>
      <c r="B3668" s="749"/>
      <c r="C3668" s="713"/>
      <c r="D3668" s="725"/>
      <c r="E3668" s="737"/>
      <c r="F3668" s="725"/>
      <c r="G3668" s="725"/>
      <c r="H3668" s="606" t="s">
        <v>24</v>
      </c>
      <c r="I3668" s="514"/>
      <c r="J3668" s="514"/>
      <c r="K3668" s="514"/>
      <c r="L3668" s="514"/>
      <c r="M3668" s="647"/>
      <c r="N3668" s="758"/>
    </row>
    <row r="3669" spans="1:14" ht="31.5" customHeight="1" thickBot="1">
      <c r="A3669" s="320"/>
      <c r="B3669" s="749"/>
      <c r="C3669" s="713"/>
      <c r="D3669" s="725"/>
      <c r="E3669" s="737"/>
      <c r="F3669" s="725"/>
      <c r="G3669" s="725"/>
      <c r="H3669" s="606" t="s">
        <v>25</v>
      </c>
      <c r="I3669" s="514"/>
      <c r="J3669" s="514"/>
      <c r="K3669" s="514"/>
      <c r="L3669" s="514"/>
      <c r="M3669" s="648"/>
      <c r="N3669" s="759"/>
    </row>
    <row r="3670" spans="1:14" ht="31.5" customHeight="1" thickTop="1">
      <c r="A3670" s="320"/>
      <c r="B3670" s="748" t="s">
        <v>3245</v>
      </c>
      <c r="C3670" s="750" t="s">
        <v>3284</v>
      </c>
      <c r="D3670" s="730" t="s">
        <v>3285</v>
      </c>
      <c r="E3670" s="736" t="s">
        <v>3353</v>
      </c>
      <c r="F3670" s="730" t="s">
        <v>3354</v>
      </c>
      <c r="G3670" s="730" t="s">
        <v>3355</v>
      </c>
      <c r="H3670" s="605" t="s">
        <v>22</v>
      </c>
      <c r="I3670" s="512"/>
      <c r="J3670" s="512"/>
      <c r="K3670" s="512"/>
      <c r="L3670" s="512"/>
      <c r="M3670" s="646"/>
      <c r="N3670" s="757"/>
    </row>
    <row r="3671" spans="1:14" ht="31.5" customHeight="1">
      <c r="A3671" s="320"/>
      <c r="B3671" s="749"/>
      <c r="C3671" s="713"/>
      <c r="D3671" s="725"/>
      <c r="E3671" s="737"/>
      <c r="F3671" s="725"/>
      <c r="G3671" s="725"/>
      <c r="H3671" s="606" t="s">
        <v>24</v>
      </c>
      <c r="I3671" s="514"/>
      <c r="J3671" s="514"/>
      <c r="K3671" s="514"/>
      <c r="L3671" s="514"/>
      <c r="M3671" s="647"/>
      <c r="N3671" s="758"/>
    </row>
    <row r="3672" spans="1:14" ht="31.5" customHeight="1" thickBot="1">
      <c r="A3672" s="320"/>
      <c r="B3672" s="749"/>
      <c r="C3672" s="713"/>
      <c r="D3672" s="725"/>
      <c r="E3672" s="737"/>
      <c r="F3672" s="725"/>
      <c r="G3672" s="725"/>
      <c r="H3672" s="606" t="s">
        <v>25</v>
      </c>
      <c r="I3672" s="514"/>
      <c r="J3672" s="514"/>
      <c r="K3672" s="514"/>
      <c r="L3672" s="514"/>
      <c r="M3672" s="648"/>
      <c r="N3672" s="759"/>
    </row>
    <row r="3673" spans="1:14" ht="31.5" customHeight="1" thickTop="1">
      <c r="A3673" s="320"/>
      <c r="B3673" s="748" t="s">
        <v>3245</v>
      </c>
      <c r="C3673" s="750" t="s">
        <v>3284</v>
      </c>
      <c r="D3673" s="730" t="s">
        <v>3285</v>
      </c>
      <c r="E3673" s="736" t="s">
        <v>3356</v>
      </c>
      <c r="F3673" s="730" t="s">
        <v>3357</v>
      </c>
      <c r="G3673" s="730" t="s">
        <v>3358</v>
      </c>
      <c r="H3673" s="605" t="s">
        <v>22</v>
      </c>
      <c r="I3673" s="512"/>
      <c r="J3673" s="512"/>
      <c r="K3673" s="512"/>
      <c r="L3673" s="512"/>
      <c r="M3673" s="646"/>
      <c r="N3673" s="757"/>
    </row>
    <row r="3674" spans="1:14" ht="31.5" customHeight="1">
      <c r="A3674" s="320"/>
      <c r="B3674" s="749"/>
      <c r="C3674" s="713"/>
      <c r="D3674" s="725"/>
      <c r="E3674" s="737"/>
      <c r="F3674" s="725"/>
      <c r="G3674" s="725"/>
      <c r="H3674" s="606" t="s">
        <v>24</v>
      </c>
      <c r="I3674" s="514"/>
      <c r="J3674" s="514"/>
      <c r="K3674" s="514"/>
      <c r="L3674" s="514"/>
      <c r="M3674" s="647"/>
      <c r="N3674" s="758"/>
    </row>
    <row r="3675" spans="1:14" ht="31.5" customHeight="1" thickBot="1">
      <c r="A3675" s="320"/>
      <c r="B3675" s="749"/>
      <c r="C3675" s="713"/>
      <c r="D3675" s="725"/>
      <c r="E3675" s="737"/>
      <c r="F3675" s="725"/>
      <c r="G3675" s="725"/>
      <c r="H3675" s="606" t="s">
        <v>25</v>
      </c>
      <c r="I3675" s="514"/>
      <c r="J3675" s="514"/>
      <c r="K3675" s="514"/>
      <c r="L3675" s="514"/>
      <c r="M3675" s="648"/>
      <c r="N3675" s="759"/>
    </row>
    <row r="3676" spans="1:14" ht="31.5" customHeight="1" thickTop="1">
      <c r="A3676" s="320"/>
      <c r="B3676" s="748" t="s">
        <v>3245</v>
      </c>
      <c r="C3676" s="750" t="s">
        <v>3284</v>
      </c>
      <c r="D3676" s="730" t="s">
        <v>3285</v>
      </c>
      <c r="E3676" s="736" t="s">
        <v>3359</v>
      </c>
      <c r="F3676" s="730" t="s">
        <v>3360</v>
      </c>
      <c r="G3676" s="730" t="s">
        <v>3361</v>
      </c>
      <c r="H3676" s="605" t="s">
        <v>22</v>
      </c>
      <c r="I3676" s="512"/>
      <c r="J3676" s="512"/>
      <c r="K3676" s="512"/>
      <c r="L3676" s="512"/>
      <c r="M3676" s="646"/>
      <c r="N3676" s="757"/>
    </row>
    <row r="3677" spans="1:14" ht="31.5" customHeight="1">
      <c r="A3677" s="320"/>
      <c r="B3677" s="749"/>
      <c r="C3677" s="713"/>
      <c r="D3677" s="725"/>
      <c r="E3677" s="737"/>
      <c r="F3677" s="725"/>
      <c r="G3677" s="725"/>
      <c r="H3677" s="606" t="s">
        <v>24</v>
      </c>
      <c r="I3677" s="514"/>
      <c r="J3677" s="514"/>
      <c r="K3677" s="514"/>
      <c r="L3677" s="514"/>
      <c r="M3677" s="647"/>
      <c r="N3677" s="758"/>
    </row>
    <row r="3678" spans="1:14" ht="31.5" customHeight="1" thickBot="1">
      <c r="A3678" s="320"/>
      <c r="B3678" s="749"/>
      <c r="C3678" s="713"/>
      <c r="D3678" s="725"/>
      <c r="E3678" s="737"/>
      <c r="F3678" s="725"/>
      <c r="G3678" s="725"/>
      <c r="H3678" s="607" t="s">
        <v>25</v>
      </c>
      <c r="I3678" s="520"/>
      <c r="J3678" s="520"/>
      <c r="K3678" s="520"/>
      <c r="L3678" s="520"/>
      <c r="M3678" s="648"/>
      <c r="N3678" s="759"/>
    </row>
    <row r="3679" spans="1:14" ht="31.5" customHeight="1" thickTop="1">
      <c r="A3679" s="320"/>
      <c r="B3679" s="748" t="s">
        <v>3245</v>
      </c>
      <c r="C3679" s="750" t="s">
        <v>3362</v>
      </c>
      <c r="D3679" s="730" t="s">
        <v>3363</v>
      </c>
      <c r="E3679" s="736" t="s">
        <v>19</v>
      </c>
      <c r="F3679" s="730" t="s">
        <v>3364</v>
      </c>
      <c r="G3679" s="730" t="s">
        <v>3365</v>
      </c>
      <c r="H3679" s="605" t="s">
        <v>22</v>
      </c>
      <c r="I3679" s="512">
        <v>37</v>
      </c>
      <c r="J3679" s="512">
        <v>10</v>
      </c>
      <c r="K3679" s="512">
        <v>10</v>
      </c>
      <c r="L3679" s="512">
        <v>0</v>
      </c>
      <c r="M3679" s="518">
        <v>47</v>
      </c>
      <c r="N3679" s="757"/>
    </row>
    <row r="3680" spans="1:14" ht="31.5" customHeight="1">
      <c r="A3680" s="320"/>
      <c r="B3680" s="749"/>
      <c r="C3680" s="713"/>
      <c r="D3680" s="725"/>
      <c r="E3680" s="737"/>
      <c r="F3680" s="725"/>
      <c r="G3680" s="725"/>
      <c r="H3680" s="606" t="s">
        <v>24</v>
      </c>
      <c r="I3680" s="514">
        <v>62</v>
      </c>
      <c r="J3680" s="514">
        <v>10</v>
      </c>
      <c r="K3680" s="514">
        <v>10</v>
      </c>
      <c r="L3680" s="514">
        <v>0</v>
      </c>
      <c r="M3680" s="522">
        <v>82</v>
      </c>
      <c r="N3680" s="758"/>
    </row>
    <row r="3681" spans="1:14" ht="31.5" customHeight="1" thickBot="1">
      <c r="A3681" s="320"/>
      <c r="B3681" s="749"/>
      <c r="C3681" s="713"/>
      <c r="D3681" s="725"/>
      <c r="E3681" s="737"/>
      <c r="F3681" s="725"/>
      <c r="G3681" s="725"/>
      <c r="H3681" s="606" t="s">
        <v>25</v>
      </c>
      <c r="I3681" s="639">
        <v>0.59670000000000001</v>
      </c>
      <c r="J3681" s="642">
        <v>1</v>
      </c>
      <c r="K3681" s="642">
        <v>1</v>
      </c>
      <c r="L3681" s="642">
        <v>1</v>
      </c>
      <c r="M3681" s="657">
        <v>0.56999999999999995</v>
      </c>
      <c r="N3681" s="759"/>
    </row>
    <row r="3682" spans="1:14" ht="31.5" customHeight="1" thickTop="1">
      <c r="A3682" s="320"/>
      <c r="B3682" s="748" t="s">
        <v>3245</v>
      </c>
      <c r="C3682" s="750" t="s">
        <v>3362</v>
      </c>
      <c r="D3682" s="730" t="s">
        <v>3363</v>
      </c>
      <c r="E3682" s="736" t="s">
        <v>26</v>
      </c>
      <c r="F3682" s="730" t="s">
        <v>3366</v>
      </c>
      <c r="G3682" s="730" t="s">
        <v>3367</v>
      </c>
      <c r="H3682" s="605" t="s">
        <v>22</v>
      </c>
      <c r="I3682" s="512">
        <v>0</v>
      </c>
      <c r="J3682" s="512">
        <v>0</v>
      </c>
      <c r="K3682" s="512">
        <v>0</v>
      </c>
      <c r="L3682" s="512">
        <v>381</v>
      </c>
      <c r="M3682" s="518">
        <v>381</v>
      </c>
      <c r="N3682" s="658" t="s">
        <v>3368</v>
      </c>
    </row>
    <row r="3683" spans="1:14" ht="31.5" customHeight="1">
      <c r="A3683" s="320"/>
      <c r="B3683" s="749"/>
      <c r="C3683" s="713"/>
      <c r="D3683" s="725"/>
      <c r="E3683" s="737"/>
      <c r="F3683" s="725"/>
      <c r="G3683" s="725"/>
      <c r="H3683" s="606" t="s">
        <v>24</v>
      </c>
      <c r="I3683" s="514">
        <v>545</v>
      </c>
      <c r="J3683" s="514">
        <v>545</v>
      </c>
      <c r="K3683" s="514">
        <v>545</v>
      </c>
      <c r="L3683" s="514">
        <v>545</v>
      </c>
      <c r="M3683" s="522">
        <v>545</v>
      </c>
      <c r="N3683" s="658"/>
    </row>
    <row r="3684" spans="1:14" ht="31.5" customHeight="1" thickBot="1">
      <c r="A3684" s="320"/>
      <c r="B3684" s="749"/>
      <c r="C3684" s="713"/>
      <c r="D3684" s="725"/>
      <c r="E3684" s="737"/>
      <c r="F3684" s="725"/>
      <c r="G3684" s="725"/>
      <c r="H3684" s="606" t="s">
        <v>25</v>
      </c>
      <c r="I3684" s="642">
        <v>0</v>
      </c>
      <c r="J3684" s="642">
        <v>0</v>
      </c>
      <c r="K3684" s="642">
        <v>0</v>
      </c>
      <c r="L3684" s="642">
        <v>0.7</v>
      </c>
      <c r="M3684" s="643">
        <v>0.7</v>
      </c>
      <c r="N3684" s="658"/>
    </row>
    <row r="3685" spans="1:14" ht="31.5" customHeight="1" thickTop="1">
      <c r="A3685" s="320"/>
      <c r="B3685" s="748" t="s">
        <v>3245</v>
      </c>
      <c r="C3685" s="750" t="s">
        <v>3362</v>
      </c>
      <c r="D3685" s="730" t="s">
        <v>3363</v>
      </c>
      <c r="E3685" s="736" t="s">
        <v>55</v>
      </c>
      <c r="F3685" s="730" t="s">
        <v>3369</v>
      </c>
      <c r="G3685" s="730" t="s">
        <v>3370</v>
      </c>
      <c r="H3685" s="605" t="s">
        <v>22</v>
      </c>
      <c r="I3685" s="512">
        <v>25</v>
      </c>
      <c r="J3685" s="512">
        <v>0</v>
      </c>
      <c r="K3685" s="512">
        <v>0</v>
      </c>
      <c r="L3685" s="512">
        <v>0</v>
      </c>
      <c r="M3685" s="522">
        <v>25</v>
      </c>
      <c r="N3685" s="757"/>
    </row>
    <row r="3686" spans="1:14" ht="31.5" customHeight="1">
      <c r="A3686" s="320"/>
      <c r="B3686" s="749"/>
      <c r="C3686" s="713"/>
      <c r="D3686" s="725"/>
      <c r="E3686" s="737"/>
      <c r="F3686" s="725"/>
      <c r="G3686" s="725"/>
      <c r="H3686" s="606" t="s">
        <v>24</v>
      </c>
      <c r="I3686" s="514">
        <v>52</v>
      </c>
      <c r="J3686" s="514">
        <v>0</v>
      </c>
      <c r="K3686" s="514">
        <v>0</v>
      </c>
      <c r="L3686" s="514">
        <v>0</v>
      </c>
      <c r="M3686" s="522">
        <v>52</v>
      </c>
      <c r="N3686" s="758"/>
    </row>
    <row r="3687" spans="1:14" ht="31.5" customHeight="1" thickBot="1">
      <c r="A3687" s="320"/>
      <c r="B3687" s="749"/>
      <c r="C3687" s="713"/>
      <c r="D3687" s="725"/>
      <c r="E3687" s="737"/>
      <c r="F3687" s="725"/>
      <c r="G3687" s="725"/>
      <c r="H3687" s="606" t="s">
        <v>25</v>
      </c>
      <c r="I3687" s="639">
        <v>0.48070000000000002</v>
      </c>
      <c r="J3687" s="642">
        <v>0</v>
      </c>
      <c r="K3687" s="642">
        <v>0</v>
      </c>
      <c r="L3687" s="642">
        <v>0</v>
      </c>
      <c r="M3687" s="516">
        <v>48.07</v>
      </c>
      <c r="N3687" s="759"/>
    </row>
    <row r="3688" spans="1:14" ht="31.5" customHeight="1" thickTop="1">
      <c r="A3688" s="320"/>
      <c r="B3688" s="748" t="s">
        <v>3245</v>
      </c>
      <c r="C3688" s="750" t="s">
        <v>3362</v>
      </c>
      <c r="D3688" s="730" t="s">
        <v>3363</v>
      </c>
      <c r="E3688" s="736" t="s">
        <v>70</v>
      </c>
      <c r="F3688" s="730" t="s">
        <v>3371</v>
      </c>
      <c r="G3688" s="730" t="s">
        <v>3273</v>
      </c>
      <c r="H3688" s="605" t="s">
        <v>22</v>
      </c>
      <c r="I3688" s="512">
        <v>0</v>
      </c>
      <c r="J3688" s="512">
        <v>0</v>
      </c>
      <c r="K3688" s="512">
        <v>0</v>
      </c>
      <c r="L3688" s="512">
        <v>3</v>
      </c>
      <c r="M3688" s="518">
        <v>3</v>
      </c>
      <c r="N3688" s="658" t="s">
        <v>3368</v>
      </c>
    </row>
    <row r="3689" spans="1:14" ht="31.5" customHeight="1">
      <c r="A3689" s="320"/>
      <c r="B3689" s="749"/>
      <c r="C3689" s="713"/>
      <c r="D3689" s="725"/>
      <c r="E3689" s="737"/>
      <c r="F3689" s="725"/>
      <c r="G3689" s="725"/>
      <c r="H3689" s="606" t="s">
        <v>24</v>
      </c>
      <c r="I3689" s="514">
        <v>6</v>
      </c>
      <c r="J3689" s="514">
        <v>6</v>
      </c>
      <c r="K3689" s="514">
        <v>6</v>
      </c>
      <c r="L3689" s="514">
        <v>6</v>
      </c>
      <c r="M3689" s="522">
        <v>6</v>
      </c>
      <c r="N3689" s="658" t="s">
        <v>3372</v>
      </c>
    </row>
    <row r="3690" spans="1:14" ht="31.5" customHeight="1" thickBot="1">
      <c r="A3690" s="320"/>
      <c r="B3690" s="749"/>
      <c r="C3690" s="713"/>
      <c r="D3690" s="725"/>
      <c r="E3690" s="737"/>
      <c r="F3690" s="725"/>
      <c r="G3690" s="725"/>
      <c r="H3690" s="606" t="s">
        <v>25</v>
      </c>
      <c r="I3690" s="642">
        <v>0</v>
      </c>
      <c r="J3690" s="642">
        <v>0</v>
      </c>
      <c r="K3690" s="642">
        <v>0</v>
      </c>
      <c r="L3690" s="642">
        <v>0.5</v>
      </c>
      <c r="M3690" s="516">
        <v>50</v>
      </c>
      <c r="N3690" s="658"/>
    </row>
    <row r="3691" spans="1:14" ht="31.5" customHeight="1" thickTop="1">
      <c r="A3691" s="320"/>
      <c r="B3691" s="748" t="s">
        <v>3245</v>
      </c>
      <c r="C3691" s="750" t="s">
        <v>3362</v>
      </c>
      <c r="D3691" s="730" t="s">
        <v>3363</v>
      </c>
      <c r="E3691" s="736" t="s">
        <v>73</v>
      </c>
      <c r="F3691" s="730" t="s">
        <v>3373</v>
      </c>
      <c r="G3691" s="730" t="s">
        <v>3374</v>
      </c>
      <c r="H3691" s="605" t="s">
        <v>22</v>
      </c>
      <c r="I3691" s="512">
        <v>0</v>
      </c>
      <c r="J3691" s="512">
        <v>0</v>
      </c>
      <c r="K3691" s="512">
        <v>0</v>
      </c>
      <c r="L3691" s="512">
        <v>402</v>
      </c>
      <c r="M3691" s="518">
        <v>402</v>
      </c>
      <c r="N3691" s="757"/>
    </row>
    <row r="3692" spans="1:14" ht="31.5" customHeight="1">
      <c r="A3692" s="320"/>
      <c r="B3692" s="749"/>
      <c r="C3692" s="713"/>
      <c r="D3692" s="725"/>
      <c r="E3692" s="737"/>
      <c r="F3692" s="725"/>
      <c r="G3692" s="725"/>
      <c r="H3692" s="606" t="s">
        <v>24</v>
      </c>
      <c r="I3692" s="514">
        <v>0</v>
      </c>
      <c r="J3692" s="514">
        <v>0</v>
      </c>
      <c r="K3692" s="514">
        <v>0</v>
      </c>
      <c r="L3692" s="514">
        <v>453</v>
      </c>
      <c r="M3692" s="522">
        <v>453</v>
      </c>
      <c r="N3692" s="758"/>
    </row>
    <row r="3693" spans="1:14" ht="31.5" customHeight="1" thickBot="1">
      <c r="A3693" s="320"/>
      <c r="B3693" s="749"/>
      <c r="C3693" s="713"/>
      <c r="D3693" s="725"/>
      <c r="E3693" s="737"/>
      <c r="F3693" s="725"/>
      <c r="G3693" s="725"/>
      <c r="H3693" s="606" t="s">
        <v>25</v>
      </c>
      <c r="I3693" s="642">
        <v>0</v>
      </c>
      <c r="J3693" s="642">
        <v>0</v>
      </c>
      <c r="K3693" s="642">
        <v>0</v>
      </c>
      <c r="L3693" s="642">
        <v>0.88</v>
      </c>
      <c r="M3693" s="654">
        <v>0.88</v>
      </c>
      <c r="N3693" s="759"/>
    </row>
    <row r="3694" spans="1:14" ht="31.5" customHeight="1" thickTop="1">
      <c r="A3694" s="320"/>
      <c r="B3694" s="748" t="s">
        <v>3245</v>
      </c>
      <c r="C3694" s="750" t="s">
        <v>3362</v>
      </c>
      <c r="D3694" s="730" t="s">
        <v>3363</v>
      </c>
      <c r="E3694" s="736" t="s">
        <v>76</v>
      </c>
      <c r="F3694" s="730" t="s">
        <v>3375</v>
      </c>
      <c r="G3694" s="730" t="s">
        <v>3376</v>
      </c>
      <c r="H3694" s="605" t="s">
        <v>22</v>
      </c>
      <c r="I3694" s="512">
        <v>25</v>
      </c>
      <c r="J3694" s="512">
        <v>0</v>
      </c>
      <c r="K3694" s="512">
        <v>0</v>
      </c>
      <c r="L3694" s="512">
        <v>0</v>
      </c>
      <c r="M3694" s="518">
        <v>25</v>
      </c>
      <c r="N3694" s="757"/>
    </row>
    <row r="3695" spans="1:14" ht="31.5" customHeight="1">
      <c r="A3695" s="320"/>
      <c r="B3695" s="749"/>
      <c r="C3695" s="713"/>
      <c r="D3695" s="725"/>
      <c r="E3695" s="737"/>
      <c r="F3695" s="725"/>
      <c r="G3695" s="725"/>
      <c r="H3695" s="606" t="s">
        <v>24</v>
      </c>
      <c r="I3695" s="514">
        <v>52</v>
      </c>
      <c r="J3695" s="514">
        <v>0</v>
      </c>
      <c r="K3695" s="514">
        <v>0</v>
      </c>
      <c r="L3695" s="514">
        <v>0</v>
      </c>
      <c r="M3695" s="522">
        <v>52</v>
      </c>
      <c r="N3695" s="758"/>
    </row>
    <row r="3696" spans="1:14" ht="31.5" customHeight="1" thickBot="1">
      <c r="A3696" s="320"/>
      <c r="B3696" s="749"/>
      <c r="C3696" s="713"/>
      <c r="D3696" s="725"/>
      <c r="E3696" s="737"/>
      <c r="F3696" s="725"/>
      <c r="G3696" s="725"/>
      <c r="H3696" s="606" t="s">
        <v>25</v>
      </c>
      <c r="I3696" s="639">
        <v>0.48070000000000002</v>
      </c>
      <c r="J3696" s="642">
        <v>0</v>
      </c>
      <c r="K3696" s="642">
        <v>0</v>
      </c>
      <c r="L3696" s="642">
        <v>0</v>
      </c>
      <c r="M3696" s="654">
        <v>0.48070000000000002</v>
      </c>
      <c r="N3696" s="759"/>
    </row>
    <row r="3697" spans="1:14" ht="31.5" customHeight="1" thickTop="1">
      <c r="A3697" s="320"/>
      <c r="B3697" s="748" t="s">
        <v>3245</v>
      </c>
      <c r="C3697" s="750" t="s">
        <v>3362</v>
      </c>
      <c r="D3697" s="730" t="s">
        <v>3363</v>
      </c>
      <c r="E3697" s="736" t="s">
        <v>113</v>
      </c>
      <c r="F3697" s="730" t="s">
        <v>3377</v>
      </c>
      <c r="G3697" s="730" t="s">
        <v>3378</v>
      </c>
      <c r="H3697" s="605" t="s">
        <v>22</v>
      </c>
      <c r="I3697" s="512">
        <v>0</v>
      </c>
      <c r="J3697" s="512">
        <v>5</v>
      </c>
      <c r="K3697" s="512">
        <v>5</v>
      </c>
      <c r="L3697" s="512">
        <v>15</v>
      </c>
      <c r="M3697" s="518">
        <v>25</v>
      </c>
      <c r="N3697" s="757"/>
    </row>
    <row r="3698" spans="1:14" ht="31.5" customHeight="1">
      <c r="A3698" s="320"/>
      <c r="B3698" s="749"/>
      <c r="C3698" s="713"/>
      <c r="D3698" s="725"/>
      <c r="E3698" s="737"/>
      <c r="F3698" s="725"/>
      <c r="G3698" s="725"/>
      <c r="H3698" s="606" t="s">
        <v>24</v>
      </c>
      <c r="I3698" s="514">
        <v>25</v>
      </c>
      <c r="J3698" s="514">
        <v>25</v>
      </c>
      <c r="K3698" s="514">
        <v>25</v>
      </c>
      <c r="L3698" s="514">
        <v>25</v>
      </c>
      <c r="M3698" s="522">
        <v>25</v>
      </c>
      <c r="N3698" s="758"/>
    </row>
    <row r="3699" spans="1:14" ht="31.5" customHeight="1" thickBot="1">
      <c r="A3699" s="320"/>
      <c r="B3699" s="749"/>
      <c r="C3699" s="713"/>
      <c r="D3699" s="725"/>
      <c r="E3699" s="737"/>
      <c r="F3699" s="725"/>
      <c r="G3699" s="725"/>
      <c r="H3699" s="607" t="s">
        <v>25</v>
      </c>
      <c r="I3699" s="643">
        <v>0</v>
      </c>
      <c r="J3699" s="643">
        <v>0.2</v>
      </c>
      <c r="K3699" s="643">
        <v>0.2</v>
      </c>
      <c r="L3699" s="643">
        <v>0.6</v>
      </c>
      <c r="M3699" s="643">
        <v>1</v>
      </c>
      <c r="N3699" s="759"/>
    </row>
    <row r="3700" spans="1:14" ht="31.5" customHeight="1" thickTop="1">
      <c r="A3700" s="320"/>
      <c r="B3700" s="748" t="s">
        <v>3245</v>
      </c>
      <c r="C3700" s="750" t="s">
        <v>3379</v>
      </c>
      <c r="D3700" s="730" t="s">
        <v>3380</v>
      </c>
      <c r="E3700" s="736" t="s">
        <v>19</v>
      </c>
      <c r="F3700" s="730" t="s">
        <v>3381</v>
      </c>
      <c r="G3700" s="730" t="s">
        <v>3382</v>
      </c>
      <c r="H3700" s="605" t="s">
        <v>22</v>
      </c>
      <c r="I3700" s="638">
        <v>5624</v>
      </c>
      <c r="J3700" s="638">
        <v>5186</v>
      </c>
      <c r="K3700" s="638">
        <v>5186</v>
      </c>
      <c r="L3700" s="638">
        <v>5186</v>
      </c>
      <c r="M3700" s="638">
        <v>5186</v>
      </c>
      <c r="N3700" s="757"/>
    </row>
    <row r="3701" spans="1:14" ht="31.5" customHeight="1">
      <c r="A3701" s="320"/>
      <c r="B3701" s="749"/>
      <c r="C3701" s="713"/>
      <c r="D3701" s="725"/>
      <c r="E3701" s="737"/>
      <c r="F3701" s="725"/>
      <c r="G3701" s="725"/>
      <c r="H3701" s="606" t="s">
        <v>24</v>
      </c>
      <c r="I3701" s="522">
        <v>691811</v>
      </c>
      <c r="J3701" s="522">
        <v>691811</v>
      </c>
      <c r="K3701" s="522">
        <v>691811</v>
      </c>
      <c r="L3701" s="522">
        <v>691811</v>
      </c>
      <c r="M3701" s="522">
        <v>691811</v>
      </c>
      <c r="N3701" s="758"/>
    </row>
    <row r="3702" spans="1:14" ht="31.5" customHeight="1" thickBot="1">
      <c r="A3702" s="320"/>
      <c r="B3702" s="749"/>
      <c r="C3702" s="713"/>
      <c r="D3702" s="725"/>
      <c r="E3702" s="737"/>
      <c r="F3702" s="725"/>
      <c r="G3702" s="725"/>
      <c r="H3702" s="606" t="s">
        <v>25</v>
      </c>
      <c r="I3702" s="472">
        <v>8.1293879397696771E-3</v>
      </c>
      <c r="J3702" s="472">
        <v>7.4962670440337029E-3</v>
      </c>
      <c r="K3702" s="472">
        <v>7.4962670440337029E-3</v>
      </c>
      <c r="L3702" s="472">
        <v>7.4962670440337029E-3</v>
      </c>
      <c r="M3702" s="472">
        <v>7.4962670440337029E-3</v>
      </c>
      <c r="N3702" s="759"/>
    </row>
    <row r="3703" spans="1:14" ht="31.5" customHeight="1" thickTop="1">
      <c r="A3703" s="320"/>
      <c r="B3703" s="748" t="s">
        <v>3245</v>
      </c>
      <c r="C3703" s="750" t="s">
        <v>3379</v>
      </c>
      <c r="D3703" s="730" t="s">
        <v>3380</v>
      </c>
      <c r="E3703" s="736" t="s">
        <v>26</v>
      </c>
      <c r="F3703" s="730" t="s">
        <v>3383</v>
      </c>
      <c r="G3703" s="730" t="s">
        <v>3384</v>
      </c>
      <c r="H3703" s="605" t="s">
        <v>22</v>
      </c>
      <c r="I3703" s="638">
        <v>61</v>
      </c>
      <c r="J3703" s="638">
        <v>62</v>
      </c>
      <c r="K3703" s="638">
        <v>62</v>
      </c>
      <c r="L3703" s="512">
        <v>60</v>
      </c>
      <c r="M3703" s="512">
        <v>245</v>
      </c>
      <c r="N3703" s="757"/>
    </row>
    <row r="3704" spans="1:14" ht="31.5" customHeight="1">
      <c r="A3704" s="320"/>
      <c r="B3704" s="749"/>
      <c r="C3704" s="713"/>
      <c r="D3704" s="725"/>
      <c r="E3704" s="737"/>
      <c r="F3704" s="725"/>
      <c r="G3704" s="725"/>
      <c r="H3704" s="606" t="s">
        <v>24</v>
      </c>
      <c r="I3704" s="522">
        <v>245</v>
      </c>
      <c r="J3704" s="522">
        <v>245</v>
      </c>
      <c r="K3704" s="522">
        <v>245</v>
      </c>
      <c r="L3704" s="514">
        <v>245</v>
      </c>
      <c r="M3704" s="514">
        <v>245</v>
      </c>
      <c r="N3704" s="758"/>
    </row>
    <row r="3705" spans="1:14" ht="31.5" customHeight="1" thickBot="1">
      <c r="A3705" s="320"/>
      <c r="B3705" s="749"/>
      <c r="C3705" s="713"/>
      <c r="D3705" s="725"/>
      <c r="E3705" s="737"/>
      <c r="F3705" s="725"/>
      <c r="G3705" s="725"/>
      <c r="H3705" s="606" t="s">
        <v>25</v>
      </c>
      <c r="I3705" s="472">
        <v>0.24897959183673468</v>
      </c>
      <c r="J3705" s="472">
        <v>0.24897959183673468</v>
      </c>
      <c r="K3705" s="472">
        <v>0.24897959183673468</v>
      </c>
      <c r="L3705" s="639">
        <v>0.24479999999999999</v>
      </c>
      <c r="M3705" s="644">
        <v>1</v>
      </c>
      <c r="N3705" s="759"/>
    </row>
    <row r="3706" spans="1:14" ht="31.5" customHeight="1" thickTop="1">
      <c r="A3706" s="320"/>
      <c r="B3706" s="748" t="s">
        <v>3245</v>
      </c>
      <c r="C3706" s="750" t="s">
        <v>3379</v>
      </c>
      <c r="D3706" s="730" t="s">
        <v>3380</v>
      </c>
      <c r="E3706" s="736" t="s">
        <v>55</v>
      </c>
      <c r="F3706" s="730" t="s">
        <v>3385</v>
      </c>
      <c r="G3706" s="730" t="s">
        <v>3386</v>
      </c>
      <c r="H3706" s="605" t="s">
        <v>22</v>
      </c>
      <c r="I3706" s="638">
        <v>5624</v>
      </c>
      <c r="J3706" s="638">
        <v>5186</v>
      </c>
      <c r="K3706" s="638">
        <v>5186</v>
      </c>
      <c r="L3706" s="638">
        <v>5186</v>
      </c>
      <c r="M3706" s="522">
        <v>5624</v>
      </c>
      <c r="N3706" s="757"/>
    </row>
    <row r="3707" spans="1:14" ht="31.5" customHeight="1">
      <c r="A3707" s="320"/>
      <c r="B3707" s="749"/>
      <c r="C3707" s="713"/>
      <c r="D3707" s="725"/>
      <c r="E3707" s="737"/>
      <c r="F3707" s="725"/>
      <c r="G3707" s="725"/>
      <c r="H3707" s="606" t="s">
        <v>24</v>
      </c>
      <c r="I3707" s="522">
        <v>5600</v>
      </c>
      <c r="J3707" s="522">
        <v>5600</v>
      </c>
      <c r="K3707" s="522">
        <v>5600</v>
      </c>
      <c r="L3707" s="522">
        <v>5600</v>
      </c>
      <c r="M3707" s="514">
        <v>5600</v>
      </c>
      <c r="N3707" s="758"/>
    </row>
    <row r="3708" spans="1:14" ht="31.5" customHeight="1" thickBot="1">
      <c r="A3708" s="320"/>
      <c r="B3708" s="749"/>
      <c r="C3708" s="713"/>
      <c r="D3708" s="725"/>
      <c r="E3708" s="737"/>
      <c r="F3708" s="725"/>
      <c r="G3708" s="725"/>
      <c r="H3708" s="606" t="s">
        <v>25</v>
      </c>
      <c r="I3708" s="472">
        <v>1.0042857142857142</v>
      </c>
      <c r="J3708" s="472">
        <v>0.92607142857142855</v>
      </c>
      <c r="K3708" s="472">
        <v>0.92607142857142855</v>
      </c>
      <c r="L3708" s="472">
        <v>0.92607142857142855</v>
      </c>
      <c r="M3708" s="643">
        <v>1.0043</v>
      </c>
      <c r="N3708" s="759"/>
    </row>
    <row r="3709" spans="1:14" ht="31.5" customHeight="1" thickTop="1">
      <c r="A3709" s="320"/>
      <c r="B3709" s="748" t="s">
        <v>3245</v>
      </c>
      <c r="C3709" s="750" t="s">
        <v>3379</v>
      </c>
      <c r="D3709" s="730" t="s">
        <v>3380</v>
      </c>
      <c r="E3709" s="736" t="s">
        <v>70</v>
      </c>
      <c r="F3709" s="730" t="s">
        <v>3387</v>
      </c>
      <c r="G3709" s="730" t="s">
        <v>3388</v>
      </c>
      <c r="H3709" s="605" t="s">
        <v>22</v>
      </c>
      <c r="I3709" s="512">
        <v>100</v>
      </c>
      <c r="J3709" s="512">
        <v>72</v>
      </c>
      <c r="K3709" s="512">
        <v>72</v>
      </c>
      <c r="L3709" s="512">
        <v>72</v>
      </c>
      <c r="M3709" s="659">
        <v>100</v>
      </c>
      <c r="N3709" s="752" t="s">
        <v>3389</v>
      </c>
    </row>
    <row r="3710" spans="1:14" ht="31.5" customHeight="1">
      <c r="A3710" s="320"/>
      <c r="B3710" s="749"/>
      <c r="C3710" s="713"/>
      <c r="D3710" s="725"/>
      <c r="E3710" s="737"/>
      <c r="F3710" s="725"/>
      <c r="G3710" s="725"/>
      <c r="H3710" s="606" t="s">
        <v>24</v>
      </c>
      <c r="I3710" s="514">
        <v>100</v>
      </c>
      <c r="J3710" s="514">
        <v>80</v>
      </c>
      <c r="K3710" s="514">
        <v>80</v>
      </c>
      <c r="L3710" s="514">
        <v>80</v>
      </c>
      <c r="M3710" s="660">
        <v>100</v>
      </c>
      <c r="N3710" s="751"/>
    </row>
    <row r="3711" spans="1:14" ht="31.5" customHeight="1" thickBot="1">
      <c r="A3711" s="320"/>
      <c r="B3711" s="749"/>
      <c r="C3711" s="713"/>
      <c r="D3711" s="725"/>
      <c r="E3711" s="737"/>
      <c r="F3711" s="725"/>
      <c r="G3711" s="725"/>
      <c r="H3711" s="606" t="s">
        <v>25</v>
      </c>
      <c r="I3711" s="661">
        <v>1</v>
      </c>
      <c r="J3711" s="661">
        <v>0.9</v>
      </c>
      <c r="K3711" s="661">
        <v>0.9</v>
      </c>
      <c r="L3711" s="661">
        <v>0.9</v>
      </c>
      <c r="M3711" s="662">
        <v>0.92500000000000004</v>
      </c>
      <c r="N3711" s="753"/>
    </row>
    <row r="3712" spans="1:14" ht="31.5" customHeight="1" thickTop="1">
      <c r="A3712" s="320"/>
      <c r="B3712" s="748" t="s">
        <v>3245</v>
      </c>
      <c r="C3712" s="750" t="s">
        <v>3379</v>
      </c>
      <c r="D3712" s="730" t="s">
        <v>3380</v>
      </c>
      <c r="E3712" s="736" t="s">
        <v>73</v>
      </c>
      <c r="F3712" s="730" t="s">
        <v>3390</v>
      </c>
      <c r="G3712" s="730" t="s">
        <v>3391</v>
      </c>
      <c r="H3712" s="605" t="s">
        <v>22</v>
      </c>
      <c r="I3712" s="522">
        <v>876116</v>
      </c>
      <c r="J3712" s="522">
        <v>670956</v>
      </c>
      <c r="K3712" s="522">
        <v>684552</v>
      </c>
      <c r="L3712" s="522">
        <v>684552</v>
      </c>
      <c r="M3712" s="451">
        <f>SUM(I3712:L3712)</f>
        <v>2916176</v>
      </c>
      <c r="N3712" s="752" t="s">
        <v>3392</v>
      </c>
    </row>
    <row r="3713" spans="1:14" ht="31.5" customHeight="1">
      <c r="A3713" s="320"/>
      <c r="B3713" s="749"/>
      <c r="C3713" s="713"/>
      <c r="D3713" s="725"/>
      <c r="E3713" s="737"/>
      <c r="F3713" s="725"/>
      <c r="G3713" s="725"/>
      <c r="H3713" s="606" t="s">
        <v>24</v>
      </c>
      <c r="I3713" s="514">
        <v>2606800</v>
      </c>
      <c r="J3713" s="514">
        <v>2606800</v>
      </c>
      <c r="K3713" s="514">
        <v>2606800</v>
      </c>
      <c r="L3713" s="514">
        <v>2606800</v>
      </c>
      <c r="M3713" s="199">
        <v>2606800</v>
      </c>
      <c r="N3713" s="751"/>
    </row>
    <row r="3714" spans="1:14" ht="31.5" customHeight="1" thickBot="1">
      <c r="A3714" s="320"/>
      <c r="B3714" s="749"/>
      <c r="C3714" s="713"/>
      <c r="D3714" s="725"/>
      <c r="E3714" s="737"/>
      <c r="F3714" s="725"/>
      <c r="G3714" s="725"/>
      <c r="H3714" s="607" t="s">
        <v>25</v>
      </c>
      <c r="I3714" s="644">
        <v>0.33610000000000001</v>
      </c>
      <c r="J3714" s="644">
        <v>0.25740000000000002</v>
      </c>
      <c r="K3714" s="644">
        <v>0.2626</v>
      </c>
      <c r="L3714" s="663">
        <v>0.26</v>
      </c>
      <c r="M3714" s="664">
        <v>1.1187</v>
      </c>
      <c r="N3714" s="753"/>
    </row>
    <row r="3715" spans="1:14" ht="31.5" customHeight="1" thickTop="1">
      <c r="A3715" s="320"/>
      <c r="B3715" s="748" t="s">
        <v>3245</v>
      </c>
      <c r="C3715" s="750" t="s">
        <v>3393</v>
      </c>
      <c r="D3715" s="730" t="s">
        <v>3394</v>
      </c>
      <c r="E3715" s="736" t="s">
        <v>19</v>
      </c>
      <c r="F3715" s="730" t="s">
        <v>3395</v>
      </c>
      <c r="G3715" s="730" t="s">
        <v>3396</v>
      </c>
      <c r="H3715" s="605" t="s">
        <v>22</v>
      </c>
      <c r="I3715" s="512">
        <v>239590</v>
      </c>
      <c r="J3715" s="512">
        <v>239590</v>
      </c>
      <c r="K3715" s="512">
        <v>239590</v>
      </c>
      <c r="L3715" s="512">
        <v>239590</v>
      </c>
      <c r="M3715" s="195">
        <v>239590</v>
      </c>
      <c r="N3715" s="752"/>
    </row>
    <row r="3716" spans="1:14" ht="31.5" customHeight="1">
      <c r="A3716" s="320"/>
      <c r="B3716" s="749"/>
      <c r="C3716" s="713"/>
      <c r="D3716" s="725"/>
      <c r="E3716" s="737"/>
      <c r="F3716" s="725"/>
      <c r="G3716" s="725"/>
      <c r="H3716" s="606" t="s">
        <v>24</v>
      </c>
      <c r="I3716" s="514">
        <v>614468</v>
      </c>
      <c r="J3716" s="514">
        <v>614468</v>
      </c>
      <c r="K3716" s="514">
        <v>614468</v>
      </c>
      <c r="L3716" s="514">
        <v>614468</v>
      </c>
      <c r="M3716" s="199">
        <v>614468</v>
      </c>
      <c r="N3716" s="751"/>
    </row>
    <row r="3717" spans="1:14" ht="31.5" customHeight="1" thickBot="1">
      <c r="A3717" s="320"/>
      <c r="B3717" s="749"/>
      <c r="C3717" s="713"/>
      <c r="D3717" s="725"/>
      <c r="E3717" s="737"/>
      <c r="F3717" s="725"/>
      <c r="G3717" s="725"/>
      <c r="H3717" s="606" t="s">
        <v>25</v>
      </c>
      <c r="I3717" s="472">
        <v>0.38990000000000002</v>
      </c>
      <c r="J3717" s="472">
        <v>0.38990000000000002</v>
      </c>
      <c r="K3717" s="472">
        <v>0.38990000000000002</v>
      </c>
      <c r="L3717" s="472">
        <v>0.38990000000000002</v>
      </c>
      <c r="M3717" s="665">
        <v>0.38990000000000002</v>
      </c>
      <c r="N3717" s="753"/>
    </row>
    <row r="3718" spans="1:14" ht="31.5" customHeight="1" thickTop="1">
      <c r="A3718" s="320"/>
      <c r="B3718" s="748" t="s">
        <v>3245</v>
      </c>
      <c r="C3718" s="750" t="s">
        <v>3393</v>
      </c>
      <c r="D3718" s="730" t="s">
        <v>3394</v>
      </c>
      <c r="E3718" s="736" t="s">
        <v>26</v>
      </c>
      <c r="F3718" s="730" t="s">
        <v>3397</v>
      </c>
      <c r="G3718" s="730" t="s">
        <v>3398</v>
      </c>
      <c r="H3718" s="605" t="s">
        <v>22</v>
      </c>
      <c r="I3718" s="512">
        <v>0</v>
      </c>
      <c r="J3718" s="512">
        <v>698708</v>
      </c>
      <c r="K3718" s="512">
        <v>0</v>
      </c>
      <c r="L3718" s="512">
        <v>586675</v>
      </c>
      <c r="M3718" s="195">
        <v>1285383</v>
      </c>
      <c r="N3718" s="666" t="s">
        <v>3399</v>
      </c>
    </row>
    <row r="3719" spans="1:14" ht="31.5" customHeight="1">
      <c r="A3719" s="320"/>
      <c r="B3719" s="749"/>
      <c r="C3719" s="713"/>
      <c r="D3719" s="725"/>
      <c r="E3719" s="737"/>
      <c r="F3719" s="725"/>
      <c r="G3719" s="725"/>
      <c r="H3719" s="606" t="s">
        <v>24</v>
      </c>
      <c r="I3719" s="514">
        <f>220000+220000+220000</f>
        <v>660000</v>
      </c>
      <c r="J3719" s="514">
        <f>220000+220000+220000</f>
        <v>660000</v>
      </c>
      <c r="K3719" s="514">
        <f>220000+220000+220000</f>
        <v>660000</v>
      </c>
      <c r="L3719" s="514">
        <f>220000+220000+220000</f>
        <v>660000</v>
      </c>
      <c r="M3719" s="199">
        <f>220000+220000+220000</f>
        <v>660000</v>
      </c>
      <c r="N3719" s="667"/>
    </row>
    <row r="3720" spans="1:14" ht="31.5" customHeight="1" thickBot="1">
      <c r="A3720" s="320"/>
      <c r="B3720" s="749"/>
      <c r="C3720" s="713"/>
      <c r="D3720" s="725"/>
      <c r="E3720" s="737"/>
      <c r="F3720" s="725"/>
      <c r="G3720" s="725"/>
      <c r="H3720" s="606" t="s">
        <v>25</v>
      </c>
      <c r="I3720" s="514">
        <v>0</v>
      </c>
      <c r="J3720" s="472">
        <f>J3718/J3719</f>
        <v>1.0586484848484849</v>
      </c>
      <c r="K3720" s="472">
        <f>K3718/K3719</f>
        <v>0</v>
      </c>
      <c r="L3720" s="642">
        <v>0.88</v>
      </c>
      <c r="M3720" s="665">
        <v>1.94</v>
      </c>
      <c r="N3720" s="668" t="s">
        <v>3400</v>
      </c>
    </row>
    <row r="3721" spans="1:14" ht="31.5" customHeight="1" thickTop="1">
      <c r="A3721" s="320"/>
      <c r="B3721" s="748" t="s">
        <v>3245</v>
      </c>
      <c r="C3721" s="750" t="s">
        <v>3393</v>
      </c>
      <c r="D3721" s="730" t="s">
        <v>3394</v>
      </c>
      <c r="E3721" s="736" t="s">
        <v>70</v>
      </c>
      <c r="F3721" s="730" t="s">
        <v>3401</v>
      </c>
      <c r="G3721" s="730" t="s">
        <v>3402</v>
      </c>
      <c r="H3721" s="605" t="s">
        <v>22</v>
      </c>
      <c r="I3721" s="638">
        <v>0</v>
      </c>
      <c r="J3721" s="638">
        <v>698708</v>
      </c>
      <c r="K3721" s="638">
        <v>0</v>
      </c>
      <c r="L3721" s="512">
        <v>586675</v>
      </c>
      <c r="M3721" s="195">
        <v>1285383</v>
      </c>
      <c r="N3721" s="754" t="s">
        <v>3403</v>
      </c>
    </row>
    <row r="3722" spans="1:14" ht="31.5" customHeight="1">
      <c r="A3722" s="320"/>
      <c r="B3722" s="749"/>
      <c r="C3722" s="713"/>
      <c r="D3722" s="725"/>
      <c r="E3722" s="737"/>
      <c r="F3722" s="725"/>
      <c r="G3722" s="725"/>
      <c r="H3722" s="606" t="s">
        <v>24</v>
      </c>
      <c r="I3722" s="522">
        <v>0</v>
      </c>
      <c r="J3722" s="522">
        <v>698708</v>
      </c>
      <c r="K3722" s="522">
        <v>0</v>
      </c>
      <c r="L3722" s="514">
        <f>220000+220000+220000</f>
        <v>660000</v>
      </c>
      <c r="M3722" s="199">
        <f>220000+220000+220000</f>
        <v>660000</v>
      </c>
      <c r="N3722" s="755"/>
    </row>
    <row r="3723" spans="1:14" ht="31.5" customHeight="1" thickBot="1">
      <c r="A3723" s="320"/>
      <c r="B3723" s="749"/>
      <c r="C3723" s="713"/>
      <c r="D3723" s="725"/>
      <c r="E3723" s="737"/>
      <c r="F3723" s="725"/>
      <c r="G3723" s="725"/>
      <c r="H3723" s="607" t="s">
        <v>25</v>
      </c>
      <c r="I3723" s="663">
        <v>0</v>
      </c>
      <c r="J3723" s="663">
        <f>J3721/J3722</f>
        <v>1</v>
      </c>
      <c r="K3723" s="663">
        <v>0</v>
      </c>
      <c r="L3723" s="643">
        <v>0.88</v>
      </c>
      <c r="M3723" s="664">
        <v>1.94</v>
      </c>
      <c r="N3723" s="756"/>
    </row>
    <row r="3724" spans="1:14" ht="31.5" customHeight="1" thickTop="1">
      <c r="A3724" s="320"/>
      <c r="B3724" s="748" t="s">
        <v>3245</v>
      </c>
      <c r="C3724" s="750" t="s">
        <v>3404</v>
      </c>
      <c r="D3724" s="730" t="s">
        <v>3405</v>
      </c>
      <c r="E3724" s="736" t="s">
        <v>19</v>
      </c>
      <c r="F3724" s="730" t="s">
        <v>3406</v>
      </c>
      <c r="G3724" s="730" t="s">
        <v>3407</v>
      </c>
      <c r="H3724" s="605" t="s">
        <v>22</v>
      </c>
      <c r="I3724" s="512"/>
      <c r="J3724" s="512"/>
      <c r="K3724" s="512"/>
      <c r="L3724" s="512"/>
      <c r="M3724" s="669"/>
      <c r="N3724" s="731"/>
    </row>
    <row r="3725" spans="1:14" ht="31.5" customHeight="1">
      <c r="A3725" s="320"/>
      <c r="B3725" s="749"/>
      <c r="C3725" s="713"/>
      <c r="D3725" s="725"/>
      <c r="E3725" s="737"/>
      <c r="F3725" s="725"/>
      <c r="G3725" s="725"/>
      <c r="H3725" s="606" t="s">
        <v>24</v>
      </c>
      <c r="I3725" s="514"/>
      <c r="J3725" s="514"/>
      <c r="K3725" s="514"/>
      <c r="L3725" s="514"/>
      <c r="M3725" s="660"/>
      <c r="N3725" s="732"/>
    </row>
    <row r="3726" spans="1:14" ht="31.5" customHeight="1" thickBot="1">
      <c r="A3726" s="320"/>
      <c r="B3726" s="749"/>
      <c r="C3726" s="713"/>
      <c r="D3726" s="725"/>
      <c r="E3726" s="737"/>
      <c r="F3726" s="725"/>
      <c r="G3726" s="725"/>
      <c r="H3726" s="606" t="s">
        <v>25</v>
      </c>
      <c r="I3726" s="514"/>
      <c r="J3726" s="514"/>
      <c r="K3726" s="514"/>
      <c r="L3726" s="514"/>
      <c r="M3726" s="670"/>
      <c r="N3726" s="733"/>
    </row>
    <row r="3727" spans="1:14" ht="31.5" customHeight="1" thickTop="1">
      <c r="A3727" s="320"/>
      <c r="B3727" s="748" t="s">
        <v>3245</v>
      </c>
      <c r="C3727" s="750" t="s">
        <v>3404</v>
      </c>
      <c r="D3727" s="730" t="s">
        <v>3405</v>
      </c>
      <c r="E3727" s="736" t="s">
        <v>26</v>
      </c>
      <c r="F3727" s="730" t="s">
        <v>3408</v>
      </c>
      <c r="G3727" s="730" t="s">
        <v>3409</v>
      </c>
      <c r="H3727" s="605" t="s">
        <v>22</v>
      </c>
      <c r="I3727" s="512"/>
      <c r="J3727" s="512"/>
      <c r="K3727" s="512"/>
      <c r="L3727" s="512"/>
      <c r="M3727" s="669"/>
      <c r="N3727" s="731"/>
    </row>
    <row r="3728" spans="1:14" ht="31.5" customHeight="1">
      <c r="A3728" s="320"/>
      <c r="B3728" s="749"/>
      <c r="C3728" s="713"/>
      <c r="D3728" s="725"/>
      <c r="E3728" s="737"/>
      <c r="F3728" s="725"/>
      <c r="G3728" s="725"/>
      <c r="H3728" s="606" t="s">
        <v>24</v>
      </c>
      <c r="I3728" s="514"/>
      <c r="J3728" s="514"/>
      <c r="K3728" s="514"/>
      <c r="L3728" s="514"/>
      <c r="M3728" s="671"/>
      <c r="N3728" s="732"/>
    </row>
    <row r="3729" spans="1:14" ht="31.5" customHeight="1" thickBot="1">
      <c r="A3729" s="320"/>
      <c r="B3729" s="749"/>
      <c r="C3729" s="713"/>
      <c r="D3729" s="725"/>
      <c r="E3729" s="737"/>
      <c r="F3729" s="725"/>
      <c r="G3729" s="725"/>
      <c r="H3729" s="606" t="s">
        <v>25</v>
      </c>
      <c r="I3729" s="514"/>
      <c r="J3729" s="514"/>
      <c r="K3729" s="514"/>
      <c r="L3729" s="514"/>
      <c r="M3729" s="672"/>
      <c r="N3729" s="733"/>
    </row>
    <row r="3730" spans="1:14" ht="31.5" customHeight="1" thickTop="1">
      <c r="A3730" s="320"/>
      <c r="B3730" s="748" t="s">
        <v>3245</v>
      </c>
      <c r="C3730" s="750" t="s">
        <v>3404</v>
      </c>
      <c r="D3730" s="730" t="s">
        <v>3405</v>
      </c>
      <c r="E3730" s="736" t="s">
        <v>55</v>
      </c>
      <c r="F3730" s="730" t="s">
        <v>3410</v>
      </c>
      <c r="G3730" s="730" t="s">
        <v>3411</v>
      </c>
      <c r="H3730" s="605" t="s">
        <v>22</v>
      </c>
      <c r="I3730" s="512"/>
      <c r="J3730" s="512"/>
      <c r="K3730" s="512"/>
      <c r="L3730" s="512"/>
      <c r="M3730" s="669"/>
      <c r="N3730" s="731"/>
    </row>
    <row r="3731" spans="1:14" ht="31.5" customHeight="1">
      <c r="A3731" s="320"/>
      <c r="B3731" s="749"/>
      <c r="C3731" s="713"/>
      <c r="D3731" s="725"/>
      <c r="E3731" s="737"/>
      <c r="F3731" s="725"/>
      <c r="G3731" s="725"/>
      <c r="H3731" s="606" t="s">
        <v>24</v>
      </c>
      <c r="I3731" s="514"/>
      <c r="J3731" s="514"/>
      <c r="K3731" s="514"/>
      <c r="L3731" s="514"/>
      <c r="M3731" s="671"/>
      <c r="N3731" s="732"/>
    </row>
    <row r="3732" spans="1:14" ht="31.5" customHeight="1" thickBot="1">
      <c r="A3732" s="320"/>
      <c r="B3732" s="749"/>
      <c r="C3732" s="713"/>
      <c r="D3732" s="725"/>
      <c r="E3732" s="737"/>
      <c r="F3732" s="725"/>
      <c r="G3732" s="725"/>
      <c r="H3732" s="606" t="s">
        <v>25</v>
      </c>
      <c r="I3732" s="514"/>
      <c r="J3732" s="514"/>
      <c r="K3732" s="514"/>
      <c r="L3732" s="514"/>
      <c r="M3732" s="672"/>
      <c r="N3732" s="733"/>
    </row>
    <row r="3733" spans="1:14" ht="31.5" customHeight="1" thickTop="1">
      <c r="A3733" s="320"/>
      <c r="B3733" s="748" t="s">
        <v>3245</v>
      </c>
      <c r="C3733" s="750" t="s">
        <v>3404</v>
      </c>
      <c r="D3733" s="730" t="s">
        <v>3405</v>
      </c>
      <c r="E3733" s="736" t="s">
        <v>70</v>
      </c>
      <c r="F3733" s="730" t="s">
        <v>3412</v>
      </c>
      <c r="G3733" s="730" t="s">
        <v>3413</v>
      </c>
      <c r="H3733" s="605" t="s">
        <v>22</v>
      </c>
      <c r="I3733" s="512"/>
      <c r="J3733" s="512"/>
      <c r="K3733" s="512"/>
      <c r="L3733" s="512"/>
      <c r="M3733" s="669"/>
      <c r="N3733" s="731"/>
    </row>
    <row r="3734" spans="1:14" ht="31.5" customHeight="1">
      <c r="A3734" s="320"/>
      <c r="B3734" s="749"/>
      <c r="C3734" s="713"/>
      <c r="D3734" s="725"/>
      <c r="E3734" s="737"/>
      <c r="F3734" s="725"/>
      <c r="G3734" s="725"/>
      <c r="H3734" s="606" t="s">
        <v>24</v>
      </c>
      <c r="I3734" s="514"/>
      <c r="J3734" s="514"/>
      <c r="K3734" s="514"/>
      <c r="L3734" s="514"/>
      <c r="M3734" s="671"/>
      <c r="N3734" s="732"/>
    </row>
    <row r="3735" spans="1:14" ht="31.5" customHeight="1" thickBot="1">
      <c r="A3735" s="320"/>
      <c r="B3735" s="749"/>
      <c r="C3735" s="713"/>
      <c r="D3735" s="725"/>
      <c r="E3735" s="737"/>
      <c r="F3735" s="725"/>
      <c r="G3735" s="725"/>
      <c r="H3735" s="606" t="s">
        <v>25</v>
      </c>
      <c r="I3735" s="514"/>
      <c r="J3735" s="514"/>
      <c r="K3735" s="514"/>
      <c r="L3735" s="514"/>
      <c r="M3735" s="672"/>
      <c r="N3735" s="733"/>
    </row>
    <row r="3736" spans="1:14" ht="31.5" customHeight="1" thickTop="1">
      <c r="A3736" s="320"/>
      <c r="B3736" s="748" t="s">
        <v>3245</v>
      </c>
      <c r="C3736" s="750" t="s">
        <v>3404</v>
      </c>
      <c r="D3736" s="730" t="s">
        <v>3405</v>
      </c>
      <c r="E3736" s="736" t="s">
        <v>73</v>
      </c>
      <c r="F3736" s="730" t="s">
        <v>3414</v>
      </c>
      <c r="G3736" s="730" t="s">
        <v>3415</v>
      </c>
      <c r="H3736" s="605" t="s">
        <v>22</v>
      </c>
      <c r="I3736" s="512"/>
      <c r="J3736" s="512"/>
      <c r="K3736" s="512"/>
      <c r="L3736" s="512"/>
      <c r="M3736" s="673"/>
      <c r="N3736" s="731"/>
    </row>
    <row r="3737" spans="1:14" ht="31.5" customHeight="1">
      <c r="A3737" s="320"/>
      <c r="B3737" s="749"/>
      <c r="C3737" s="713"/>
      <c r="D3737" s="725"/>
      <c r="E3737" s="737"/>
      <c r="F3737" s="725"/>
      <c r="G3737" s="725"/>
      <c r="H3737" s="606" t="s">
        <v>24</v>
      </c>
      <c r="I3737" s="514"/>
      <c r="J3737" s="514"/>
      <c r="K3737" s="514"/>
      <c r="L3737" s="514"/>
      <c r="M3737" s="659"/>
      <c r="N3737" s="732"/>
    </row>
    <row r="3738" spans="1:14" ht="31.5" customHeight="1" thickBot="1">
      <c r="A3738" s="320"/>
      <c r="B3738" s="749"/>
      <c r="C3738" s="713"/>
      <c r="D3738" s="725"/>
      <c r="E3738" s="737"/>
      <c r="F3738" s="725"/>
      <c r="G3738" s="725"/>
      <c r="H3738" s="606" t="s">
        <v>25</v>
      </c>
      <c r="I3738" s="514"/>
      <c r="J3738" s="514"/>
      <c r="K3738" s="514"/>
      <c r="L3738" s="514"/>
      <c r="M3738" s="670"/>
      <c r="N3738" s="733"/>
    </row>
    <row r="3739" spans="1:14" ht="31.5" customHeight="1" thickTop="1">
      <c r="A3739" s="320"/>
      <c r="B3739" s="748" t="s">
        <v>3245</v>
      </c>
      <c r="C3739" s="750" t="s">
        <v>3404</v>
      </c>
      <c r="D3739" s="730" t="s">
        <v>3405</v>
      </c>
      <c r="E3739" s="736" t="s">
        <v>76</v>
      </c>
      <c r="F3739" s="730" t="s">
        <v>3416</v>
      </c>
      <c r="G3739" s="730" t="s">
        <v>3417</v>
      </c>
      <c r="H3739" s="605" t="s">
        <v>22</v>
      </c>
      <c r="I3739" s="512"/>
      <c r="J3739" s="512"/>
      <c r="K3739" s="512"/>
      <c r="L3739" s="512"/>
      <c r="M3739" s="669"/>
      <c r="N3739" s="731"/>
    </row>
    <row r="3740" spans="1:14" ht="31.5" customHeight="1">
      <c r="A3740" s="320"/>
      <c r="B3740" s="749"/>
      <c r="C3740" s="713"/>
      <c r="D3740" s="725"/>
      <c r="E3740" s="737"/>
      <c r="F3740" s="725"/>
      <c r="G3740" s="725"/>
      <c r="H3740" s="606" t="s">
        <v>24</v>
      </c>
      <c r="I3740" s="514"/>
      <c r="J3740" s="514"/>
      <c r="K3740" s="514"/>
      <c r="L3740" s="514"/>
      <c r="M3740" s="660"/>
      <c r="N3740" s="732"/>
    </row>
    <row r="3741" spans="1:14" ht="31.5" customHeight="1" thickBot="1">
      <c r="A3741" s="320"/>
      <c r="B3741" s="749"/>
      <c r="C3741" s="713"/>
      <c r="D3741" s="725"/>
      <c r="E3741" s="737"/>
      <c r="F3741" s="725"/>
      <c r="G3741" s="725"/>
      <c r="H3741" s="606" t="s">
        <v>25</v>
      </c>
      <c r="I3741" s="514"/>
      <c r="J3741" s="514"/>
      <c r="K3741" s="514"/>
      <c r="L3741" s="514"/>
      <c r="M3741" s="670"/>
      <c r="N3741" s="733"/>
    </row>
    <row r="3742" spans="1:14" ht="31.5" customHeight="1" thickTop="1">
      <c r="A3742" s="320"/>
      <c r="B3742" s="748" t="s">
        <v>3245</v>
      </c>
      <c r="C3742" s="750" t="s">
        <v>3404</v>
      </c>
      <c r="D3742" s="730" t="s">
        <v>3405</v>
      </c>
      <c r="E3742" s="736" t="s">
        <v>113</v>
      </c>
      <c r="F3742" s="730" t="s">
        <v>3418</v>
      </c>
      <c r="G3742" s="730" t="s">
        <v>3419</v>
      </c>
      <c r="H3742" s="605" t="s">
        <v>22</v>
      </c>
      <c r="I3742" s="512"/>
      <c r="J3742" s="512"/>
      <c r="K3742" s="512"/>
      <c r="L3742" s="512"/>
      <c r="M3742" s="673"/>
      <c r="N3742" s="731"/>
    </row>
    <row r="3743" spans="1:14" ht="31.5" customHeight="1">
      <c r="A3743" s="320"/>
      <c r="B3743" s="749"/>
      <c r="C3743" s="713"/>
      <c r="D3743" s="725"/>
      <c r="E3743" s="737"/>
      <c r="F3743" s="725"/>
      <c r="G3743" s="725"/>
      <c r="H3743" s="606" t="s">
        <v>24</v>
      </c>
      <c r="I3743" s="514"/>
      <c r="J3743" s="514"/>
      <c r="K3743" s="514"/>
      <c r="L3743" s="514"/>
      <c r="M3743" s="659"/>
      <c r="N3743" s="732"/>
    </row>
    <row r="3744" spans="1:14" ht="31.5" customHeight="1" thickBot="1">
      <c r="A3744" s="320"/>
      <c r="B3744" s="749"/>
      <c r="C3744" s="713"/>
      <c r="D3744" s="725"/>
      <c r="E3744" s="737"/>
      <c r="F3744" s="725"/>
      <c r="G3744" s="725"/>
      <c r="H3744" s="606" t="s">
        <v>25</v>
      </c>
      <c r="I3744" s="514"/>
      <c r="J3744" s="514"/>
      <c r="K3744" s="514"/>
      <c r="L3744" s="514"/>
      <c r="M3744" s="670"/>
      <c r="N3744" s="733"/>
    </row>
    <row r="3745" spans="1:14" ht="31.5" customHeight="1" thickTop="1">
      <c r="A3745" s="320"/>
      <c r="B3745" s="748" t="s">
        <v>3245</v>
      </c>
      <c r="C3745" s="750" t="s">
        <v>3404</v>
      </c>
      <c r="D3745" s="730" t="s">
        <v>3405</v>
      </c>
      <c r="E3745" s="736" t="s">
        <v>119</v>
      </c>
      <c r="F3745" s="730" t="s">
        <v>3420</v>
      </c>
      <c r="G3745" s="730" t="s">
        <v>3421</v>
      </c>
      <c r="H3745" s="605" t="s">
        <v>22</v>
      </c>
      <c r="I3745" s="512"/>
      <c r="J3745" s="512"/>
      <c r="K3745" s="512"/>
      <c r="L3745" s="512"/>
      <c r="M3745" s="673"/>
      <c r="N3745" s="731"/>
    </row>
    <row r="3746" spans="1:14" ht="31.5" customHeight="1">
      <c r="A3746" s="320"/>
      <c r="B3746" s="749"/>
      <c r="C3746" s="713"/>
      <c r="D3746" s="725"/>
      <c r="E3746" s="737"/>
      <c r="F3746" s="725"/>
      <c r="G3746" s="725"/>
      <c r="H3746" s="606" t="s">
        <v>24</v>
      </c>
      <c r="I3746" s="514"/>
      <c r="J3746" s="514"/>
      <c r="K3746" s="514"/>
      <c r="L3746" s="514"/>
      <c r="M3746" s="659"/>
      <c r="N3746" s="732"/>
    </row>
    <row r="3747" spans="1:14" ht="31.5" customHeight="1" thickBot="1">
      <c r="A3747" s="320"/>
      <c r="B3747" s="749"/>
      <c r="C3747" s="713"/>
      <c r="D3747" s="725"/>
      <c r="E3747" s="737"/>
      <c r="F3747" s="725"/>
      <c r="G3747" s="725"/>
      <c r="H3747" s="606" t="s">
        <v>25</v>
      </c>
      <c r="I3747" s="514"/>
      <c r="J3747" s="514"/>
      <c r="K3747" s="514"/>
      <c r="L3747" s="514"/>
      <c r="M3747" s="670"/>
      <c r="N3747" s="733"/>
    </row>
    <row r="3748" spans="1:14" ht="31.5" customHeight="1" thickTop="1">
      <c r="A3748" s="320"/>
      <c r="B3748" s="748" t="s">
        <v>3245</v>
      </c>
      <c r="C3748" s="750" t="s">
        <v>3404</v>
      </c>
      <c r="D3748" s="730" t="s">
        <v>3405</v>
      </c>
      <c r="E3748" s="736" t="s">
        <v>126</v>
      </c>
      <c r="F3748" s="730" t="s">
        <v>3422</v>
      </c>
      <c r="G3748" s="730" t="s">
        <v>3423</v>
      </c>
      <c r="H3748" s="605" t="s">
        <v>22</v>
      </c>
      <c r="I3748" s="512"/>
      <c r="J3748" s="512"/>
      <c r="K3748" s="512"/>
      <c r="L3748" s="512"/>
      <c r="M3748" s="673"/>
      <c r="N3748" s="731"/>
    </row>
    <row r="3749" spans="1:14" ht="31.5" customHeight="1">
      <c r="A3749" s="320"/>
      <c r="B3749" s="749"/>
      <c r="C3749" s="713"/>
      <c r="D3749" s="725"/>
      <c r="E3749" s="737"/>
      <c r="F3749" s="725"/>
      <c r="G3749" s="725"/>
      <c r="H3749" s="606" t="s">
        <v>24</v>
      </c>
      <c r="I3749" s="514"/>
      <c r="J3749" s="514"/>
      <c r="K3749" s="514"/>
      <c r="L3749" s="514"/>
      <c r="M3749" s="659"/>
      <c r="N3749" s="732"/>
    </row>
    <row r="3750" spans="1:14" ht="31.5" customHeight="1" thickBot="1">
      <c r="A3750" s="320"/>
      <c r="B3750" s="749"/>
      <c r="C3750" s="713"/>
      <c r="D3750" s="725"/>
      <c r="E3750" s="737"/>
      <c r="F3750" s="725"/>
      <c r="G3750" s="725"/>
      <c r="H3750" s="606" t="s">
        <v>25</v>
      </c>
      <c r="I3750" s="514"/>
      <c r="J3750" s="514"/>
      <c r="K3750" s="514"/>
      <c r="L3750" s="514"/>
      <c r="M3750" s="670"/>
      <c r="N3750" s="733"/>
    </row>
    <row r="3751" spans="1:14" ht="31.5" customHeight="1" thickTop="1">
      <c r="A3751" s="320"/>
      <c r="B3751" s="748" t="s">
        <v>3245</v>
      </c>
      <c r="C3751" s="750" t="s">
        <v>3404</v>
      </c>
      <c r="D3751" s="730" t="s">
        <v>3405</v>
      </c>
      <c r="E3751" s="736" t="s">
        <v>291</v>
      </c>
      <c r="F3751" s="730" t="s">
        <v>3424</v>
      </c>
      <c r="G3751" s="730" t="s">
        <v>3425</v>
      </c>
      <c r="H3751" s="605" t="s">
        <v>22</v>
      </c>
      <c r="I3751" s="512"/>
      <c r="J3751" s="512"/>
      <c r="K3751" s="512"/>
      <c r="L3751" s="512"/>
      <c r="M3751" s="669"/>
      <c r="N3751" s="731"/>
    </row>
    <row r="3752" spans="1:14" ht="31.5" customHeight="1">
      <c r="A3752" s="320"/>
      <c r="B3752" s="749"/>
      <c r="C3752" s="713"/>
      <c r="D3752" s="725"/>
      <c r="E3752" s="737"/>
      <c r="F3752" s="725"/>
      <c r="G3752" s="725"/>
      <c r="H3752" s="606" t="s">
        <v>24</v>
      </c>
      <c r="I3752" s="514"/>
      <c r="J3752" s="514"/>
      <c r="K3752" s="514"/>
      <c r="L3752" s="514"/>
      <c r="M3752" s="660"/>
      <c r="N3752" s="732"/>
    </row>
    <row r="3753" spans="1:14" ht="31.5" customHeight="1" thickBot="1">
      <c r="A3753" s="320"/>
      <c r="B3753" s="749"/>
      <c r="C3753" s="713"/>
      <c r="D3753" s="725"/>
      <c r="E3753" s="737"/>
      <c r="F3753" s="725"/>
      <c r="G3753" s="725"/>
      <c r="H3753" s="607" t="s">
        <v>25</v>
      </c>
      <c r="I3753" s="520"/>
      <c r="J3753" s="520"/>
      <c r="K3753" s="520"/>
      <c r="L3753" s="520"/>
      <c r="M3753" s="674"/>
      <c r="N3753" s="733"/>
    </row>
    <row r="3754" spans="1:14" ht="31.5" customHeight="1" thickTop="1">
      <c r="A3754" s="320"/>
      <c r="B3754" s="748" t="s">
        <v>3245</v>
      </c>
      <c r="C3754" s="750" t="s">
        <v>3426</v>
      </c>
      <c r="D3754" s="730" t="s">
        <v>3427</v>
      </c>
      <c r="E3754" s="736" t="s">
        <v>19</v>
      </c>
      <c r="F3754" s="730" t="s">
        <v>3428</v>
      </c>
      <c r="G3754" s="730" t="s">
        <v>3429</v>
      </c>
      <c r="H3754" s="605" t="s">
        <v>22</v>
      </c>
      <c r="I3754" s="512"/>
      <c r="J3754" s="512"/>
      <c r="K3754" s="512"/>
      <c r="L3754" s="512"/>
      <c r="M3754" s="673"/>
      <c r="N3754" s="731"/>
    </row>
    <row r="3755" spans="1:14" ht="31.5" customHeight="1">
      <c r="A3755" s="320"/>
      <c r="B3755" s="749"/>
      <c r="C3755" s="713"/>
      <c r="D3755" s="725"/>
      <c r="E3755" s="737"/>
      <c r="F3755" s="725"/>
      <c r="G3755" s="725"/>
      <c r="H3755" s="606" t="s">
        <v>24</v>
      </c>
      <c r="I3755" s="514"/>
      <c r="J3755" s="514"/>
      <c r="K3755" s="514"/>
      <c r="L3755" s="514"/>
      <c r="M3755" s="659"/>
      <c r="N3755" s="732"/>
    </row>
    <row r="3756" spans="1:14" ht="31.5" customHeight="1" thickBot="1">
      <c r="A3756" s="320"/>
      <c r="B3756" s="749"/>
      <c r="C3756" s="713"/>
      <c r="D3756" s="725"/>
      <c r="E3756" s="737"/>
      <c r="F3756" s="725"/>
      <c r="G3756" s="725"/>
      <c r="H3756" s="606" t="s">
        <v>25</v>
      </c>
      <c r="I3756" s="514"/>
      <c r="J3756" s="514"/>
      <c r="K3756" s="514"/>
      <c r="L3756" s="514"/>
      <c r="M3756" s="670"/>
      <c r="N3756" s="733"/>
    </row>
    <row r="3757" spans="1:14" ht="31.5" customHeight="1" thickTop="1">
      <c r="A3757" s="320"/>
      <c r="B3757" s="748" t="s">
        <v>3245</v>
      </c>
      <c r="C3757" s="750" t="s">
        <v>3426</v>
      </c>
      <c r="D3757" s="730" t="s">
        <v>3427</v>
      </c>
      <c r="E3757" s="736" t="s">
        <v>26</v>
      </c>
      <c r="F3757" s="730" t="s">
        <v>3430</v>
      </c>
      <c r="G3757" s="730" t="s">
        <v>3431</v>
      </c>
      <c r="H3757" s="605" t="s">
        <v>22</v>
      </c>
      <c r="I3757" s="512"/>
      <c r="J3757" s="512"/>
      <c r="K3757" s="512"/>
      <c r="L3757" s="512"/>
      <c r="M3757" s="673"/>
      <c r="N3757" s="731"/>
    </row>
    <row r="3758" spans="1:14" ht="31.5" customHeight="1">
      <c r="A3758" s="320"/>
      <c r="B3758" s="749"/>
      <c r="C3758" s="713"/>
      <c r="D3758" s="725"/>
      <c r="E3758" s="737"/>
      <c r="F3758" s="725"/>
      <c r="G3758" s="725"/>
      <c r="H3758" s="606" t="s">
        <v>24</v>
      </c>
      <c r="I3758" s="514"/>
      <c r="J3758" s="514"/>
      <c r="K3758" s="514"/>
      <c r="L3758" s="514"/>
      <c r="M3758" s="659"/>
      <c r="N3758" s="732"/>
    </row>
    <row r="3759" spans="1:14" ht="31.5" customHeight="1" thickBot="1">
      <c r="A3759" s="320"/>
      <c r="B3759" s="749"/>
      <c r="C3759" s="713"/>
      <c r="D3759" s="725"/>
      <c r="E3759" s="737"/>
      <c r="F3759" s="725"/>
      <c r="G3759" s="725"/>
      <c r="H3759" s="635" t="s">
        <v>25</v>
      </c>
      <c r="I3759" s="516"/>
      <c r="J3759" s="516"/>
      <c r="K3759" s="516"/>
      <c r="L3759" s="516"/>
      <c r="M3759" s="674"/>
      <c r="N3759" s="733"/>
    </row>
    <row r="3760" spans="1:14" ht="31.5" customHeight="1" thickTop="1">
      <c r="A3760" s="320"/>
      <c r="B3760" s="748" t="s">
        <v>3245</v>
      </c>
      <c r="C3760" s="750" t="s">
        <v>3432</v>
      </c>
      <c r="D3760" s="730" t="s">
        <v>3433</v>
      </c>
      <c r="E3760" s="736" t="s">
        <v>19</v>
      </c>
      <c r="F3760" s="730" t="s">
        <v>3434</v>
      </c>
      <c r="G3760" s="730" t="s">
        <v>3435</v>
      </c>
      <c r="H3760" s="626" t="s">
        <v>22</v>
      </c>
      <c r="I3760" s="522">
        <v>19720</v>
      </c>
      <c r="J3760" s="522">
        <v>0</v>
      </c>
      <c r="K3760" s="522">
        <v>0</v>
      </c>
      <c r="L3760" s="522">
        <v>0</v>
      </c>
      <c r="M3760" s="451">
        <f>SUM(I3760:L3760)</f>
        <v>19720</v>
      </c>
      <c r="N3760" s="751" t="s">
        <v>3436</v>
      </c>
    </row>
    <row r="3761" spans="1:14" ht="31.5" customHeight="1">
      <c r="A3761" s="320"/>
      <c r="B3761" s="749"/>
      <c r="C3761" s="713"/>
      <c r="D3761" s="725"/>
      <c r="E3761" s="737"/>
      <c r="F3761" s="725"/>
      <c r="G3761" s="725"/>
      <c r="H3761" s="606" t="s">
        <v>24</v>
      </c>
      <c r="I3761" s="514">
        <v>18150</v>
      </c>
      <c r="J3761" s="514">
        <v>18300</v>
      </c>
      <c r="K3761" s="514">
        <v>18300</v>
      </c>
      <c r="L3761" s="514">
        <v>18300</v>
      </c>
      <c r="M3761" s="199">
        <f>SUM(I3761:L3761)</f>
        <v>73050</v>
      </c>
      <c r="N3761" s="751"/>
    </row>
    <row r="3762" spans="1:14" ht="31.5" customHeight="1" thickBot="1">
      <c r="A3762" s="320"/>
      <c r="B3762" s="749"/>
      <c r="C3762" s="713"/>
      <c r="D3762" s="725"/>
      <c r="E3762" s="737"/>
      <c r="F3762" s="725"/>
      <c r="G3762" s="725"/>
      <c r="H3762" s="606" t="s">
        <v>25</v>
      </c>
      <c r="I3762" s="642">
        <v>8.6499999999999994E-2</v>
      </c>
      <c r="J3762" s="642">
        <v>0</v>
      </c>
      <c r="K3762" s="642">
        <v>0</v>
      </c>
      <c r="L3762" s="642">
        <v>0</v>
      </c>
      <c r="M3762" s="356">
        <v>0.26</v>
      </c>
      <c r="N3762" s="753"/>
    </row>
    <row r="3763" spans="1:14" ht="31.5" customHeight="1" thickTop="1">
      <c r="A3763" s="320"/>
      <c r="B3763" s="748" t="s">
        <v>3245</v>
      </c>
      <c r="C3763" s="750" t="s">
        <v>3432</v>
      </c>
      <c r="D3763" s="730" t="s">
        <v>3433</v>
      </c>
      <c r="E3763" s="736" t="s">
        <v>55</v>
      </c>
      <c r="F3763" s="730" t="s">
        <v>3437</v>
      </c>
      <c r="G3763" s="730" t="s">
        <v>3438</v>
      </c>
      <c r="H3763" s="605" t="s">
        <v>22</v>
      </c>
      <c r="I3763" s="512">
        <v>3168</v>
      </c>
      <c r="J3763" s="512">
        <v>450</v>
      </c>
      <c r="K3763" s="512">
        <v>1002</v>
      </c>
      <c r="L3763" s="512">
        <v>2400</v>
      </c>
      <c r="M3763" s="195">
        <v>7020</v>
      </c>
      <c r="N3763" s="752" t="s">
        <v>3439</v>
      </c>
    </row>
    <row r="3764" spans="1:14" ht="31.5" customHeight="1">
      <c r="A3764" s="320"/>
      <c r="B3764" s="749"/>
      <c r="C3764" s="713"/>
      <c r="D3764" s="725"/>
      <c r="E3764" s="737"/>
      <c r="F3764" s="725"/>
      <c r="G3764" s="725"/>
      <c r="H3764" s="606" t="s">
        <v>24</v>
      </c>
      <c r="I3764" s="514">
        <v>12672</v>
      </c>
      <c r="J3764" s="514">
        <v>12672</v>
      </c>
      <c r="K3764" s="514">
        <v>12672</v>
      </c>
      <c r="L3764" s="514">
        <v>12672</v>
      </c>
      <c r="M3764" s="199">
        <v>12672</v>
      </c>
      <c r="N3764" s="751"/>
    </row>
    <row r="3765" spans="1:14" ht="31.5" customHeight="1" thickBot="1">
      <c r="A3765" s="320"/>
      <c r="B3765" s="749"/>
      <c r="C3765" s="713"/>
      <c r="D3765" s="725"/>
      <c r="E3765" s="737"/>
      <c r="F3765" s="725"/>
      <c r="G3765" s="725"/>
      <c r="H3765" s="606" t="s">
        <v>25</v>
      </c>
      <c r="I3765" s="642">
        <v>0.25</v>
      </c>
      <c r="J3765" s="642">
        <v>3.5499999999999997E-2</v>
      </c>
      <c r="K3765" s="642">
        <v>7.9000000000000001E-2</v>
      </c>
      <c r="L3765" s="639">
        <v>0.1893</v>
      </c>
      <c r="M3765" s="362">
        <v>0.55930000000000002</v>
      </c>
      <c r="N3765" s="753"/>
    </row>
    <row r="3766" spans="1:14" ht="31.5" customHeight="1" thickTop="1">
      <c r="A3766" s="320"/>
      <c r="B3766" s="748" t="s">
        <v>3245</v>
      </c>
      <c r="C3766" s="750" t="s">
        <v>3432</v>
      </c>
      <c r="D3766" s="730" t="s">
        <v>3433</v>
      </c>
      <c r="E3766" s="736" t="s">
        <v>76</v>
      </c>
      <c r="F3766" s="730" t="s">
        <v>3440</v>
      </c>
      <c r="G3766" s="730" t="s">
        <v>3441</v>
      </c>
      <c r="H3766" s="605" t="s">
        <v>22</v>
      </c>
      <c r="I3766" s="512">
        <v>93</v>
      </c>
      <c r="J3766" s="512">
        <v>90</v>
      </c>
      <c r="K3766" s="512">
        <v>90</v>
      </c>
      <c r="L3766" s="512">
        <v>93</v>
      </c>
      <c r="M3766" s="195">
        <v>93</v>
      </c>
      <c r="N3766" s="752" t="s">
        <v>3442</v>
      </c>
    </row>
    <row r="3767" spans="1:14" ht="31.5" customHeight="1">
      <c r="A3767" s="320"/>
      <c r="B3767" s="749"/>
      <c r="C3767" s="713"/>
      <c r="D3767" s="725"/>
      <c r="E3767" s="737"/>
      <c r="F3767" s="725"/>
      <c r="G3767" s="725"/>
      <c r="H3767" s="606" t="s">
        <v>24</v>
      </c>
      <c r="I3767" s="514">
        <v>93</v>
      </c>
      <c r="J3767" s="514">
        <v>93</v>
      </c>
      <c r="K3767" s="514">
        <v>93</v>
      </c>
      <c r="L3767" s="514">
        <v>93</v>
      </c>
      <c r="M3767" s="199">
        <v>93</v>
      </c>
      <c r="N3767" s="751"/>
    </row>
    <row r="3768" spans="1:14" ht="31.5" customHeight="1" thickBot="1">
      <c r="A3768" s="320"/>
      <c r="B3768" s="749"/>
      <c r="C3768" s="713"/>
      <c r="D3768" s="725"/>
      <c r="E3768" s="737"/>
      <c r="F3768" s="725"/>
      <c r="G3768" s="725"/>
      <c r="H3768" s="606" t="s">
        <v>25</v>
      </c>
      <c r="I3768" s="642">
        <v>1</v>
      </c>
      <c r="J3768" s="642">
        <v>0.9677</v>
      </c>
      <c r="K3768" s="642">
        <v>0.9677</v>
      </c>
      <c r="L3768" s="642">
        <v>1</v>
      </c>
      <c r="M3768" s="356">
        <v>0.98499999999999999</v>
      </c>
      <c r="N3768" s="753"/>
    </row>
    <row r="3769" spans="1:14" ht="31.5" customHeight="1" thickTop="1">
      <c r="A3769" s="320"/>
      <c r="B3769" s="748" t="s">
        <v>3245</v>
      </c>
      <c r="C3769" s="750" t="s">
        <v>3432</v>
      </c>
      <c r="D3769" s="730" t="s">
        <v>3433</v>
      </c>
      <c r="E3769" s="736" t="s">
        <v>113</v>
      </c>
      <c r="F3769" s="730" t="s">
        <v>3443</v>
      </c>
      <c r="G3769" s="730" t="s">
        <v>3444</v>
      </c>
      <c r="H3769" s="605" t="s">
        <v>22</v>
      </c>
      <c r="I3769" s="512">
        <v>75</v>
      </c>
      <c r="J3769" s="512">
        <v>75</v>
      </c>
      <c r="K3769" s="512">
        <v>75</v>
      </c>
      <c r="L3769" s="512">
        <v>75</v>
      </c>
      <c r="M3769" s="195">
        <v>300</v>
      </c>
      <c r="N3769" s="752" t="s">
        <v>3442</v>
      </c>
    </row>
    <row r="3770" spans="1:14" ht="31.5" customHeight="1">
      <c r="A3770" s="320"/>
      <c r="B3770" s="749"/>
      <c r="C3770" s="713"/>
      <c r="D3770" s="725"/>
      <c r="E3770" s="737"/>
      <c r="F3770" s="725"/>
      <c r="G3770" s="725"/>
      <c r="H3770" s="606" t="s">
        <v>24</v>
      </c>
      <c r="I3770" s="514">
        <v>300</v>
      </c>
      <c r="J3770" s="514">
        <v>300</v>
      </c>
      <c r="K3770" s="514">
        <v>300</v>
      </c>
      <c r="L3770" s="514">
        <v>300</v>
      </c>
      <c r="M3770" s="199">
        <v>300</v>
      </c>
      <c r="N3770" s="751"/>
    </row>
    <row r="3771" spans="1:14" ht="31.5" customHeight="1" thickBot="1">
      <c r="A3771" s="320"/>
      <c r="B3771" s="749"/>
      <c r="C3771" s="713"/>
      <c r="D3771" s="725"/>
      <c r="E3771" s="737"/>
      <c r="F3771" s="725"/>
      <c r="G3771" s="725"/>
      <c r="H3771" s="606" t="s">
        <v>25</v>
      </c>
      <c r="I3771" s="642">
        <v>0.25</v>
      </c>
      <c r="J3771" s="642">
        <v>0.25</v>
      </c>
      <c r="K3771" s="642">
        <v>0.25</v>
      </c>
      <c r="L3771" s="642">
        <v>0.25</v>
      </c>
      <c r="M3771" s="356">
        <v>1</v>
      </c>
      <c r="N3771" s="753"/>
    </row>
    <row r="3772" spans="1:14" ht="31.5" customHeight="1" thickTop="1">
      <c r="A3772" s="320"/>
      <c r="B3772" s="748" t="s">
        <v>3245</v>
      </c>
      <c r="C3772" s="750" t="s">
        <v>3432</v>
      </c>
      <c r="D3772" s="730" t="s">
        <v>3433</v>
      </c>
      <c r="E3772" s="736" t="s">
        <v>119</v>
      </c>
      <c r="F3772" s="730" t="s">
        <v>3445</v>
      </c>
      <c r="G3772" s="730" t="s">
        <v>3444</v>
      </c>
      <c r="H3772" s="605" t="s">
        <v>22</v>
      </c>
      <c r="I3772" s="512">
        <v>288</v>
      </c>
      <c r="J3772" s="512">
        <v>288</v>
      </c>
      <c r="K3772" s="512">
        <v>288</v>
      </c>
      <c r="L3772" s="512">
        <v>288</v>
      </c>
      <c r="M3772" s="195">
        <v>1152</v>
      </c>
      <c r="N3772" s="731"/>
    </row>
    <row r="3773" spans="1:14" ht="31.5" customHeight="1">
      <c r="A3773" s="320"/>
      <c r="B3773" s="749"/>
      <c r="C3773" s="713"/>
      <c r="D3773" s="725"/>
      <c r="E3773" s="737"/>
      <c r="F3773" s="725"/>
      <c r="G3773" s="725"/>
      <c r="H3773" s="606" t="s">
        <v>24</v>
      </c>
      <c r="I3773" s="514">
        <v>1152</v>
      </c>
      <c r="J3773" s="514">
        <v>1152</v>
      </c>
      <c r="K3773" s="514">
        <v>1152</v>
      </c>
      <c r="L3773" s="514">
        <v>1152</v>
      </c>
      <c r="M3773" s="199">
        <v>1152</v>
      </c>
      <c r="N3773" s="732"/>
    </row>
    <row r="3774" spans="1:14" ht="31.5" customHeight="1" thickBot="1">
      <c r="A3774" s="320"/>
      <c r="B3774" s="749"/>
      <c r="C3774" s="713"/>
      <c r="D3774" s="725"/>
      <c r="E3774" s="737"/>
      <c r="F3774" s="725"/>
      <c r="G3774" s="725"/>
      <c r="H3774" s="606" t="s">
        <v>25</v>
      </c>
      <c r="I3774" s="642">
        <v>0.25</v>
      </c>
      <c r="J3774" s="642">
        <v>0.25</v>
      </c>
      <c r="K3774" s="642">
        <v>0.25</v>
      </c>
      <c r="L3774" s="642">
        <v>0.25</v>
      </c>
      <c r="M3774" s="356">
        <v>1</v>
      </c>
      <c r="N3774" s="733"/>
    </row>
    <row r="3775" spans="1:14" ht="31.5" customHeight="1" thickTop="1">
      <c r="A3775" s="320"/>
      <c r="B3775" s="748" t="s">
        <v>3245</v>
      </c>
      <c r="C3775" s="750" t="s">
        <v>3432</v>
      </c>
      <c r="D3775" s="730" t="s">
        <v>3433</v>
      </c>
      <c r="E3775" s="736" t="s">
        <v>126</v>
      </c>
      <c r="F3775" s="730" t="s">
        <v>3446</v>
      </c>
      <c r="G3775" s="730" t="s">
        <v>3447</v>
      </c>
      <c r="H3775" s="605" t="s">
        <v>22</v>
      </c>
      <c r="I3775" s="512">
        <v>125</v>
      </c>
      <c r="J3775" s="512">
        <v>5</v>
      </c>
      <c r="K3775" s="512">
        <v>5</v>
      </c>
      <c r="L3775" s="512">
        <v>12</v>
      </c>
      <c r="M3775" s="195">
        <v>147</v>
      </c>
      <c r="N3775" s="751" t="s">
        <v>3448</v>
      </c>
    </row>
    <row r="3776" spans="1:14" ht="31.5" customHeight="1">
      <c r="A3776" s="320"/>
      <c r="B3776" s="749"/>
      <c r="C3776" s="713"/>
      <c r="D3776" s="725"/>
      <c r="E3776" s="737"/>
      <c r="F3776" s="725"/>
      <c r="G3776" s="725"/>
      <c r="H3776" s="606" t="s">
        <v>24</v>
      </c>
      <c r="I3776" s="514">
        <v>500</v>
      </c>
      <c r="J3776" s="514">
        <v>500</v>
      </c>
      <c r="K3776" s="514">
        <v>500</v>
      </c>
      <c r="L3776" s="514">
        <v>500</v>
      </c>
      <c r="M3776" s="199">
        <v>500</v>
      </c>
      <c r="N3776" s="751"/>
    </row>
    <row r="3777" spans="1:14" ht="31.5" customHeight="1" thickBot="1">
      <c r="A3777" s="320"/>
      <c r="B3777" s="749"/>
      <c r="C3777" s="713"/>
      <c r="D3777" s="725"/>
      <c r="E3777" s="737"/>
      <c r="F3777" s="725"/>
      <c r="G3777" s="725"/>
      <c r="H3777" s="635" t="s">
        <v>25</v>
      </c>
      <c r="I3777" s="654">
        <v>0.25</v>
      </c>
      <c r="J3777" s="654">
        <v>0.01</v>
      </c>
      <c r="K3777" s="654">
        <v>0.01</v>
      </c>
      <c r="L3777" s="654">
        <v>2.4E-2</v>
      </c>
      <c r="M3777" s="675">
        <v>0.29399999999999998</v>
      </c>
      <c r="N3777" s="751"/>
    </row>
    <row r="3778" spans="1:14" ht="31.5" customHeight="1" thickTop="1">
      <c r="A3778" s="320"/>
      <c r="B3778" s="748" t="s">
        <v>3245</v>
      </c>
      <c r="C3778" s="750" t="s">
        <v>3449</v>
      </c>
      <c r="D3778" s="730" t="s">
        <v>3450</v>
      </c>
      <c r="E3778" s="736" t="s">
        <v>19</v>
      </c>
      <c r="F3778" s="730" t="s">
        <v>3451</v>
      </c>
      <c r="G3778" s="730" t="s">
        <v>3452</v>
      </c>
      <c r="H3778" s="605" t="s">
        <v>22</v>
      </c>
      <c r="I3778" s="512"/>
      <c r="J3778" s="512"/>
      <c r="K3778" s="512"/>
      <c r="L3778" s="512"/>
      <c r="M3778" s="669"/>
      <c r="N3778" s="731"/>
    </row>
    <row r="3779" spans="1:14" ht="31.5" customHeight="1">
      <c r="A3779" s="320"/>
      <c r="B3779" s="749"/>
      <c r="C3779" s="713"/>
      <c r="D3779" s="725"/>
      <c r="E3779" s="737"/>
      <c r="F3779" s="725"/>
      <c r="G3779" s="725"/>
      <c r="H3779" s="606" t="s">
        <v>24</v>
      </c>
      <c r="I3779" s="514"/>
      <c r="J3779" s="514"/>
      <c r="K3779" s="514"/>
      <c r="L3779" s="514"/>
      <c r="M3779" s="660"/>
      <c r="N3779" s="732"/>
    </row>
    <row r="3780" spans="1:14" ht="31.5" customHeight="1" thickBot="1">
      <c r="A3780" s="320"/>
      <c r="B3780" s="749"/>
      <c r="C3780" s="713"/>
      <c r="D3780" s="725"/>
      <c r="E3780" s="737"/>
      <c r="F3780" s="725"/>
      <c r="G3780" s="725"/>
      <c r="H3780" s="606" t="s">
        <v>25</v>
      </c>
      <c r="I3780" s="514"/>
      <c r="J3780" s="514"/>
      <c r="K3780" s="514"/>
      <c r="L3780" s="514"/>
      <c r="M3780" s="670"/>
      <c r="N3780" s="733"/>
    </row>
    <row r="3781" spans="1:14" ht="31.5" customHeight="1" thickTop="1">
      <c r="A3781" s="320"/>
      <c r="B3781" s="748" t="s">
        <v>3245</v>
      </c>
      <c r="C3781" s="750" t="s">
        <v>3449</v>
      </c>
      <c r="D3781" s="730" t="s">
        <v>3450</v>
      </c>
      <c r="E3781" s="736" t="s">
        <v>26</v>
      </c>
      <c r="F3781" s="730" t="s">
        <v>3453</v>
      </c>
      <c r="G3781" s="730" t="s">
        <v>3454</v>
      </c>
      <c r="H3781" s="605" t="s">
        <v>22</v>
      </c>
      <c r="I3781" s="512"/>
      <c r="J3781" s="512"/>
      <c r="K3781" s="512"/>
      <c r="L3781" s="512"/>
      <c r="M3781" s="669"/>
      <c r="N3781" s="731"/>
    </row>
    <row r="3782" spans="1:14" ht="31.5" customHeight="1">
      <c r="A3782" s="320"/>
      <c r="B3782" s="749"/>
      <c r="C3782" s="713"/>
      <c r="D3782" s="725"/>
      <c r="E3782" s="737"/>
      <c r="F3782" s="725"/>
      <c r="G3782" s="725"/>
      <c r="H3782" s="606" t="s">
        <v>24</v>
      </c>
      <c r="I3782" s="514"/>
      <c r="J3782" s="514"/>
      <c r="K3782" s="514"/>
      <c r="L3782" s="514"/>
      <c r="M3782" s="660"/>
      <c r="N3782" s="732"/>
    </row>
    <row r="3783" spans="1:14" ht="31.5" customHeight="1" thickBot="1">
      <c r="A3783" s="320"/>
      <c r="B3783" s="749"/>
      <c r="C3783" s="713"/>
      <c r="D3783" s="725"/>
      <c r="E3783" s="737"/>
      <c r="F3783" s="725"/>
      <c r="G3783" s="725"/>
      <c r="H3783" s="606" t="s">
        <v>25</v>
      </c>
      <c r="I3783" s="514"/>
      <c r="J3783" s="514"/>
      <c r="K3783" s="514"/>
      <c r="L3783" s="514"/>
      <c r="M3783" s="670"/>
      <c r="N3783" s="733"/>
    </row>
    <row r="3784" spans="1:14" ht="31.5" customHeight="1" thickTop="1">
      <c r="A3784" s="320"/>
      <c r="B3784" s="748" t="s">
        <v>3245</v>
      </c>
      <c r="C3784" s="750" t="s">
        <v>3449</v>
      </c>
      <c r="D3784" s="730" t="s">
        <v>3450</v>
      </c>
      <c r="E3784" s="736" t="s">
        <v>55</v>
      </c>
      <c r="F3784" s="730"/>
      <c r="G3784" s="730"/>
      <c r="H3784" s="605" t="s">
        <v>22</v>
      </c>
      <c r="I3784" s="512"/>
      <c r="J3784" s="512"/>
      <c r="K3784" s="512"/>
      <c r="L3784" s="512"/>
      <c r="M3784" s="669"/>
      <c r="N3784" s="731"/>
    </row>
    <row r="3785" spans="1:14" ht="31.5" customHeight="1">
      <c r="A3785" s="320"/>
      <c r="B3785" s="749"/>
      <c r="C3785" s="713"/>
      <c r="D3785" s="725"/>
      <c r="E3785" s="737"/>
      <c r="F3785" s="725"/>
      <c r="G3785" s="725"/>
      <c r="H3785" s="606" t="s">
        <v>24</v>
      </c>
      <c r="I3785" s="514"/>
      <c r="J3785" s="514"/>
      <c r="K3785" s="514"/>
      <c r="L3785" s="514"/>
      <c r="M3785" s="660"/>
      <c r="N3785" s="732"/>
    </row>
    <row r="3786" spans="1:14" ht="31.5" customHeight="1" thickBot="1">
      <c r="A3786" s="320"/>
      <c r="B3786" s="749"/>
      <c r="C3786" s="713"/>
      <c r="D3786" s="725"/>
      <c r="E3786" s="737"/>
      <c r="F3786" s="725"/>
      <c r="G3786" s="725"/>
      <c r="H3786" s="606" t="s">
        <v>25</v>
      </c>
      <c r="I3786" s="514"/>
      <c r="J3786" s="514"/>
      <c r="K3786" s="514"/>
      <c r="L3786" s="514"/>
      <c r="M3786" s="670"/>
      <c r="N3786" s="733"/>
    </row>
    <row r="3787" spans="1:14" ht="31.5" customHeight="1" thickTop="1">
      <c r="A3787" s="320"/>
      <c r="B3787" s="748" t="s">
        <v>3245</v>
      </c>
      <c r="C3787" s="750" t="s">
        <v>3449</v>
      </c>
      <c r="D3787" s="730" t="s">
        <v>3450</v>
      </c>
      <c r="E3787" s="736" t="s">
        <v>70</v>
      </c>
      <c r="F3787" s="730" t="s">
        <v>3455</v>
      </c>
      <c r="G3787" s="730" t="s">
        <v>3456</v>
      </c>
      <c r="H3787" s="605" t="s">
        <v>22</v>
      </c>
      <c r="I3787" s="512"/>
      <c r="J3787" s="512"/>
      <c r="K3787" s="512"/>
      <c r="L3787" s="512"/>
      <c r="M3787" s="669"/>
      <c r="N3787" s="731"/>
    </row>
    <row r="3788" spans="1:14" ht="31.5" customHeight="1">
      <c r="A3788" s="320"/>
      <c r="B3788" s="749"/>
      <c r="C3788" s="713"/>
      <c r="D3788" s="725"/>
      <c r="E3788" s="737"/>
      <c r="F3788" s="725"/>
      <c r="G3788" s="725"/>
      <c r="H3788" s="606" t="s">
        <v>24</v>
      </c>
      <c r="I3788" s="514"/>
      <c r="J3788" s="514"/>
      <c r="K3788" s="514"/>
      <c r="L3788" s="514"/>
      <c r="M3788" s="660"/>
      <c r="N3788" s="732"/>
    </row>
    <row r="3789" spans="1:14" ht="31.5" customHeight="1" thickBot="1">
      <c r="A3789" s="320"/>
      <c r="B3789" s="749"/>
      <c r="C3789" s="713"/>
      <c r="D3789" s="725"/>
      <c r="E3789" s="737"/>
      <c r="F3789" s="725"/>
      <c r="G3789" s="725"/>
      <c r="H3789" s="606" t="s">
        <v>25</v>
      </c>
      <c r="I3789" s="514"/>
      <c r="J3789" s="514"/>
      <c r="K3789" s="514"/>
      <c r="L3789" s="514"/>
      <c r="M3789" s="670"/>
      <c r="N3789" s="733"/>
    </row>
    <row r="3790" spans="1:14" ht="31.5" customHeight="1" thickTop="1">
      <c r="A3790" s="320"/>
      <c r="B3790" s="748" t="s">
        <v>3245</v>
      </c>
      <c r="C3790" s="750" t="s">
        <v>3449</v>
      </c>
      <c r="D3790" s="730" t="s">
        <v>3450</v>
      </c>
      <c r="E3790" s="736" t="s">
        <v>76</v>
      </c>
      <c r="F3790" s="730" t="s">
        <v>3457</v>
      </c>
      <c r="G3790" s="730" t="s">
        <v>3458</v>
      </c>
      <c r="H3790" s="605" t="s">
        <v>22</v>
      </c>
      <c r="I3790" s="512"/>
      <c r="J3790" s="512"/>
      <c r="K3790" s="512"/>
      <c r="L3790" s="512"/>
      <c r="M3790" s="673"/>
      <c r="N3790" s="731"/>
    </row>
    <row r="3791" spans="1:14" ht="31.5" customHeight="1">
      <c r="A3791" s="320"/>
      <c r="B3791" s="749"/>
      <c r="C3791" s="713"/>
      <c r="D3791" s="725"/>
      <c r="E3791" s="737"/>
      <c r="F3791" s="725"/>
      <c r="G3791" s="725"/>
      <c r="H3791" s="606" t="s">
        <v>24</v>
      </c>
      <c r="I3791" s="514"/>
      <c r="J3791" s="514"/>
      <c r="K3791" s="514"/>
      <c r="L3791" s="514"/>
      <c r="M3791" s="659"/>
      <c r="N3791" s="732"/>
    </row>
    <row r="3792" spans="1:14" ht="31.5" customHeight="1" thickBot="1">
      <c r="A3792" s="320"/>
      <c r="B3792" s="749"/>
      <c r="C3792" s="713"/>
      <c r="D3792" s="725"/>
      <c r="E3792" s="737"/>
      <c r="F3792" s="725"/>
      <c r="G3792" s="725"/>
      <c r="H3792" s="606" t="s">
        <v>25</v>
      </c>
      <c r="I3792" s="514"/>
      <c r="J3792" s="514"/>
      <c r="K3792" s="514"/>
      <c r="L3792" s="514"/>
      <c r="M3792" s="670"/>
      <c r="N3792" s="733"/>
    </row>
    <row r="3793" spans="1:14" ht="31.5" customHeight="1" thickTop="1">
      <c r="A3793" s="320"/>
      <c r="B3793" s="748" t="s">
        <v>3245</v>
      </c>
      <c r="C3793" s="750" t="s">
        <v>3449</v>
      </c>
      <c r="D3793" s="730" t="s">
        <v>3450</v>
      </c>
      <c r="E3793" s="736" t="s">
        <v>113</v>
      </c>
      <c r="F3793" s="730" t="s">
        <v>3459</v>
      </c>
      <c r="G3793" s="730" t="s">
        <v>3460</v>
      </c>
      <c r="H3793" s="605" t="s">
        <v>22</v>
      </c>
      <c r="I3793" s="512"/>
      <c r="J3793" s="512"/>
      <c r="K3793" s="512"/>
      <c r="L3793" s="512"/>
      <c r="M3793" s="669"/>
      <c r="N3793" s="731"/>
    </row>
    <row r="3794" spans="1:14" ht="31.5" customHeight="1">
      <c r="A3794" s="320"/>
      <c r="B3794" s="749"/>
      <c r="C3794" s="713"/>
      <c r="D3794" s="725"/>
      <c r="E3794" s="737"/>
      <c r="F3794" s="725"/>
      <c r="G3794" s="725"/>
      <c r="H3794" s="606" t="s">
        <v>24</v>
      </c>
      <c r="I3794" s="514"/>
      <c r="J3794" s="514"/>
      <c r="K3794" s="514"/>
      <c r="L3794" s="514"/>
      <c r="M3794" s="660"/>
      <c r="N3794" s="732"/>
    </row>
    <row r="3795" spans="1:14" ht="31.5" customHeight="1" thickBot="1">
      <c r="A3795" s="320"/>
      <c r="B3795" s="749"/>
      <c r="C3795" s="713"/>
      <c r="D3795" s="725"/>
      <c r="E3795" s="737"/>
      <c r="F3795" s="725"/>
      <c r="G3795" s="725"/>
      <c r="H3795" s="635" t="s">
        <v>25</v>
      </c>
      <c r="I3795" s="516"/>
      <c r="J3795" s="516"/>
      <c r="K3795" s="516"/>
      <c r="L3795" s="516"/>
      <c r="M3795" s="674"/>
      <c r="N3795" s="733"/>
    </row>
    <row r="3796" spans="1:14" ht="31.5" customHeight="1" thickTop="1">
      <c r="A3796" s="320"/>
      <c r="B3796" s="734" t="s">
        <v>3461</v>
      </c>
      <c r="C3796" s="713" t="s">
        <v>3462</v>
      </c>
      <c r="D3796" s="735" t="s">
        <v>3463</v>
      </c>
      <c r="E3796" s="746" t="s">
        <v>19</v>
      </c>
      <c r="F3796" s="728" t="s">
        <v>3464</v>
      </c>
      <c r="G3796" s="728" t="s">
        <v>3465</v>
      </c>
      <c r="H3796" s="605" t="s">
        <v>22</v>
      </c>
      <c r="I3796" s="512" t="s">
        <v>3466</v>
      </c>
      <c r="J3796" s="512" t="s">
        <v>3466</v>
      </c>
      <c r="K3796" s="512" t="s">
        <v>3466</v>
      </c>
      <c r="L3796" s="512"/>
      <c r="M3796" s="195"/>
      <c r="N3796" s="731"/>
    </row>
    <row r="3797" spans="1:14" ht="31.5" customHeight="1">
      <c r="A3797" s="320"/>
      <c r="B3797" s="710"/>
      <c r="C3797" s="713"/>
      <c r="D3797" s="722"/>
      <c r="E3797" s="747"/>
      <c r="F3797" s="722"/>
      <c r="G3797" s="722"/>
      <c r="H3797" s="606" t="s">
        <v>24</v>
      </c>
      <c r="I3797" s="514" t="s">
        <v>3466</v>
      </c>
      <c r="J3797" s="514" t="s">
        <v>3466</v>
      </c>
      <c r="K3797" s="514" t="s">
        <v>3466</v>
      </c>
      <c r="L3797" s="514"/>
      <c r="M3797" s="199"/>
      <c r="N3797" s="732"/>
    </row>
    <row r="3798" spans="1:14" ht="31.5" customHeight="1" thickBot="1">
      <c r="A3798" s="320"/>
      <c r="B3798" s="711"/>
      <c r="C3798" s="714"/>
      <c r="D3798" s="723"/>
      <c r="E3798" s="747"/>
      <c r="F3798" s="722"/>
      <c r="G3798" s="722"/>
      <c r="H3798" s="606" t="s">
        <v>25</v>
      </c>
      <c r="I3798" s="514" t="s">
        <v>3466</v>
      </c>
      <c r="J3798" s="514" t="s">
        <v>3466</v>
      </c>
      <c r="K3798" s="514" t="s">
        <v>3466</v>
      </c>
      <c r="L3798" s="514"/>
      <c r="M3798" s="199"/>
      <c r="N3798" s="733"/>
    </row>
    <row r="3799" spans="1:14" ht="31.5" customHeight="1" thickTop="1">
      <c r="A3799" s="320"/>
      <c r="B3799" s="734" t="s">
        <v>3461</v>
      </c>
      <c r="C3799" s="713" t="s">
        <v>3462</v>
      </c>
      <c r="D3799" s="735" t="s">
        <v>3463</v>
      </c>
      <c r="E3799" s="736" t="s">
        <v>26</v>
      </c>
      <c r="F3799" s="730" t="s">
        <v>3467</v>
      </c>
      <c r="G3799" s="730" t="s">
        <v>201</v>
      </c>
      <c r="H3799" s="605" t="s">
        <v>22</v>
      </c>
      <c r="I3799" s="512" t="s">
        <v>3466</v>
      </c>
      <c r="J3799" s="512" t="s">
        <v>3466</v>
      </c>
      <c r="K3799" s="512" t="s">
        <v>3466</v>
      </c>
      <c r="L3799" s="512"/>
      <c r="M3799" s="195"/>
      <c r="N3799" s="731"/>
    </row>
    <row r="3800" spans="1:14" ht="31.5" customHeight="1">
      <c r="A3800" s="320"/>
      <c r="B3800" s="710"/>
      <c r="C3800" s="713"/>
      <c r="D3800" s="722"/>
      <c r="E3800" s="737"/>
      <c r="F3800" s="725"/>
      <c r="G3800" s="725"/>
      <c r="H3800" s="606" t="s">
        <v>24</v>
      </c>
      <c r="I3800" s="514" t="s">
        <v>3466</v>
      </c>
      <c r="J3800" s="514" t="s">
        <v>3466</v>
      </c>
      <c r="K3800" s="514" t="s">
        <v>3466</v>
      </c>
      <c r="L3800" s="514"/>
      <c r="M3800" s="199"/>
      <c r="N3800" s="732"/>
    </row>
    <row r="3801" spans="1:14" ht="31.5" customHeight="1" thickBot="1">
      <c r="A3801" s="320"/>
      <c r="B3801" s="711"/>
      <c r="C3801" s="714"/>
      <c r="D3801" s="723"/>
      <c r="E3801" s="737"/>
      <c r="F3801" s="725"/>
      <c r="G3801" s="725"/>
      <c r="H3801" s="606" t="s">
        <v>25</v>
      </c>
      <c r="I3801" s="514" t="s">
        <v>3466</v>
      </c>
      <c r="J3801" s="514" t="s">
        <v>3466</v>
      </c>
      <c r="K3801" s="514" t="s">
        <v>3466</v>
      </c>
      <c r="L3801" s="514"/>
      <c r="M3801" s="199"/>
      <c r="N3801" s="733"/>
    </row>
    <row r="3802" spans="1:14" ht="31.5" customHeight="1" thickTop="1">
      <c r="A3802" s="320"/>
      <c r="B3802" s="734" t="s">
        <v>3461</v>
      </c>
      <c r="C3802" s="713" t="s">
        <v>3462</v>
      </c>
      <c r="D3802" s="735" t="s">
        <v>3463</v>
      </c>
      <c r="E3802" s="736" t="s">
        <v>55</v>
      </c>
      <c r="F3802" s="728" t="s">
        <v>3468</v>
      </c>
      <c r="G3802" s="730" t="s">
        <v>201</v>
      </c>
      <c r="H3802" s="605" t="s">
        <v>22</v>
      </c>
      <c r="I3802" s="638" t="s">
        <v>3466</v>
      </c>
      <c r="J3802" s="638" t="s">
        <v>3466</v>
      </c>
      <c r="K3802" s="638" t="s">
        <v>3466</v>
      </c>
      <c r="L3802" s="512"/>
      <c r="M3802" s="195"/>
      <c r="N3802" s="731"/>
    </row>
    <row r="3803" spans="1:14" ht="31.5" customHeight="1">
      <c r="A3803" s="320"/>
      <c r="B3803" s="710"/>
      <c r="C3803" s="713"/>
      <c r="D3803" s="722"/>
      <c r="E3803" s="737"/>
      <c r="F3803" s="722"/>
      <c r="G3803" s="725"/>
      <c r="H3803" s="606" t="s">
        <v>24</v>
      </c>
      <c r="I3803" s="676" t="s">
        <v>3466</v>
      </c>
      <c r="J3803" s="677" t="s">
        <v>3466</v>
      </c>
      <c r="K3803" s="677" t="s">
        <v>3466</v>
      </c>
      <c r="L3803" s="514"/>
      <c r="M3803" s="199"/>
      <c r="N3803" s="732"/>
    </row>
    <row r="3804" spans="1:14" ht="31.5" customHeight="1" thickBot="1">
      <c r="A3804" s="320"/>
      <c r="B3804" s="711"/>
      <c r="C3804" s="714"/>
      <c r="D3804" s="723"/>
      <c r="E3804" s="737"/>
      <c r="F3804" s="722"/>
      <c r="G3804" s="725"/>
      <c r="H3804" s="606" t="s">
        <v>25</v>
      </c>
      <c r="I3804" s="678" t="s">
        <v>3466</v>
      </c>
      <c r="J3804" s="631" t="s">
        <v>3466</v>
      </c>
      <c r="K3804" s="631" t="s">
        <v>3466</v>
      </c>
      <c r="L3804" s="514"/>
      <c r="M3804" s="199"/>
      <c r="N3804" s="733"/>
    </row>
    <row r="3805" spans="1:14" ht="31.5" customHeight="1" thickTop="1">
      <c r="A3805" s="320"/>
      <c r="B3805" s="734" t="s">
        <v>3461</v>
      </c>
      <c r="C3805" s="713" t="s">
        <v>3462</v>
      </c>
      <c r="D3805" s="735" t="s">
        <v>3463</v>
      </c>
      <c r="E3805" s="736" t="s">
        <v>30</v>
      </c>
      <c r="F3805" s="728" t="s">
        <v>3469</v>
      </c>
      <c r="G3805" s="730" t="s">
        <v>201</v>
      </c>
      <c r="H3805" s="605" t="s">
        <v>22</v>
      </c>
      <c r="I3805" s="522" t="s">
        <v>3466</v>
      </c>
      <c r="J3805" s="522" t="s">
        <v>3466</v>
      </c>
      <c r="K3805" s="522" t="s">
        <v>3466</v>
      </c>
      <c r="L3805" s="512"/>
      <c r="M3805" s="195"/>
      <c r="N3805" s="731"/>
    </row>
    <row r="3806" spans="1:14" ht="31.5" customHeight="1">
      <c r="A3806" s="320"/>
      <c r="B3806" s="710"/>
      <c r="C3806" s="713"/>
      <c r="D3806" s="722"/>
      <c r="E3806" s="737"/>
      <c r="F3806" s="722"/>
      <c r="G3806" s="725"/>
      <c r="H3806" s="606" t="s">
        <v>24</v>
      </c>
      <c r="I3806" s="514" t="s">
        <v>3470</v>
      </c>
      <c r="J3806" s="514" t="s">
        <v>3470</v>
      </c>
      <c r="K3806" s="514" t="s">
        <v>3470</v>
      </c>
      <c r="L3806" s="514"/>
      <c r="M3806" s="199"/>
      <c r="N3806" s="732"/>
    </row>
    <row r="3807" spans="1:14" ht="31.5" customHeight="1" thickBot="1">
      <c r="A3807" s="320"/>
      <c r="B3807" s="711"/>
      <c r="C3807" s="714"/>
      <c r="D3807" s="723"/>
      <c r="E3807" s="737"/>
      <c r="F3807" s="722"/>
      <c r="G3807" s="725"/>
      <c r="H3807" s="606" t="s">
        <v>25</v>
      </c>
      <c r="I3807" s="514">
        <v>30.54</v>
      </c>
      <c r="J3807" s="514">
        <v>30.54</v>
      </c>
      <c r="K3807" s="520">
        <v>30.54</v>
      </c>
      <c r="L3807" s="520"/>
      <c r="M3807" s="199"/>
      <c r="N3807" s="733"/>
    </row>
    <row r="3808" spans="1:14" ht="31.5" customHeight="1" thickTop="1">
      <c r="A3808" s="320"/>
      <c r="B3808" s="734" t="s">
        <v>3461</v>
      </c>
      <c r="C3808" s="713" t="s">
        <v>3462</v>
      </c>
      <c r="D3808" s="735" t="s">
        <v>3463</v>
      </c>
      <c r="E3808" s="736" t="s">
        <v>33</v>
      </c>
      <c r="F3808" s="728" t="s">
        <v>3471</v>
      </c>
      <c r="G3808" s="730" t="s">
        <v>201</v>
      </c>
      <c r="H3808" s="605" t="s">
        <v>22</v>
      </c>
      <c r="I3808" s="512">
        <v>0</v>
      </c>
      <c r="J3808" s="512">
        <v>0</v>
      </c>
      <c r="K3808" s="522" t="s">
        <v>3466</v>
      </c>
      <c r="L3808" s="522" t="s">
        <v>3466</v>
      </c>
      <c r="M3808" s="195"/>
      <c r="N3808" s="731"/>
    </row>
    <row r="3809" spans="1:14" ht="31.5" customHeight="1">
      <c r="A3809" s="320"/>
      <c r="B3809" s="710"/>
      <c r="C3809" s="713"/>
      <c r="D3809" s="722"/>
      <c r="E3809" s="737"/>
      <c r="F3809" s="722"/>
      <c r="G3809" s="725"/>
      <c r="H3809" s="606" t="s">
        <v>24</v>
      </c>
      <c r="I3809" s="514">
        <v>0</v>
      </c>
      <c r="J3809" s="514">
        <v>0</v>
      </c>
      <c r="K3809" s="514" t="s">
        <v>3470</v>
      </c>
      <c r="L3809" s="514" t="s">
        <v>3470</v>
      </c>
      <c r="M3809" s="199"/>
      <c r="N3809" s="732"/>
    </row>
    <row r="3810" spans="1:14" ht="31.5" customHeight="1" thickBot="1">
      <c r="A3810" s="320"/>
      <c r="B3810" s="711"/>
      <c r="C3810" s="714"/>
      <c r="D3810" s="723"/>
      <c r="E3810" s="737"/>
      <c r="F3810" s="722"/>
      <c r="G3810" s="725"/>
      <c r="H3810" s="606" t="s">
        <v>25</v>
      </c>
      <c r="I3810" s="514">
        <v>0</v>
      </c>
      <c r="J3810" s="514">
        <v>0</v>
      </c>
      <c r="K3810" s="514">
        <v>30.54</v>
      </c>
      <c r="L3810" s="514">
        <v>30.54</v>
      </c>
      <c r="M3810" s="199"/>
      <c r="N3810" s="733"/>
    </row>
    <row r="3811" spans="1:14" ht="31.5" customHeight="1" thickTop="1">
      <c r="A3811" s="320"/>
      <c r="B3811" s="734" t="s">
        <v>3461</v>
      </c>
      <c r="C3811" s="713" t="s">
        <v>3462</v>
      </c>
      <c r="D3811" s="735" t="s">
        <v>3463</v>
      </c>
      <c r="E3811" s="736" t="s">
        <v>36</v>
      </c>
      <c r="F3811" s="728" t="s">
        <v>3472</v>
      </c>
      <c r="G3811" s="730" t="s">
        <v>201</v>
      </c>
      <c r="H3811" s="605" t="s">
        <v>22</v>
      </c>
      <c r="I3811" s="512">
        <v>2274468.6499999994</v>
      </c>
      <c r="J3811" s="512"/>
      <c r="K3811" s="512"/>
      <c r="L3811" s="512"/>
      <c r="M3811" s="195"/>
      <c r="N3811" s="731"/>
    </row>
    <row r="3812" spans="1:14" ht="31.5" customHeight="1">
      <c r="A3812" s="320"/>
      <c r="B3812" s="710"/>
      <c r="C3812" s="713"/>
      <c r="D3812" s="722"/>
      <c r="E3812" s="737"/>
      <c r="F3812" s="722"/>
      <c r="G3812" s="725"/>
      <c r="H3812" s="606" t="s">
        <v>24</v>
      </c>
      <c r="I3812" s="514">
        <v>2258526.23</v>
      </c>
      <c r="J3812" s="514"/>
      <c r="K3812" s="514"/>
      <c r="L3812" s="514"/>
      <c r="M3812" s="199"/>
      <c r="N3812" s="732"/>
    </row>
    <row r="3813" spans="1:14" ht="31.5" customHeight="1" thickBot="1">
      <c r="A3813" s="320"/>
      <c r="B3813" s="711"/>
      <c r="C3813" s="714"/>
      <c r="D3813" s="723"/>
      <c r="E3813" s="737"/>
      <c r="F3813" s="722"/>
      <c r="G3813" s="725"/>
      <c r="H3813" s="606" t="s">
        <v>25</v>
      </c>
      <c r="I3813" s="639">
        <v>0.99299999999999999</v>
      </c>
      <c r="J3813" s="514"/>
      <c r="K3813" s="514"/>
      <c r="L3813" s="514"/>
      <c r="M3813" s="199"/>
      <c r="N3813" s="733"/>
    </row>
    <row r="3814" spans="1:14" ht="31.5" customHeight="1" thickTop="1">
      <c r="A3814" s="320"/>
      <c r="B3814" s="734" t="s">
        <v>3461</v>
      </c>
      <c r="C3814" s="713" t="s">
        <v>3462</v>
      </c>
      <c r="D3814" s="735" t="s">
        <v>3463</v>
      </c>
      <c r="E3814" s="736" t="s">
        <v>39</v>
      </c>
      <c r="F3814" s="728" t="s">
        <v>3473</v>
      </c>
      <c r="G3814" s="730" t="s">
        <v>201</v>
      </c>
      <c r="H3814" s="605" t="s">
        <v>22</v>
      </c>
      <c r="I3814" s="512"/>
      <c r="J3814" s="512">
        <v>2271114.14</v>
      </c>
      <c r="K3814" s="512"/>
      <c r="L3814" s="512"/>
      <c r="M3814" s="195"/>
      <c r="N3814" s="731"/>
    </row>
    <row r="3815" spans="1:14" ht="31.5" customHeight="1">
      <c r="A3815" s="320"/>
      <c r="B3815" s="710"/>
      <c r="C3815" s="713"/>
      <c r="D3815" s="722"/>
      <c r="E3815" s="737"/>
      <c r="F3815" s="722"/>
      <c r="G3815" s="725"/>
      <c r="H3815" s="606" t="s">
        <v>24</v>
      </c>
      <c r="I3815" s="514"/>
      <c r="J3815" s="514">
        <v>2157662.5699999998</v>
      </c>
      <c r="K3815" s="514"/>
      <c r="L3815" s="514"/>
      <c r="M3815" s="199"/>
      <c r="N3815" s="732"/>
    </row>
    <row r="3816" spans="1:14" ht="31.5" customHeight="1" thickBot="1">
      <c r="A3816" s="320"/>
      <c r="B3816" s="745"/>
      <c r="C3816" s="713"/>
      <c r="D3816" s="729"/>
      <c r="E3816" s="737"/>
      <c r="F3816" s="722"/>
      <c r="G3816" s="725"/>
      <c r="H3816" s="606" t="s">
        <v>25</v>
      </c>
      <c r="I3816" s="514"/>
      <c r="J3816" s="639">
        <v>0.95</v>
      </c>
      <c r="K3816" s="639"/>
      <c r="L3816" s="514"/>
      <c r="M3816" s="199"/>
      <c r="N3816" s="733"/>
    </row>
    <row r="3817" spans="1:14" ht="31.5" customHeight="1" thickTop="1">
      <c r="A3817" s="320"/>
      <c r="B3817" s="709" t="s">
        <v>3461</v>
      </c>
      <c r="C3817" s="712" t="s">
        <v>3462</v>
      </c>
      <c r="D3817" s="739" t="s">
        <v>3463</v>
      </c>
      <c r="E3817" s="742" t="s">
        <v>42</v>
      </c>
      <c r="F3817" s="728" t="s">
        <v>3474</v>
      </c>
      <c r="G3817" s="730" t="s">
        <v>201</v>
      </c>
      <c r="H3817" s="605" t="s">
        <v>22</v>
      </c>
      <c r="I3817" s="512">
        <v>0</v>
      </c>
      <c r="J3817" s="512"/>
      <c r="K3817" s="512">
        <v>2552863.87</v>
      </c>
      <c r="L3817" s="512"/>
      <c r="M3817" s="195"/>
      <c r="N3817" s="447" t="s">
        <v>3475</v>
      </c>
    </row>
    <row r="3818" spans="1:14" ht="31.5" customHeight="1">
      <c r="A3818" s="320"/>
      <c r="B3818" s="710"/>
      <c r="C3818" s="713"/>
      <c r="D3818" s="740"/>
      <c r="E3818" s="743"/>
      <c r="F3818" s="722"/>
      <c r="G3818" s="725"/>
      <c r="H3818" s="606" t="s">
        <v>24</v>
      </c>
      <c r="I3818" s="514">
        <v>0</v>
      </c>
      <c r="J3818" s="514"/>
      <c r="K3818" s="514">
        <v>2866922.74</v>
      </c>
      <c r="L3818" s="514"/>
      <c r="M3818" s="199"/>
      <c r="N3818" s="449" t="s">
        <v>3476</v>
      </c>
    </row>
    <row r="3819" spans="1:14" ht="31.5" customHeight="1" thickBot="1">
      <c r="A3819" s="320"/>
      <c r="B3819" s="711"/>
      <c r="C3819" s="714"/>
      <c r="D3819" s="741"/>
      <c r="E3819" s="744"/>
      <c r="F3819" s="722"/>
      <c r="G3819" s="725"/>
      <c r="H3819" s="606" t="s">
        <v>25</v>
      </c>
      <c r="I3819" s="514">
        <v>0</v>
      </c>
      <c r="J3819" s="514"/>
      <c r="K3819" s="639"/>
      <c r="L3819" s="514"/>
      <c r="M3819" s="199"/>
      <c r="N3819" s="449"/>
    </row>
    <row r="3820" spans="1:14" ht="31.5" customHeight="1" thickTop="1">
      <c r="A3820" s="320"/>
      <c r="B3820" s="734" t="s">
        <v>3461</v>
      </c>
      <c r="C3820" s="713" t="s">
        <v>3462</v>
      </c>
      <c r="D3820" s="735" t="s">
        <v>3463</v>
      </c>
      <c r="E3820" s="736" t="s">
        <v>402</v>
      </c>
      <c r="F3820" s="728" t="s">
        <v>3477</v>
      </c>
      <c r="G3820" s="730" t="s">
        <v>201</v>
      </c>
      <c r="H3820" s="605" t="s">
        <v>22</v>
      </c>
      <c r="I3820" s="512">
        <v>0</v>
      </c>
      <c r="J3820" s="512"/>
      <c r="K3820" s="512"/>
      <c r="L3820" s="512">
        <v>17057945.100000001</v>
      </c>
      <c r="M3820" s="195">
        <v>25812493.989999998</v>
      </c>
      <c r="N3820" s="731"/>
    </row>
    <row r="3821" spans="1:14" ht="31.5" customHeight="1">
      <c r="A3821" s="320"/>
      <c r="B3821" s="710"/>
      <c r="C3821" s="713"/>
      <c r="D3821" s="722"/>
      <c r="E3821" s="737"/>
      <c r="F3821" s="722"/>
      <c r="G3821" s="725"/>
      <c r="H3821" s="606" t="s">
        <v>24</v>
      </c>
      <c r="I3821" s="514">
        <v>0</v>
      </c>
      <c r="J3821" s="514"/>
      <c r="K3821" s="514"/>
      <c r="L3821" s="514">
        <v>15449090.550000001</v>
      </c>
      <c r="M3821" s="199">
        <v>24376389.039999999</v>
      </c>
      <c r="N3821" s="732"/>
    </row>
    <row r="3822" spans="1:14" ht="31.5" customHeight="1" thickBot="1">
      <c r="A3822" s="320"/>
      <c r="B3822" s="711"/>
      <c r="C3822" s="714"/>
      <c r="D3822" s="723"/>
      <c r="E3822" s="738"/>
      <c r="F3822" s="723"/>
      <c r="G3822" s="726"/>
      <c r="H3822" s="607" t="s">
        <v>25</v>
      </c>
      <c r="I3822" s="520">
        <v>0</v>
      </c>
      <c r="J3822" s="520"/>
      <c r="K3822" s="520"/>
      <c r="L3822" s="679">
        <v>1</v>
      </c>
      <c r="M3822" s="680">
        <v>1</v>
      </c>
      <c r="N3822" s="733"/>
    </row>
    <row r="3823" spans="1:14" ht="31.5" customHeight="1" thickTop="1">
      <c r="A3823" s="320"/>
      <c r="B3823" s="709" t="s">
        <v>3478</v>
      </c>
      <c r="C3823" s="712" t="s">
        <v>3479</v>
      </c>
      <c r="D3823" s="715" t="s">
        <v>3480</v>
      </c>
      <c r="E3823" s="727" t="s">
        <v>19</v>
      </c>
      <c r="F3823" s="728" t="s">
        <v>3481</v>
      </c>
      <c r="G3823" s="730" t="s">
        <v>3482</v>
      </c>
      <c r="H3823" s="605" t="s">
        <v>22</v>
      </c>
      <c r="I3823" s="512"/>
      <c r="J3823" s="512"/>
      <c r="K3823" s="512"/>
      <c r="L3823" s="512"/>
      <c r="M3823" s="195">
        <v>18</v>
      </c>
      <c r="N3823" s="681"/>
    </row>
    <row r="3824" spans="1:14" ht="31.5" customHeight="1">
      <c r="A3824" s="320"/>
      <c r="B3824" s="710"/>
      <c r="C3824" s="713"/>
      <c r="D3824" s="716"/>
      <c r="E3824" s="719"/>
      <c r="F3824" s="722"/>
      <c r="G3824" s="725"/>
      <c r="H3824" s="606" t="s">
        <v>24</v>
      </c>
      <c r="I3824" s="514"/>
      <c r="J3824" s="514"/>
      <c r="K3824" s="514"/>
      <c r="L3824" s="514"/>
      <c r="M3824" s="199">
        <v>24</v>
      </c>
      <c r="N3824" s="682"/>
    </row>
    <row r="3825" spans="1:14" ht="31.5" customHeight="1" thickBot="1">
      <c r="A3825" s="320"/>
      <c r="B3825" s="711"/>
      <c r="C3825" s="714"/>
      <c r="D3825" s="717"/>
      <c r="E3825" s="719"/>
      <c r="F3825" s="722"/>
      <c r="G3825" s="725"/>
      <c r="H3825" s="606" t="s">
        <v>25</v>
      </c>
      <c r="I3825" s="514"/>
      <c r="J3825" s="514"/>
      <c r="K3825" s="639"/>
      <c r="L3825" s="514"/>
      <c r="M3825" s="199">
        <f>(M3823/M3824)-1</f>
        <v>-0.25</v>
      </c>
      <c r="N3825" s="683"/>
    </row>
    <row r="3826" spans="1:14" ht="31.5" customHeight="1" thickTop="1">
      <c r="A3826" s="320"/>
      <c r="B3826" s="709" t="s">
        <v>3478</v>
      </c>
      <c r="C3826" s="712" t="s">
        <v>3479</v>
      </c>
      <c r="D3826" s="715" t="s">
        <v>3480</v>
      </c>
      <c r="E3826" s="727" t="s">
        <v>26</v>
      </c>
      <c r="F3826" s="728" t="s">
        <v>3483</v>
      </c>
      <c r="G3826" s="730" t="s">
        <v>3484</v>
      </c>
      <c r="H3826" s="605" t="s">
        <v>22</v>
      </c>
      <c r="I3826" s="512">
        <v>40</v>
      </c>
      <c r="J3826" s="512">
        <v>43</v>
      </c>
      <c r="K3826" s="512">
        <v>43</v>
      </c>
      <c r="L3826" s="512">
        <v>43</v>
      </c>
      <c r="M3826" s="195">
        <v>43</v>
      </c>
      <c r="N3826" s="684"/>
    </row>
    <row r="3827" spans="1:14" ht="31.5" customHeight="1">
      <c r="A3827" s="320"/>
      <c r="B3827" s="710"/>
      <c r="C3827" s="713"/>
      <c r="D3827" s="716"/>
      <c r="E3827" s="719"/>
      <c r="F3827" s="722"/>
      <c r="G3827" s="725"/>
      <c r="H3827" s="606" t="s">
        <v>24</v>
      </c>
      <c r="I3827" s="514">
        <v>43</v>
      </c>
      <c r="J3827" s="514">
        <v>43</v>
      </c>
      <c r="K3827" s="514">
        <v>43</v>
      </c>
      <c r="L3827" s="514">
        <v>43</v>
      </c>
      <c r="M3827" s="199">
        <v>43</v>
      </c>
      <c r="N3827" s="685"/>
    </row>
    <row r="3828" spans="1:14" ht="31.5" customHeight="1" thickBot="1">
      <c r="A3828" s="320"/>
      <c r="B3828" s="711"/>
      <c r="C3828" s="714"/>
      <c r="D3828" s="717"/>
      <c r="E3828" s="719"/>
      <c r="F3828" s="722"/>
      <c r="G3828" s="725"/>
      <c r="H3828" s="606" t="s">
        <v>25</v>
      </c>
      <c r="I3828" s="514">
        <f>I3826/I3827</f>
        <v>0.93023255813953487</v>
      </c>
      <c r="J3828" s="514">
        <f>J3826/J3827</f>
        <v>1</v>
      </c>
      <c r="K3828" s="639">
        <f>K3826/K3827</f>
        <v>1</v>
      </c>
      <c r="L3828" s="514">
        <f>L3826/L3827</f>
        <v>1</v>
      </c>
      <c r="M3828" s="199">
        <f>M3826/M3827</f>
        <v>1</v>
      </c>
      <c r="N3828" s="686"/>
    </row>
    <row r="3829" spans="1:14" ht="31.5" customHeight="1" thickTop="1">
      <c r="A3829" s="320"/>
      <c r="B3829" s="709" t="s">
        <v>3478</v>
      </c>
      <c r="C3829" s="712" t="s">
        <v>3479</v>
      </c>
      <c r="D3829" s="715" t="s">
        <v>3480</v>
      </c>
      <c r="E3829" s="727" t="s">
        <v>55</v>
      </c>
      <c r="F3829" s="728" t="s">
        <v>3485</v>
      </c>
      <c r="G3829" s="730" t="s">
        <v>3486</v>
      </c>
      <c r="H3829" s="605" t="s">
        <v>22</v>
      </c>
      <c r="I3829" s="512">
        <v>43</v>
      </c>
      <c r="J3829" s="512"/>
      <c r="K3829" s="512">
        <v>43</v>
      </c>
      <c r="L3829" s="512"/>
      <c r="M3829" s="195">
        <v>43</v>
      </c>
      <c r="N3829" s="681"/>
    </row>
    <row r="3830" spans="1:14" ht="31.5" customHeight="1">
      <c r="A3830" s="320"/>
      <c r="B3830" s="710"/>
      <c r="C3830" s="713"/>
      <c r="D3830" s="716"/>
      <c r="E3830" s="719"/>
      <c r="F3830" s="722"/>
      <c r="G3830" s="725"/>
      <c r="H3830" s="606" t="s">
        <v>24</v>
      </c>
      <c r="I3830" s="514">
        <v>43</v>
      </c>
      <c r="J3830" s="514"/>
      <c r="K3830" s="514">
        <v>43</v>
      </c>
      <c r="L3830" s="514"/>
      <c r="M3830" s="199">
        <v>43</v>
      </c>
      <c r="N3830" s="682"/>
    </row>
    <row r="3831" spans="1:14" ht="31.5" customHeight="1" thickBot="1">
      <c r="A3831" s="320"/>
      <c r="B3831" s="711"/>
      <c r="C3831" s="714"/>
      <c r="D3831" s="717"/>
      <c r="E3831" s="719"/>
      <c r="F3831" s="722"/>
      <c r="G3831" s="725"/>
      <c r="H3831" s="606" t="s">
        <v>25</v>
      </c>
      <c r="I3831" s="514">
        <f>I3829/I3830</f>
        <v>1</v>
      </c>
      <c r="J3831" s="514"/>
      <c r="K3831" s="639">
        <f>K3829/K3830</f>
        <v>1</v>
      </c>
      <c r="L3831" s="514"/>
      <c r="M3831" s="199">
        <f>M3829/M3830</f>
        <v>1</v>
      </c>
      <c r="N3831" s="687"/>
    </row>
    <row r="3832" spans="1:14" ht="31.5" customHeight="1" thickTop="1">
      <c r="A3832" s="320"/>
      <c r="B3832" s="709" t="s">
        <v>3478</v>
      </c>
      <c r="C3832" s="712" t="s">
        <v>3479</v>
      </c>
      <c r="D3832" s="715" t="s">
        <v>3480</v>
      </c>
      <c r="E3832" s="727" t="s">
        <v>59</v>
      </c>
      <c r="F3832" s="728" t="s">
        <v>3487</v>
      </c>
      <c r="G3832" s="730" t="s">
        <v>3488</v>
      </c>
      <c r="H3832" s="605" t="s">
        <v>22</v>
      </c>
      <c r="I3832" s="512">
        <v>5</v>
      </c>
      <c r="J3832" s="512"/>
      <c r="K3832" s="512">
        <v>5</v>
      </c>
      <c r="L3832" s="512"/>
      <c r="M3832" s="195">
        <v>5</v>
      </c>
      <c r="N3832" s="681" t="s">
        <v>3489</v>
      </c>
    </row>
    <row r="3833" spans="1:14" ht="31.5" customHeight="1">
      <c r="A3833" s="320"/>
      <c r="B3833" s="710"/>
      <c r="C3833" s="713"/>
      <c r="D3833" s="716"/>
      <c r="E3833" s="719"/>
      <c r="F3833" s="722"/>
      <c r="G3833" s="725"/>
      <c r="H3833" s="606" t="s">
        <v>24</v>
      </c>
      <c r="I3833" s="514">
        <v>43</v>
      </c>
      <c r="J3833" s="514"/>
      <c r="K3833" s="514">
        <v>43</v>
      </c>
      <c r="L3833" s="514"/>
      <c r="M3833" s="199">
        <v>43</v>
      </c>
      <c r="N3833" s="682" t="s">
        <v>3489</v>
      </c>
    </row>
    <row r="3834" spans="1:14" ht="31.5" customHeight="1" thickBot="1">
      <c r="A3834" s="320"/>
      <c r="B3834" s="711"/>
      <c r="C3834" s="714"/>
      <c r="D3834" s="717"/>
      <c r="E3834" s="719"/>
      <c r="F3834" s="722"/>
      <c r="G3834" s="725"/>
      <c r="H3834" s="606" t="s">
        <v>25</v>
      </c>
      <c r="I3834" s="514">
        <f>I3832/I3833</f>
        <v>0.11627906976744186</v>
      </c>
      <c r="J3834" s="514"/>
      <c r="K3834" s="639">
        <f>K3832/K3833</f>
        <v>0.11627906976744186</v>
      </c>
      <c r="L3834" s="514"/>
      <c r="M3834" s="199">
        <f>M3832/M3833</f>
        <v>0.11627906976744186</v>
      </c>
      <c r="N3834" s="683" t="s">
        <v>3489</v>
      </c>
    </row>
    <row r="3835" spans="1:14" ht="31.5" customHeight="1" thickTop="1">
      <c r="A3835" s="320"/>
      <c r="B3835" s="709" t="s">
        <v>3478</v>
      </c>
      <c r="C3835" s="712" t="s">
        <v>3479</v>
      </c>
      <c r="D3835" s="715" t="s">
        <v>3480</v>
      </c>
      <c r="E3835" s="727" t="s">
        <v>91</v>
      </c>
      <c r="F3835" s="728" t="s">
        <v>3490</v>
      </c>
      <c r="G3835" s="730" t="s">
        <v>3491</v>
      </c>
      <c r="H3835" s="605" t="s">
        <v>22</v>
      </c>
      <c r="I3835" s="512">
        <v>0</v>
      </c>
      <c r="J3835" s="512">
        <v>0</v>
      </c>
      <c r="K3835" s="512">
        <v>0</v>
      </c>
      <c r="L3835" s="512"/>
      <c r="M3835" s="195"/>
      <c r="N3835" s="688" t="s">
        <v>3489</v>
      </c>
    </row>
    <row r="3836" spans="1:14" ht="31.5" customHeight="1">
      <c r="A3836" s="320"/>
      <c r="B3836" s="710"/>
      <c r="C3836" s="713"/>
      <c r="D3836" s="716"/>
      <c r="E3836" s="719"/>
      <c r="F3836" s="722"/>
      <c r="G3836" s="725"/>
      <c r="H3836" s="606" t="s">
        <v>24</v>
      </c>
      <c r="I3836" s="514">
        <v>0</v>
      </c>
      <c r="J3836" s="514">
        <v>0</v>
      </c>
      <c r="K3836" s="514">
        <v>0</v>
      </c>
      <c r="L3836" s="514"/>
      <c r="M3836" s="199"/>
      <c r="N3836" s="688" t="s">
        <v>3489</v>
      </c>
    </row>
    <row r="3837" spans="1:14" ht="31.5" customHeight="1" thickBot="1">
      <c r="A3837" s="320"/>
      <c r="B3837" s="711"/>
      <c r="C3837" s="714"/>
      <c r="D3837" s="717"/>
      <c r="E3837" s="719"/>
      <c r="F3837" s="722"/>
      <c r="G3837" s="725"/>
      <c r="H3837" s="606" t="s">
        <v>25</v>
      </c>
      <c r="I3837" s="514">
        <v>0</v>
      </c>
      <c r="J3837" s="514">
        <v>0</v>
      </c>
      <c r="K3837" s="639">
        <v>0</v>
      </c>
      <c r="L3837" s="514"/>
      <c r="M3837" s="199"/>
      <c r="N3837" s="689" t="s">
        <v>3489</v>
      </c>
    </row>
    <row r="3838" spans="1:14" ht="31.5" customHeight="1" thickTop="1">
      <c r="A3838" s="320"/>
      <c r="B3838" s="709" t="s">
        <v>3478</v>
      </c>
      <c r="C3838" s="712" t="s">
        <v>3479</v>
      </c>
      <c r="D3838" s="715" t="s">
        <v>3480</v>
      </c>
      <c r="E3838" s="727" t="s">
        <v>94</v>
      </c>
      <c r="F3838" s="728" t="s">
        <v>3492</v>
      </c>
      <c r="G3838" s="730" t="s">
        <v>3493</v>
      </c>
      <c r="H3838" s="605" t="s">
        <v>22</v>
      </c>
      <c r="I3838" s="512">
        <v>0</v>
      </c>
      <c r="J3838" s="512">
        <v>0</v>
      </c>
      <c r="K3838" s="512">
        <v>0</v>
      </c>
      <c r="L3838" s="512"/>
      <c r="M3838" s="195"/>
      <c r="N3838" s="684" t="s">
        <v>3489</v>
      </c>
    </row>
    <row r="3839" spans="1:14" ht="31.5" customHeight="1">
      <c r="A3839" s="320"/>
      <c r="B3839" s="710"/>
      <c r="C3839" s="713"/>
      <c r="D3839" s="716"/>
      <c r="E3839" s="719"/>
      <c r="F3839" s="722"/>
      <c r="G3839" s="725"/>
      <c r="H3839" s="606" t="s">
        <v>24</v>
      </c>
      <c r="I3839" s="514">
        <v>0</v>
      </c>
      <c r="J3839" s="514">
        <v>0</v>
      </c>
      <c r="K3839" s="514">
        <v>0</v>
      </c>
      <c r="L3839" s="514"/>
      <c r="M3839" s="199"/>
      <c r="N3839" s="684" t="s">
        <v>3489</v>
      </c>
    </row>
    <row r="3840" spans="1:14" ht="31.5" customHeight="1" thickBot="1">
      <c r="A3840" s="320"/>
      <c r="B3840" s="711"/>
      <c r="C3840" s="714"/>
      <c r="D3840" s="717"/>
      <c r="E3840" s="719"/>
      <c r="F3840" s="722"/>
      <c r="G3840" s="725"/>
      <c r="H3840" s="606" t="s">
        <v>25</v>
      </c>
      <c r="I3840" s="514">
        <v>0</v>
      </c>
      <c r="J3840" s="514">
        <v>0</v>
      </c>
      <c r="K3840" s="639">
        <v>0</v>
      </c>
      <c r="L3840" s="514"/>
      <c r="M3840" s="199"/>
      <c r="N3840" s="690" t="s">
        <v>3489</v>
      </c>
    </row>
    <row r="3841" spans="1:14" ht="31.5" customHeight="1" thickTop="1">
      <c r="A3841" s="320"/>
      <c r="B3841" s="709" t="s">
        <v>3478</v>
      </c>
      <c r="C3841" s="712" t="s">
        <v>3479</v>
      </c>
      <c r="D3841" s="715" t="s">
        <v>3480</v>
      </c>
      <c r="E3841" s="727" t="s">
        <v>97</v>
      </c>
      <c r="F3841" s="728" t="s">
        <v>3494</v>
      </c>
      <c r="G3841" s="730" t="s">
        <v>3495</v>
      </c>
      <c r="H3841" s="605" t="s">
        <v>22</v>
      </c>
      <c r="I3841" s="512"/>
      <c r="J3841" s="512"/>
      <c r="K3841" s="512">
        <v>0</v>
      </c>
      <c r="L3841" s="512">
        <v>280</v>
      </c>
      <c r="M3841" s="195">
        <v>280</v>
      </c>
      <c r="N3841" s="681"/>
    </row>
    <row r="3842" spans="1:14" ht="31.5" customHeight="1">
      <c r="A3842" s="320"/>
      <c r="B3842" s="710"/>
      <c r="C3842" s="713"/>
      <c r="D3842" s="716"/>
      <c r="E3842" s="719"/>
      <c r="F3842" s="722"/>
      <c r="G3842" s="725"/>
      <c r="H3842" s="606" t="s">
        <v>24</v>
      </c>
      <c r="I3842" s="514"/>
      <c r="J3842" s="514"/>
      <c r="K3842" s="514">
        <v>680</v>
      </c>
      <c r="L3842" s="514">
        <v>680</v>
      </c>
      <c r="M3842" s="199">
        <v>680</v>
      </c>
      <c r="N3842" s="682"/>
    </row>
    <row r="3843" spans="1:14" ht="31.5" customHeight="1" thickBot="1">
      <c r="A3843" s="320"/>
      <c r="B3843" s="711"/>
      <c r="C3843" s="714"/>
      <c r="D3843" s="717"/>
      <c r="E3843" s="719"/>
      <c r="F3843" s="722"/>
      <c r="G3843" s="725"/>
      <c r="H3843" s="606" t="s">
        <v>25</v>
      </c>
      <c r="I3843" s="514"/>
      <c r="J3843" s="514"/>
      <c r="K3843" s="639">
        <v>0</v>
      </c>
      <c r="L3843" s="514">
        <f>L3841/L3842</f>
        <v>0.41176470588235292</v>
      </c>
      <c r="M3843" s="199">
        <f>M3841/M3842</f>
        <v>0.41176470588235292</v>
      </c>
      <c r="N3843" s="683"/>
    </row>
    <row r="3844" spans="1:14" ht="31.5" customHeight="1" thickTop="1">
      <c r="A3844" s="320"/>
      <c r="B3844" s="709" t="s">
        <v>3478</v>
      </c>
      <c r="C3844" s="712" t="s">
        <v>3479</v>
      </c>
      <c r="D3844" s="715" t="s">
        <v>3480</v>
      </c>
      <c r="E3844" s="727" t="s">
        <v>261</v>
      </c>
      <c r="F3844" s="728" t="s">
        <v>3496</v>
      </c>
      <c r="G3844" s="730" t="s">
        <v>3497</v>
      </c>
      <c r="H3844" s="605" t="s">
        <v>22</v>
      </c>
      <c r="I3844" s="512">
        <v>0</v>
      </c>
      <c r="J3844" s="512">
        <v>0</v>
      </c>
      <c r="K3844" s="512">
        <v>0</v>
      </c>
      <c r="L3844" s="512">
        <v>0</v>
      </c>
      <c r="M3844" s="195">
        <v>0</v>
      </c>
      <c r="N3844" s="684" t="s">
        <v>3498</v>
      </c>
    </row>
    <row r="3845" spans="1:14" ht="31.5" customHeight="1">
      <c r="A3845" s="320"/>
      <c r="B3845" s="710"/>
      <c r="C3845" s="713"/>
      <c r="D3845" s="716"/>
      <c r="E3845" s="719"/>
      <c r="F3845" s="722"/>
      <c r="G3845" s="725"/>
      <c r="H3845" s="606" t="s">
        <v>24</v>
      </c>
      <c r="I3845" s="514">
        <v>0</v>
      </c>
      <c r="J3845" s="514">
        <v>0</v>
      </c>
      <c r="K3845" s="514">
        <v>0</v>
      </c>
      <c r="L3845" s="514">
        <v>0</v>
      </c>
      <c r="M3845" s="199">
        <v>0</v>
      </c>
      <c r="N3845" s="685" t="s">
        <v>3498</v>
      </c>
    </row>
    <row r="3846" spans="1:14" ht="31.5" customHeight="1" thickBot="1">
      <c r="A3846" s="320"/>
      <c r="B3846" s="711"/>
      <c r="C3846" s="714"/>
      <c r="D3846" s="717"/>
      <c r="E3846" s="719"/>
      <c r="F3846" s="722"/>
      <c r="G3846" s="725"/>
      <c r="H3846" s="606" t="s">
        <v>25</v>
      </c>
      <c r="I3846" s="514">
        <v>0</v>
      </c>
      <c r="J3846" s="514">
        <v>0</v>
      </c>
      <c r="K3846" s="639">
        <v>0</v>
      </c>
      <c r="L3846" s="514">
        <v>0</v>
      </c>
      <c r="M3846" s="199">
        <v>0</v>
      </c>
      <c r="N3846" s="686" t="s">
        <v>3498</v>
      </c>
    </row>
    <row r="3847" spans="1:14" ht="31.5" customHeight="1" thickTop="1">
      <c r="A3847" s="320"/>
      <c r="B3847" s="709" t="s">
        <v>3478</v>
      </c>
      <c r="C3847" s="712" t="s">
        <v>3479</v>
      </c>
      <c r="D3847" s="715" t="s">
        <v>3480</v>
      </c>
      <c r="E3847" s="727" t="s">
        <v>264</v>
      </c>
      <c r="F3847" s="728" t="s">
        <v>3499</v>
      </c>
      <c r="G3847" s="730" t="s">
        <v>3500</v>
      </c>
      <c r="H3847" s="605" t="s">
        <v>22</v>
      </c>
      <c r="I3847" s="512">
        <v>5</v>
      </c>
      <c r="J3847" s="512">
        <v>25</v>
      </c>
      <c r="K3847" s="512">
        <v>22</v>
      </c>
      <c r="L3847" s="512">
        <v>15</v>
      </c>
      <c r="M3847" s="195">
        <v>67</v>
      </c>
      <c r="N3847" s="681"/>
    </row>
    <row r="3848" spans="1:14" ht="31.5" customHeight="1">
      <c r="A3848" s="320"/>
      <c r="B3848" s="710"/>
      <c r="C3848" s="713"/>
      <c r="D3848" s="716"/>
      <c r="E3848" s="719"/>
      <c r="F3848" s="722"/>
      <c r="G3848" s="725"/>
      <c r="H3848" s="606" t="s">
        <v>24</v>
      </c>
      <c r="I3848" s="514">
        <v>5</v>
      </c>
      <c r="J3848" s="514">
        <v>25</v>
      </c>
      <c r="K3848" s="514">
        <v>22</v>
      </c>
      <c r="L3848" s="514">
        <v>15</v>
      </c>
      <c r="M3848" s="199">
        <v>67</v>
      </c>
      <c r="N3848" s="682"/>
    </row>
    <row r="3849" spans="1:14" ht="31.5" customHeight="1" thickBot="1">
      <c r="A3849" s="320"/>
      <c r="B3849" s="711"/>
      <c r="C3849" s="714"/>
      <c r="D3849" s="717"/>
      <c r="E3849" s="719"/>
      <c r="F3849" s="722"/>
      <c r="G3849" s="725"/>
      <c r="H3849" s="606" t="s">
        <v>25</v>
      </c>
      <c r="I3849" s="514">
        <f>I3847/I3848</f>
        <v>1</v>
      </c>
      <c r="J3849" s="514">
        <f>J3847/J3848</f>
        <v>1</v>
      </c>
      <c r="K3849" s="639">
        <f>K3847/K3848</f>
        <v>1</v>
      </c>
      <c r="L3849" s="514">
        <f>L3847/L3848</f>
        <v>1</v>
      </c>
      <c r="M3849" s="199">
        <f>M3847/M3848</f>
        <v>1</v>
      </c>
      <c r="N3849" s="683"/>
    </row>
    <row r="3850" spans="1:14" ht="31.5" customHeight="1" thickTop="1">
      <c r="A3850" s="320"/>
      <c r="B3850" s="709" t="s">
        <v>3478</v>
      </c>
      <c r="C3850" s="712" t="s">
        <v>3479</v>
      </c>
      <c r="D3850" s="715" t="s">
        <v>3480</v>
      </c>
      <c r="E3850" s="727" t="s">
        <v>2173</v>
      </c>
      <c r="F3850" s="728" t="s">
        <v>3501</v>
      </c>
      <c r="G3850" s="730" t="s">
        <v>3502</v>
      </c>
      <c r="H3850" s="605" t="s">
        <v>22</v>
      </c>
      <c r="I3850" s="512">
        <v>351</v>
      </c>
      <c r="J3850" s="512">
        <v>351</v>
      </c>
      <c r="K3850" s="512">
        <v>163</v>
      </c>
      <c r="L3850" s="512">
        <v>521</v>
      </c>
      <c r="M3850" s="195">
        <v>347</v>
      </c>
      <c r="N3850" s="684"/>
    </row>
    <row r="3851" spans="1:14" ht="31.5" customHeight="1">
      <c r="A3851" s="320"/>
      <c r="B3851" s="710"/>
      <c r="C3851" s="713"/>
      <c r="D3851" s="716"/>
      <c r="E3851" s="719"/>
      <c r="F3851" s="722"/>
      <c r="G3851" s="725"/>
      <c r="H3851" s="606" t="s">
        <v>24</v>
      </c>
      <c r="I3851" s="514">
        <v>1085</v>
      </c>
      <c r="J3851" s="514">
        <v>1085</v>
      </c>
      <c r="K3851" s="514">
        <v>1085</v>
      </c>
      <c r="L3851" s="514">
        <v>1085</v>
      </c>
      <c r="M3851" s="199">
        <v>1085</v>
      </c>
      <c r="N3851" s="685"/>
    </row>
    <row r="3852" spans="1:14" ht="31.5" customHeight="1" thickBot="1">
      <c r="A3852" s="320"/>
      <c r="B3852" s="711"/>
      <c r="C3852" s="714"/>
      <c r="D3852" s="717"/>
      <c r="E3852" s="719"/>
      <c r="F3852" s="722"/>
      <c r="G3852" s="725"/>
      <c r="H3852" s="606" t="s">
        <v>25</v>
      </c>
      <c r="I3852" s="514">
        <f>I3850/I3851</f>
        <v>0.32350230414746545</v>
      </c>
      <c r="J3852" s="514">
        <f>J3850/J3851</f>
        <v>0.32350230414746545</v>
      </c>
      <c r="K3852" s="639">
        <f>K3850/K3851</f>
        <v>0.15023041474654378</v>
      </c>
      <c r="L3852" s="514">
        <f>L3850/L3851</f>
        <v>0.48018433179723502</v>
      </c>
      <c r="M3852" s="199">
        <f>M3850/M3851</f>
        <v>0.31981566820276497</v>
      </c>
      <c r="N3852" s="686"/>
    </row>
    <row r="3853" spans="1:14" ht="31.5" customHeight="1" thickTop="1">
      <c r="A3853" s="320"/>
      <c r="B3853" s="709" t="s">
        <v>3478</v>
      </c>
      <c r="C3853" s="712" t="s">
        <v>3479</v>
      </c>
      <c r="D3853" s="715" t="s">
        <v>3480</v>
      </c>
      <c r="E3853" s="727" t="s">
        <v>2956</v>
      </c>
      <c r="F3853" s="728" t="s">
        <v>3503</v>
      </c>
      <c r="G3853" s="730" t="s">
        <v>3504</v>
      </c>
      <c r="H3853" s="605" t="s">
        <v>22</v>
      </c>
      <c r="I3853" s="512">
        <v>10229</v>
      </c>
      <c r="J3853" s="512">
        <v>6982</v>
      </c>
      <c r="K3853" s="512">
        <v>6180</v>
      </c>
      <c r="L3853" s="512">
        <v>6656</v>
      </c>
      <c r="M3853" s="195">
        <f>SUM(I3853:L3853)</f>
        <v>30047</v>
      </c>
      <c r="N3853" s="681" t="s">
        <v>3505</v>
      </c>
    </row>
    <row r="3854" spans="1:14" ht="31.5" customHeight="1">
      <c r="A3854" s="320"/>
      <c r="B3854" s="710"/>
      <c r="C3854" s="713"/>
      <c r="D3854" s="716"/>
      <c r="E3854" s="719"/>
      <c r="F3854" s="722"/>
      <c r="G3854" s="725"/>
      <c r="H3854" s="606" t="s">
        <v>24</v>
      </c>
      <c r="I3854" s="514">
        <v>12425</v>
      </c>
      <c r="J3854" s="514">
        <v>8427</v>
      </c>
      <c r="K3854" s="514">
        <v>8837</v>
      </c>
      <c r="L3854" s="514">
        <v>8896</v>
      </c>
      <c r="M3854" s="199">
        <f>SUM(I3854:L3854)</f>
        <v>38585</v>
      </c>
      <c r="N3854" s="682" t="s">
        <v>3505</v>
      </c>
    </row>
    <row r="3855" spans="1:14" ht="31.5" customHeight="1" thickBot="1">
      <c r="A3855" s="320"/>
      <c r="B3855" s="711"/>
      <c r="C3855" s="714"/>
      <c r="D3855" s="717"/>
      <c r="E3855" s="719"/>
      <c r="F3855" s="722"/>
      <c r="G3855" s="725"/>
      <c r="H3855" s="606" t="s">
        <v>25</v>
      </c>
      <c r="I3855" s="514">
        <f>I3853/I3854</f>
        <v>0.82325955734406442</v>
      </c>
      <c r="J3855" s="514">
        <f>J3853/J3854</f>
        <v>0.8285273525572564</v>
      </c>
      <c r="K3855" s="639">
        <f>K3853/K3854</f>
        <v>0.69933235260835125</v>
      </c>
      <c r="L3855" s="514">
        <f>L3853/L3854</f>
        <v>0.74820143884892087</v>
      </c>
      <c r="M3855" s="199">
        <f>M3853/M3854</f>
        <v>0.77872230141246601</v>
      </c>
      <c r="N3855" s="683" t="s">
        <v>3505</v>
      </c>
    </row>
    <row r="3856" spans="1:14" ht="31.5" customHeight="1" thickTop="1">
      <c r="A3856" s="320"/>
      <c r="B3856" s="709" t="s">
        <v>3478</v>
      </c>
      <c r="C3856" s="712" t="s">
        <v>3479</v>
      </c>
      <c r="D3856" s="715" t="s">
        <v>3480</v>
      </c>
      <c r="E3856" s="727" t="s">
        <v>30</v>
      </c>
      <c r="F3856" s="728" t="s">
        <v>3506</v>
      </c>
      <c r="G3856" s="730" t="s">
        <v>3507</v>
      </c>
      <c r="H3856" s="605" t="s">
        <v>22</v>
      </c>
      <c r="I3856" s="512">
        <v>5</v>
      </c>
      <c r="J3856" s="512"/>
      <c r="K3856" s="512">
        <v>43</v>
      </c>
      <c r="L3856" s="512"/>
      <c r="M3856" s="195"/>
      <c r="N3856" s="684" t="s">
        <v>3508</v>
      </c>
    </row>
    <row r="3857" spans="1:14" ht="31.5" customHeight="1">
      <c r="A3857" s="320"/>
      <c r="B3857" s="710"/>
      <c r="C3857" s="713"/>
      <c r="D3857" s="716"/>
      <c r="E3857" s="719"/>
      <c r="F3857" s="722"/>
      <c r="G3857" s="725"/>
      <c r="H3857" s="606" t="s">
        <v>24</v>
      </c>
      <c r="I3857" s="514">
        <v>43</v>
      </c>
      <c r="J3857" s="514"/>
      <c r="K3857" s="514">
        <v>43</v>
      </c>
      <c r="L3857" s="514"/>
      <c r="M3857" s="199"/>
      <c r="N3857" s="685" t="s">
        <v>3508</v>
      </c>
    </row>
    <row r="3858" spans="1:14" ht="31.5" customHeight="1" thickBot="1">
      <c r="A3858" s="320"/>
      <c r="B3858" s="711"/>
      <c r="C3858" s="714"/>
      <c r="D3858" s="717"/>
      <c r="E3858" s="719"/>
      <c r="F3858" s="722"/>
      <c r="G3858" s="725"/>
      <c r="H3858" s="606" t="s">
        <v>25</v>
      </c>
      <c r="I3858" s="514">
        <f>I3856/I3857</f>
        <v>0.11627906976744186</v>
      </c>
      <c r="J3858" s="514"/>
      <c r="K3858" s="639">
        <f>K3856/K3857</f>
        <v>1</v>
      </c>
      <c r="L3858" s="514"/>
      <c r="M3858" s="199"/>
      <c r="N3858" s="686" t="s">
        <v>3508</v>
      </c>
    </row>
    <row r="3859" spans="1:14" ht="31.5" customHeight="1" thickTop="1">
      <c r="A3859" s="320"/>
      <c r="B3859" s="709" t="s">
        <v>3478</v>
      </c>
      <c r="C3859" s="712" t="s">
        <v>3479</v>
      </c>
      <c r="D3859" s="715" t="s">
        <v>3480</v>
      </c>
      <c r="E3859" s="727" t="s">
        <v>33</v>
      </c>
      <c r="F3859" s="728" t="s">
        <v>3509</v>
      </c>
      <c r="G3859" s="730" t="s">
        <v>3510</v>
      </c>
      <c r="H3859" s="605" t="s">
        <v>22</v>
      </c>
      <c r="I3859" s="512">
        <v>5</v>
      </c>
      <c r="J3859" s="512"/>
      <c r="K3859" s="512">
        <v>0</v>
      </c>
      <c r="L3859" s="512"/>
      <c r="M3859" s="195"/>
      <c r="N3859" s="681" t="s">
        <v>3508</v>
      </c>
    </row>
    <row r="3860" spans="1:14" ht="31.5" customHeight="1">
      <c r="A3860" s="320"/>
      <c r="B3860" s="710"/>
      <c r="C3860" s="713"/>
      <c r="D3860" s="716"/>
      <c r="E3860" s="719"/>
      <c r="F3860" s="722"/>
      <c r="G3860" s="725"/>
      <c r="H3860" s="606" t="s">
        <v>24</v>
      </c>
      <c r="I3860" s="514">
        <v>43</v>
      </c>
      <c r="J3860" s="514"/>
      <c r="K3860" s="514">
        <v>43</v>
      </c>
      <c r="L3860" s="514"/>
      <c r="M3860" s="199"/>
      <c r="N3860" s="682" t="s">
        <v>3508</v>
      </c>
    </row>
    <row r="3861" spans="1:14" ht="31.5" customHeight="1" thickBot="1">
      <c r="A3861" s="320"/>
      <c r="B3861" s="711"/>
      <c r="C3861" s="714"/>
      <c r="D3861" s="717"/>
      <c r="E3861" s="719"/>
      <c r="F3861" s="722"/>
      <c r="G3861" s="725"/>
      <c r="H3861" s="606" t="s">
        <v>25</v>
      </c>
      <c r="I3861" s="514">
        <f>I3859/I3860</f>
        <v>0.11627906976744186</v>
      </c>
      <c r="J3861" s="514"/>
      <c r="K3861" s="639">
        <f>K3859/K3860</f>
        <v>0</v>
      </c>
      <c r="L3861" s="514"/>
      <c r="M3861" s="199"/>
      <c r="N3861" s="687" t="s">
        <v>3508</v>
      </c>
    </row>
    <row r="3862" spans="1:14" ht="31.5" customHeight="1" thickTop="1">
      <c r="A3862" s="320"/>
      <c r="B3862" s="709" t="s">
        <v>3478</v>
      </c>
      <c r="C3862" s="712" t="s">
        <v>3479</v>
      </c>
      <c r="D3862" s="715" t="s">
        <v>3480</v>
      </c>
      <c r="E3862" s="727" t="s">
        <v>36</v>
      </c>
      <c r="F3862" s="728" t="s">
        <v>3511</v>
      </c>
      <c r="G3862" s="730" t="s">
        <v>3512</v>
      </c>
      <c r="H3862" s="605" t="s">
        <v>22</v>
      </c>
      <c r="I3862" s="512">
        <v>43</v>
      </c>
      <c r="J3862" s="512"/>
      <c r="K3862" s="512">
        <v>0</v>
      </c>
      <c r="L3862" s="512"/>
      <c r="M3862" s="195"/>
      <c r="N3862" s="681" t="s">
        <v>3508</v>
      </c>
    </row>
    <row r="3863" spans="1:14" ht="31.5" customHeight="1">
      <c r="A3863" s="320"/>
      <c r="B3863" s="710"/>
      <c r="C3863" s="713"/>
      <c r="D3863" s="716"/>
      <c r="E3863" s="719"/>
      <c r="F3863" s="722"/>
      <c r="G3863" s="725"/>
      <c r="H3863" s="606" t="s">
        <v>24</v>
      </c>
      <c r="I3863" s="514">
        <v>43</v>
      </c>
      <c r="J3863" s="514"/>
      <c r="K3863" s="514">
        <v>43</v>
      </c>
      <c r="L3863" s="514"/>
      <c r="M3863" s="199"/>
      <c r="N3863" s="682" t="s">
        <v>3508</v>
      </c>
    </row>
    <row r="3864" spans="1:14" ht="31.5" customHeight="1" thickBot="1">
      <c r="A3864" s="320"/>
      <c r="B3864" s="711"/>
      <c r="C3864" s="714"/>
      <c r="D3864" s="717"/>
      <c r="E3864" s="719"/>
      <c r="F3864" s="722"/>
      <c r="G3864" s="725"/>
      <c r="H3864" s="606" t="s">
        <v>25</v>
      </c>
      <c r="I3864" s="514">
        <f>I3862/I3863</f>
        <v>1</v>
      </c>
      <c r="J3864" s="514"/>
      <c r="K3864" s="639">
        <f>K3862/K3863</f>
        <v>0</v>
      </c>
      <c r="L3864" s="514"/>
      <c r="M3864" s="199"/>
      <c r="N3864" s="683" t="s">
        <v>3508</v>
      </c>
    </row>
    <row r="3865" spans="1:14" ht="31.5" customHeight="1" thickTop="1">
      <c r="A3865" s="320"/>
      <c r="B3865" s="709" t="s">
        <v>3478</v>
      </c>
      <c r="C3865" s="712" t="s">
        <v>3479</v>
      </c>
      <c r="D3865" s="715" t="s">
        <v>3480</v>
      </c>
      <c r="E3865" s="727" t="s">
        <v>39</v>
      </c>
      <c r="F3865" s="728" t="s">
        <v>3513</v>
      </c>
      <c r="G3865" s="730" t="s">
        <v>3514</v>
      </c>
      <c r="H3865" s="605" t="s">
        <v>22</v>
      </c>
      <c r="I3865" s="512">
        <v>0</v>
      </c>
      <c r="J3865" s="512"/>
      <c r="K3865" s="512">
        <v>0</v>
      </c>
      <c r="L3865" s="512"/>
      <c r="M3865" s="195"/>
      <c r="N3865" s="688" t="s">
        <v>3508</v>
      </c>
    </row>
    <row r="3866" spans="1:14" ht="31.5" customHeight="1">
      <c r="A3866" s="320"/>
      <c r="B3866" s="710"/>
      <c r="C3866" s="713"/>
      <c r="D3866" s="716"/>
      <c r="E3866" s="719"/>
      <c r="F3866" s="722"/>
      <c r="G3866" s="725"/>
      <c r="H3866" s="606" t="s">
        <v>24</v>
      </c>
      <c r="I3866" s="514">
        <v>0</v>
      </c>
      <c r="J3866" s="514"/>
      <c r="K3866" s="514">
        <v>1</v>
      </c>
      <c r="L3866" s="514"/>
      <c r="M3866" s="199"/>
      <c r="N3866" s="682" t="s">
        <v>3508</v>
      </c>
    </row>
    <row r="3867" spans="1:14" ht="31.5" customHeight="1" thickBot="1">
      <c r="A3867" s="320"/>
      <c r="B3867" s="711"/>
      <c r="C3867" s="714"/>
      <c r="D3867" s="717"/>
      <c r="E3867" s="719"/>
      <c r="F3867" s="722"/>
      <c r="G3867" s="725"/>
      <c r="H3867" s="606" t="s">
        <v>25</v>
      </c>
      <c r="I3867" s="514">
        <v>0</v>
      </c>
      <c r="J3867" s="514"/>
      <c r="K3867" s="639">
        <v>0</v>
      </c>
      <c r="L3867" s="514"/>
      <c r="M3867" s="199"/>
      <c r="N3867" s="683" t="s">
        <v>3508</v>
      </c>
    </row>
    <row r="3868" spans="1:14" ht="31.5" customHeight="1" thickTop="1">
      <c r="A3868" s="320"/>
      <c r="B3868" s="709" t="s">
        <v>3478</v>
      </c>
      <c r="C3868" s="712" t="s">
        <v>3479</v>
      </c>
      <c r="D3868" s="715" t="s">
        <v>3480</v>
      </c>
      <c r="E3868" s="727" t="s">
        <v>42</v>
      </c>
      <c r="F3868" s="728" t="s">
        <v>3515</v>
      </c>
      <c r="G3868" s="730" t="s">
        <v>3516</v>
      </c>
      <c r="H3868" s="605" t="s">
        <v>22</v>
      </c>
      <c r="I3868" s="512">
        <v>43</v>
      </c>
      <c r="J3868" s="512"/>
      <c r="K3868" s="512">
        <v>43</v>
      </c>
      <c r="L3868" s="512">
        <v>43</v>
      </c>
      <c r="M3868" s="195">
        <v>43</v>
      </c>
      <c r="N3868" s="681"/>
    </row>
    <row r="3869" spans="1:14" ht="31.5" customHeight="1">
      <c r="A3869" s="320"/>
      <c r="B3869" s="710"/>
      <c r="C3869" s="713"/>
      <c r="D3869" s="716"/>
      <c r="E3869" s="719"/>
      <c r="F3869" s="722"/>
      <c r="G3869" s="725"/>
      <c r="H3869" s="606" t="s">
        <v>24</v>
      </c>
      <c r="I3869" s="514">
        <v>43</v>
      </c>
      <c r="J3869" s="514"/>
      <c r="K3869" s="514">
        <v>43</v>
      </c>
      <c r="L3869" s="514">
        <v>43</v>
      </c>
      <c r="M3869" s="199">
        <v>43</v>
      </c>
      <c r="N3869" s="682"/>
    </row>
    <row r="3870" spans="1:14" ht="31.5" customHeight="1" thickBot="1">
      <c r="A3870" s="320"/>
      <c r="B3870" s="711"/>
      <c r="C3870" s="714"/>
      <c r="D3870" s="717"/>
      <c r="E3870" s="719"/>
      <c r="F3870" s="722"/>
      <c r="G3870" s="725"/>
      <c r="H3870" s="606" t="s">
        <v>25</v>
      </c>
      <c r="I3870" s="514">
        <f>I3868/I3869</f>
        <v>1</v>
      </c>
      <c r="J3870" s="514"/>
      <c r="K3870" s="639">
        <f>K3868/K3869</f>
        <v>1</v>
      </c>
      <c r="L3870" s="514">
        <f>L3868/L3869</f>
        <v>1</v>
      </c>
      <c r="M3870" s="199">
        <f>M3868/M3869</f>
        <v>1</v>
      </c>
      <c r="N3870" s="683"/>
    </row>
    <row r="3871" spans="1:14" ht="31.5" customHeight="1" thickTop="1">
      <c r="A3871" s="320"/>
      <c r="B3871" s="709" t="s">
        <v>3478</v>
      </c>
      <c r="C3871" s="712" t="s">
        <v>3479</v>
      </c>
      <c r="D3871" s="715" t="s">
        <v>3480</v>
      </c>
      <c r="E3871" s="727" t="s">
        <v>402</v>
      </c>
      <c r="F3871" s="728" t="s">
        <v>3517</v>
      </c>
      <c r="G3871" s="730" t="s">
        <v>3518</v>
      </c>
      <c r="H3871" s="605" t="s">
        <v>22</v>
      </c>
      <c r="I3871" s="512">
        <v>43</v>
      </c>
      <c r="J3871" s="512"/>
      <c r="K3871" s="512">
        <v>43</v>
      </c>
      <c r="L3871" s="512"/>
      <c r="M3871" s="195"/>
      <c r="N3871" s="684" t="s">
        <v>3508</v>
      </c>
    </row>
    <row r="3872" spans="1:14" ht="31.5" customHeight="1">
      <c r="A3872" s="320"/>
      <c r="B3872" s="710"/>
      <c r="C3872" s="713"/>
      <c r="D3872" s="716"/>
      <c r="E3872" s="719"/>
      <c r="F3872" s="722"/>
      <c r="G3872" s="725"/>
      <c r="H3872" s="606" t="s">
        <v>24</v>
      </c>
      <c r="I3872" s="514">
        <v>43</v>
      </c>
      <c r="J3872" s="514"/>
      <c r="K3872" s="514">
        <v>43</v>
      </c>
      <c r="L3872" s="514"/>
      <c r="M3872" s="199"/>
      <c r="N3872" s="685" t="s">
        <v>3508</v>
      </c>
    </row>
    <row r="3873" spans="1:14" ht="31.5" customHeight="1" thickBot="1">
      <c r="A3873" s="320"/>
      <c r="B3873" s="711"/>
      <c r="C3873" s="714"/>
      <c r="D3873" s="717"/>
      <c r="E3873" s="719"/>
      <c r="F3873" s="722"/>
      <c r="G3873" s="725"/>
      <c r="H3873" s="606" t="s">
        <v>25</v>
      </c>
      <c r="I3873" s="514">
        <f>I3871/I3872</f>
        <v>1</v>
      </c>
      <c r="J3873" s="514"/>
      <c r="K3873" s="639">
        <f>K3871/K3872</f>
        <v>1</v>
      </c>
      <c r="L3873" s="514"/>
      <c r="M3873" s="199"/>
      <c r="N3873" s="686" t="s">
        <v>3508</v>
      </c>
    </row>
    <row r="3874" spans="1:14" ht="31.5" customHeight="1" thickTop="1">
      <c r="A3874" s="320"/>
      <c r="B3874" s="709" t="s">
        <v>3478</v>
      </c>
      <c r="C3874" s="712" t="s">
        <v>3479</v>
      </c>
      <c r="D3874" s="715" t="s">
        <v>3480</v>
      </c>
      <c r="E3874" s="727" t="s">
        <v>406</v>
      </c>
      <c r="F3874" s="728" t="s">
        <v>3519</v>
      </c>
      <c r="G3874" s="730" t="s">
        <v>3520</v>
      </c>
      <c r="H3874" s="605" t="s">
        <v>22</v>
      </c>
      <c r="I3874" s="512">
        <v>30</v>
      </c>
      <c r="J3874" s="512"/>
      <c r="K3874" s="512">
        <v>45</v>
      </c>
      <c r="L3874" s="512">
        <v>48</v>
      </c>
      <c r="M3874" s="195">
        <v>48</v>
      </c>
      <c r="N3874" s="681"/>
    </row>
    <row r="3875" spans="1:14" ht="31.5" customHeight="1">
      <c r="A3875" s="320"/>
      <c r="B3875" s="710"/>
      <c r="C3875" s="713"/>
      <c r="D3875" s="716"/>
      <c r="E3875" s="719"/>
      <c r="F3875" s="722"/>
      <c r="G3875" s="725"/>
      <c r="H3875" s="606" t="s">
        <v>24</v>
      </c>
      <c r="I3875" s="514">
        <v>248</v>
      </c>
      <c r="J3875" s="514"/>
      <c r="K3875" s="514">
        <v>248</v>
      </c>
      <c r="L3875" s="514">
        <v>248</v>
      </c>
      <c r="M3875" s="199">
        <v>248</v>
      </c>
      <c r="N3875" s="682"/>
    </row>
    <row r="3876" spans="1:14" ht="31.5" customHeight="1" thickBot="1">
      <c r="A3876" s="320"/>
      <c r="B3876" s="711"/>
      <c r="C3876" s="714"/>
      <c r="D3876" s="717"/>
      <c r="E3876" s="719"/>
      <c r="F3876" s="722"/>
      <c r="G3876" s="725"/>
      <c r="H3876" s="606" t="s">
        <v>25</v>
      </c>
      <c r="I3876" s="514">
        <f>I3874/I3875</f>
        <v>0.12096774193548387</v>
      </c>
      <c r="J3876" s="514"/>
      <c r="K3876" s="639">
        <f>K3874/K3875</f>
        <v>0.18145161290322581</v>
      </c>
      <c r="L3876" s="514">
        <f>L3874/L3875</f>
        <v>0.19354838709677419</v>
      </c>
      <c r="M3876" s="199">
        <f>M3874/M3875</f>
        <v>0.19354838709677419</v>
      </c>
      <c r="N3876" s="683"/>
    </row>
    <row r="3877" spans="1:14" ht="31.5" customHeight="1" thickTop="1">
      <c r="A3877" s="320"/>
      <c r="B3877" s="709" t="s">
        <v>3478</v>
      </c>
      <c r="C3877" s="712" t="s">
        <v>3479</v>
      </c>
      <c r="D3877" s="715" t="s">
        <v>3480</v>
      </c>
      <c r="E3877" s="727" t="s">
        <v>409</v>
      </c>
      <c r="F3877" s="728" t="s">
        <v>3521</v>
      </c>
      <c r="G3877" s="730" t="s">
        <v>3522</v>
      </c>
      <c r="H3877" s="605" t="s">
        <v>22</v>
      </c>
      <c r="I3877" s="512">
        <v>6</v>
      </c>
      <c r="J3877" s="512"/>
      <c r="K3877" s="512">
        <v>6</v>
      </c>
      <c r="L3877" s="512"/>
      <c r="M3877" s="195"/>
      <c r="N3877" s="684" t="s">
        <v>3508</v>
      </c>
    </row>
    <row r="3878" spans="1:14" ht="31.5" customHeight="1">
      <c r="A3878" s="320"/>
      <c r="B3878" s="710"/>
      <c r="C3878" s="713"/>
      <c r="D3878" s="716"/>
      <c r="E3878" s="719"/>
      <c r="F3878" s="722"/>
      <c r="G3878" s="725"/>
      <c r="H3878" s="606" t="s">
        <v>24</v>
      </c>
      <c r="I3878" s="514">
        <v>6</v>
      </c>
      <c r="J3878" s="514"/>
      <c r="K3878" s="514">
        <v>6</v>
      </c>
      <c r="L3878" s="514"/>
      <c r="M3878" s="199"/>
      <c r="N3878" s="685" t="s">
        <v>3508</v>
      </c>
    </row>
    <row r="3879" spans="1:14" ht="31.5" customHeight="1" thickBot="1">
      <c r="A3879" s="320"/>
      <c r="B3879" s="711"/>
      <c r="C3879" s="714"/>
      <c r="D3879" s="717"/>
      <c r="E3879" s="719"/>
      <c r="F3879" s="722"/>
      <c r="G3879" s="725"/>
      <c r="H3879" s="606" t="s">
        <v>25</v>
      </c>
      <c r="I3879" s="514">
        <f>I3877/I3878</f>
        <v>1</v>
      </c>
      <c r="J3879" s="514"/>
      <c r="K3879" s="639">
        <f>K3877/K3878</f>
        <v>1</v>
      </c>
      <c r="L3879" s="514"/>
      <c r="M3879" s="199"/>
      <c r="N3879" s="686" t="s">
        <v>3508</v>
      </c>
    </row>
    <row r="3880" spans="1:14" ht="31.5" customHeight="1" thickTop="1">
      <c r="A3880" s="320"/>
      <c r="B3880" s="709" t="s">
        <v>3478</v>
      </c>
      <c r="C3880" s="712" t="s">
        <v>3479</v>
      </c>
      <c r="D3880" s="715" t="s">
        <v>3480</v>
      </c>
      <c r="E3880" s="727" t="s">
        <v>412</v>
      </c>
      <c r="F3880" s="728" t="s">
        <v>3523</v>
      </c>
      <c r="G3880" s="730" t="s">
        <v>3524</v>
      </c>
      <c r="H3880" s="605" t="s">
        <v>22</v>
      </c>
      <c r="I3880" s="512">
        <v>0</v>
      </c>
      <c r="J3880" s="512"/>
      <c r="K3880" s="512">
        <v>5</v>
      </c>
      <c r="L3880" s="512"/>
      <c r="M3880" s="195"/>
      <c r="N3880" s="681" t="s">
        <v>3508</v>
      </c>
    </row>
    <row r="3881" spans="1:14" ht="31.5" customHeight="1">
      <c r="A3881" s="320"/>
      <c r="B3881" s="710"/>
      <c r="C3881" s="713"/>
      <c r="D3881" s="716"/>
      <c r="E3881" s="719"/>
      <c r="F3881" s="722"/>
      <c r="G3881" s="725"/>
      <c r="H3881" s="606" t="s">
        <v>24</v>
      </c>
      <c r="I3881" s="514">
        <v>43</v>
      </c>
      <c r="J3881" s="514"/>
      <c r="K3881" s="514">
        <v>43</v>
      </c>
      <c r="L3881" s="514"/>
      <c r="M3881" s="199"/>
      <c r="N3881" s="682" t="s">
        <v>3508</v>
      </c>
    </row>
    <row r="3882" spans="1:14" ht="31.5" customHeight="1" thickBot="1">
      <c r="A3882" s="320"/>
      <c r="B3882" s="711"/>
      <c r="C3882" s="714"/>
      <c r="D3882" s="717"/>
      <c r="E3882" s="719"/>
      <c r="F3882" s="722"/>
      <c r="G3882" s="725"/>
      <c r="H3882" s="606" t="s">
        <v>25</v>
      </c>
      <c r="I3882" s="514">
        <f>I3880/I3881</f>
        <v>0</v>
      </c>
      <c r="J3882" s="514"/>
      <c r="K3882" s="639">
        <f>K3880/K3881</f>
        <v>0.11627906976744186</v>
      </c>
      <c r="L3882" s="514"/>
      <c r="M3882" s="199"/>
      <c r="N3882" s="683" t="s">
        <v>3508</v>
      </c>
    </row>
    <row r="3883" spans="1:14" ht="31.5" customHeight="1" thickTop="1">
      <c r="A3883" s="320"/>
      <c r="B3883" s="709" t="s">
        <v>3478</v>
      </c>
      <c r="C3883" s="712" t="s">
        <v>3479</v>
      </c>
      <c r="D3883" s="715" t="s">
        <v>3480</v>
      </c>
      <c r="E3883" s="727" t="s">
        <v>415</v>
      </c>
      <c r="F3883" s="728" t="s">
        <v>3525</v>
      </c>
      <c r="G3883" s="730" t="s">
        <v>3526</v>
      </c>
      <c r="H3883" s="605" t="s">
        <v>22</v>
      </c>
      <c r="I3883" s="512"/>
      <c r="J3883" s="512"/>
      <c r="K3883" s="512"/>
      <c r="L3883" s="512"/>
      <c r="M3883" s="195"/>
      <c r="N3883" s="684" t="s">
        <v>3489</v>
      </c>
    </row>
    <row r="3884" spans="1:14" ht="31.5" customHeight="1">
      <c r="A3884" s="320"/>
      <c r="B3884" s="710"/>
      <c r="C3884" s="713"/>
      <c r="D3884" s="716"/>
      <c r="E3884" s="719"/>
      <c r="F3884" s="722"/>
      <c r="G3884" s="725"/>
      <c r="H3884" s="606" t="s">
        <v>24</v>
      </c>
      <c r="I3884" s="514"/>
      <c r="J3884" s="514"/>
      <c r="K3884" s="514"/>
      <c r="L3884" s="514"/>
      <c r="M3884" s="199"/>
      <c r="N3884" s="685" t="s">
        <v>3489</v>
      </c>
    </row>
    <row r="3885" spans="1:14" ht="31.5" customHeight="1" thickBot="1">
      <c r="A3885" s="320"/>
      <c r="B3885" s="711"/>
      <c r="C3885" s="714"/>
      <c r="D3885" s="717"/>
      <c r="E3885" s="719"/>
      <c r="F3885" s="722"/>
      <c r="G3885" s="725"/>
      <c r="H3885" s="606" t="s">
        <v>25</v>
      </c>
      <c r="I3885" s="514"/>
      <c r="J3885" s="514"/>
      <c r="K3885" s="639"/>
      <c r="L3885" s="514"/>
      <c r="M3885" s="199"/>
      <c r="N3885" s="686" t="s">
        <v>3489</v>
      </c>
    </row>
    <row r="3886" spans="1:14" ht="31.5" customHeight="1" thickTop="1">
      <c r="A3886" s="320"/>
      <c r="B3886" s="709" t="s">
        <v>3478</v>
      </c>
      <c r="C3886" s="712" t="s">
        <v>3479</v>
      </c>
      <c r="D3886" s="715" t="s">
        <v>3480</v>
      </c>
      <c r="E3886" s="727" t="s">
        <v>418</v>
      </c>
      <c r="F3886" s="728" t="s">
        <v>3527</v>
      </c>
      <c r="G3886" s="730" t="s">
        <v>3528</v>
      </c>
      <c r="H3886" s="605" t="s">
        <v>22</v>
      </c>
      <c r="I3886" s="512"/>
      <c r="J3886" s="512"/>
      <c r="K3886" s="512"/>
      <c r="L3886" s="512"/>
      <c r="M3886" s="195"/>
      <c r="N3886" s="681" t="s">
        <v>3489</v>
      </c>
    </row>
    <row r="3887" spans="1:14" ht="31.5" customHeight="1">
      <c r="A3887" s="320"/>
      <c r="B3887" s="710"/>
      <c r="C3887" s="713"/>
      <c r="D3887" s="716"/>
      <c r="E3887" s="719"/>
      <c r="F3887" s="722"/>
      <c r="G3887" s="725"/>
      <c r="H3887" s="606" t="s">
        <v>24</v>
      </c>
      <c r="I3887" s="514"/>
      <c r="J3887" s="514"/>
      <c r="K3887" s="514"/>
      <c r="L3887" s="514"/>
      <c r="M3887" s="199"/>
      <c r="N3887" s="682" t="s">
        <v>3489</v>
      </c>
    </row>
    <row r="3888" spans="1:14" ht="31.5" customHeight="1" thickBot="1">
      <c r="A3888" s="320"/>
      <c r="B3888" s="711"/>
      <c r="C3888" s="714"/>
      <c r="D3888" s="717"/>
      <c r="E3888" s="719"/>
      <c r="F3888" s="722"/>
      <c r="G3888" s="725"/>
      <c r="H3888" s="606" t="s">
        <v>25</v>
      </c>
      <c r="I3888" s="514"/>
      <c r="J3888" s="514"/>
      <c r="K3888" s="639"/>
      <c r="L3888" s="514"/>
      <c r="M3888" s="199"/>
      <c r="N3888" s="683" t="s">
        <v>3489</v>
      </c>
    </row>
    <row r="3889" spans="1:14" ht="31.5" customHeight="1" thickTop="1">
      <c r="A3889" s="320"/>
      <c r="B3889" s="709" t="s">
        <v>3478</v>
      </c>
      <c r="C3889" s="712" t="s">
        <v>3479</v>
      </c>
      <c r="D3889" s="715" t="s">
        <v>3480</v>
      </c>
      <c r="E3889" s="727" t="s">
        <v>421</v>
      </c>
      <c r="F3889" s="728" t="s">
        <v>3529</v>
      </c>
      <c r="G3889" s="730" t="s">
        <v>3530</v>
      </c>
      <c r="H3889" s="605" t="s">
        <v>22</v>
      </c>
      <c r="I3889" s="512"/>
      <c r="J3889" s="512"/>
      <c r="K3889" s="512"/>
      <c r="L3889" s="512"/>
      <c r="M3889" s="195"/>
      <c r="N3889" s="684" t="s">
        <v>3489</v>
      </c>
    </row>
    <row r="3890" spans="1:14" ht="31.5" customHeight="1">
      <c r="A3890" s="320"/>
      <c r="B3890" s="710"/>
      <c r="C3890" s="713"/>
      <c r="D3890" s="716"/>
      <c r="E3890" s="719"/>
      <c r="F3890" s="722"/>
      <c r="G3890" s="725"/>
      <c r="H3890" s="606" t="s">
        <v>24</v>
      </c>
      <c r="I3890" s="514"/>
      <c r="J3890" s="514"/>
      <c r="K3890" s="514"/>
      <c r="L3890" s="514"/>
      <c r="M3890" s="199"/>
      <c r="N3890" s="685" t="s">
        <v>3489</v>
      </c>
    </row>
    <row r="3891" spans="1:14" ht="31.5" customHeight="1" thickBot="1">
      <c r="A3891" s="320"/>
      <c r="B3891" s="711"/>
      <c r="C3891" s="714"/>
      <c r="D3891" s="717"/>
      <c r="E3891" s="719"/>
      <c r="F3891" s="722"/>
      <c r="G3891" s="725"/>
      <c r="H3891" s="606" t="s">
        <v>25</v>
      </c>
      <c r="I3891" s="514"/>
      <c r="J3891" s="514"/>
      <c r="K3891" s="639"/>
      <c r="L3891" s="514"/>
      <c r="M3891" s="199"/>
      <c r="N3891" s="686" t="s">
        <v>3489</v>
      </c>
    </row>
    <row r="3892" spans="1:14" ht="31.5" customHeight="1" thickTop="1">
      <c r="A3892" s="320"/>
      <c r="B3892" s="709" t="s">
        <v>3478</v>
      </c>
      <c r="C3892" s="712" t="s">
        <v>3479</v>
      </c>
      <c r="D3892" s="715" t="s">
        <v>3480</v>
      </c>
      <c r="E3892" s="727" t="s">
        <v>424</v>
      </c>
      <c r="F3892" s="728" t="s">
        <v>3531</v>
      </c>
      <c r="G3892" s="730" t="s">
        <v>3532</v>
      </c>
      <c r="H3892" s="605" t="s">
        <v>22</v>
      </c>
      <c r="I3892" s="512"/>
      <c r="J3892" s="512"/>
      <c r="K3892" s="512"/>
      <c r="L3892" s="512"/>
      <c r="M3892" s="195"/>
      <c r="N3892" s="681" t="s">
        <v>3489</v>
      </c>
    </row>
    <row r="3893" spans="1:14" ht="31.5" customHeight="1">
      <c r="A3893" s="320"/>
      <c r="B3893" s="710"/>
      <c r="C3893" s="713"/>
      <c r="D3893" s="716"/>
      <c r="E3893" s="719"/>
      <c r="F3893" s="722"/>
      <c r="G3893" s="725"/>
      <c r="H3893" s="606" t="s">
        <v>24</v>
      </c>
      <c r="I3893" s="514"/>
      <c r="J3893" s="514"/>
      <c r="K3893" s="514"/>
      <c r="L3893" s="514"/>
      <c r="M3893" s="199"/>
      <c r="N3893" s="682" t="s">
        <v>3489</v>
      </c>
    </row>
    <row r="3894" spans="1:14" ht="31.5" customHeight="1" thickBot="1">
      <c r="A3894" s="320"/>
      <c r="B3894" s="711"/>
      <c r="C3894" s="714"/>
      <c r="D3894" s="717"/>
      <c r="E3894" s="719"/>
      <c r="F3894" s="722"/>
      <c r="G3894" s="725"/>
      <c r="H3894" s="606" t="s">
        <v>25</v>
      </c>
      <c r="I3894" s="514"/>
      <c r="J3894" s="514"/>
      <c r="K3894" s="639"/>
      <c r="L3894" s="514"/>
      <c r="M3894" s="199"/>
      <c r="N3894" s="683" t="s">
        <v>3489</v>
      </c>
    </row>
    <row r="3895" spans="1:14" ht="31.5" customHeight="1" thickTop="1">
      <c r="A3895" s="320"/>
      <c r="B3895" s="709" t="s">
        <v>3478</v>
      </c>
      <c r="C3895" s="712" t="s">
        <v>3479</v>
      </c>
      <c r="D3895" s="715" t="s">
        <v>3480</v>
      </c>
      <c r="E3895" s="727" t="s">
        <v>427</v>
      </c>
      <c r="F3895" s="728" t="s">
        <v>3533</v>
      </c>
      <c r="G3895" s="730" t="s">
        <v>3534</v>
      </c>
      <c r="H3895" s="605" t="s">
        <v>22</v>
      </c>
      <c r="I3895" s="512"/>
      <c r="J3895" s="512"/>
      <c r="K3895" s="512"/>
      <c r="L3895" s="512"/>
      <c r="M3895" s="195"/>
      <c r="N3895" s="684" t="s">
        <v>3489</v>
      </c>
    </row>
    <row r="3896" spans="1:14" ht="31.5" customHeight="1">
      <c r="A3896" s="320"/>
      <c r="B3896" s="710"/>
      <c r="C3896" s="713"/>
      <c r="D3896" s="716"/>
      <c r="E3896" s="719"/>
      <c r="F3896" s="722"/>
      <c r="G3896" s="725"/>
      <c r="H3896" s="606" t="s">
        <v>24</v>
      </c>
      <c r="I3896" s="514"/>
      <c r="J3896" s="514"/>
      <c r="K3896" s="514"/>
      <c r="L3896" s="514"/>
      <c r="M3896" s="199"/>
      <c r="N3896" s="685" t="s">
        <v>3489</v>
      </c>
    </row>
    <row r="3897" spans="1:14" ht="31.5" customHeight="1" thickBot="1">
      <c r="A3897" s="320"/>
      <c r="B3897" s="711"/>
      <c r="C3897" s="714"/>
      <c r="D3897" s="717"/>
      <c r="E3897" s="719"/>
      <c r="F3897" s="722"/>
      <c r="G3897" s="725"/>
      <c r="H3897" s="606" t="s">
        <v>25</v>
      </c>
      <c r="I3897" s="514"/>
      <c r="J3897" s="514"/>
      <c r="K3897" s="639"/>
      <c r="L3897" s="514"/>
      <c r="M3897" s="199"/>
      <c r="N3897" s="686" t="s">
        <v>3489</v>
      </c>
    </row>
    <row r="3898" spans="1:14" ht="31.5" customHeight="1" thickTop="1">
      <c r="A3898" s="320"/>
      <c r="B3898" s="709" t="s">
        <v>3478</v>
      </c>
      <c r="C3898" s="712" t="s">
        <v>3479</v>
      </c>
      <c r="D3898" s="715" t="s">
        <v>3480</v>
      </c>
      <c r="E3898" s="727" t="s">
        <v>430</v>
      </c>
      <c r="F3898" s="728" t="s">
        <v>3535</v>
      </c>
      <c r="G3898" s="730" t="s">
        <v>3536</v>
      </c>
      <c r="H3898" s="605" t="s">
        <v>22</v>
      </c>
      <c r="I3898" s="512"/>
      <c r="J3898" s="512"/>
      <c r="K3898" s="512"/>
      <c r="L3898" s="512"/>
      <c r="M3898" s="195"/>
      <c r="N3898" s="681" t="s">
        <v>3489</v>
      </c>
    </row>
    <row r="3899" spans="1:14" ht="31.5" customHeight="1">
      <c r="A3899" s="320"/>
      <c r="B3899" s="710"/>
      <c r="C3899" s="713"/>
      <c r="D3899" s="716"/>
      <c r="E3899" s="719"/>
      <c r="F3899" s="722"/>
      <c r="G3899" s="725"/>
      <c r="H3899" s="606" t="s">
        <v>24</v>
      </c>
      <c r="I3899" s="514"/>
      <c r="J3899" s="514"/>
      <c r="K3899" s="514"/>
      <c r="L3899" s="514"/>
      <c r="M3899" s="199"/>
      <c r="N3899" s="682" t="s">
        <v>3489</v>
      </c>
    </row>
    <row r="3900" spans="1:14" ht="31.5" customHeight="1" thickBot="1">
      <c r="A3900" s="320"/>
      <c r="B3900" s="711"/>
      <c r="C3900" s="714"/>
      <c r="D3900" s="717"/>
      <c r="E3900" s="719"/>
      <c r="F3900" s="722"/>
      <c r="G3900" s="725"/>
      <c r="H3900" s="606" t="s">
        <v>25</v>
      </c>
      <c r="I3900" s="514"/>
      <c r="J3900" s="514"/>
      <c r="K3900" s="639"/>
      <c r="L3900" s="514"/>
      <c r="M3900" s="199"/>
      <c r="N3900" s="683" t="s">
        <v>3489</v>
      </c>
    </row>
    <row r="3901" spans="1:14" ht="31.5" customHeight="1" thickTop="1">
      <c r="A3901" s="320"/>
      <c r="B3901" s="709" t="s">
        <v>3478</v>
      </c>
      <c r="C3901" s="712" t="s">
        <v>3479</v>
      </c>
      <c r="D3901" s="715" t="s">
        <v>3480</v>
      </c>
      <c r="E3901" s="727" t="s">
        <v>629</v>
      </c>
      <c r="F3901" s="728" t="s">
        <v>3537</v>
      </c>
      <c r="G3901" s="730" t="s">
        <v>3538</v>
      </c>
      <c r="H3901" s="605" t="s">
        <v>22</v>
      </c>
      <c r="I3901" s="512"/>
      <c r="J3901" s="512"/>
      <c r="K3901" s="512"/>
      <c r="L3901" s="512"/>
      <c r="M3901" s="195"/>
      <c r="N3901" s="684" t="s">
        <v>3489</v>
      </c>
    </row>
    <row r="3902" spans="1:14" ht="31.5" customHeight="1">
      <c r="A3902" s="320"/>
      <c r="B3902" s="710"/>
      <c r="C3902" s="713"/>
      <c r="D3902" s="716"/>
      <c r="E3902" s="719"/>
      <c r="F3902" s="722"/>
      <c r="G3902" s="725"/>
      <c r="H3902" s="606" t="s">
        <v>24</v>
      </c>
      <c r="I3902" s="514"/>
      <c r="J3902" s="514"/>
      <c r="K3902" s="514"/>
      <c r="L3902" s="514"/>
      <c r="M3902" s="199"/>
      <c r="N3902" s="685" t="s">
        <v>3489</v>
      </c>
    </row>
    <row r="3903" spans="1:14" ht="31.5" customHeight="1" thickBot="1">
      <c r="A3903" s="320"/>
      <c r="B3903" s="711"/>
      <c r="C3903" s="714"/>
      <c r="D3903" s="717"/>
      <c r="E3903" s="719"/>
      <c r="F3903" s="722"/>
      <c r="G3903" s="725"/>
      <c r="H3903" s="606" t="s">
        <v>25</v>
      </c>
      <c r="I3903" s="514"/>
      <c r="J3903" s="514"/>
      <c r="K3903" s="639"/>
      <c r="L3903" s="514"/>
      <c r="M3903" s="199"/>
      <c r="N3903" s="686" t="s">
        <v>3489</v>
      </c>
    </row>
    <row r="3904" spans="1:14" ht="31.5" customHeight="1" thickTop="1">
      <c r="A3904" s="320"/>
      <c r="B3904" s="709" t="s">
        <v>3478</v>
      </c>
      <c r="C3904" s="712" t="s">
        <v>3479</v>
      </c>
      <c r="D3904" s="715" t="s">
        <v>3480</v>
      </c>
      <c r="E3904" s="727" t="s">
        <v>632</v>
      </c>
      <c r="F3904" s="728" t="s">
        <v>3539</v>
      </c>
      <c r="G3904" s="730" t="s">
        <v>3540</v>
      </c>
      <c r="H3904" s="605" t="s">
        <v>22</v>
      </c>
      <c r="I3904" s="512"/>
      <c r="J3904" s="512"/>
      <c r="K3904" s="512"/>
      <c r="L3904" s="512"/>
      <c r="M3904" s="195"/>
      <c r="N3904" s="681" t="s">
        <v>3489</v>
      </c>
    </row>
    <row r="3905" spans="1:14" ht="31.5" customHeight="1">
      <c r="A3905" s="320"/>
      <c r="B3905" s="710"/>
      <c r="C3905" s="713"/>
      <c r="D3905" s="716"/>
      <c r="E3905" s="719"/>
      <c r="F3905" s="722"/>
      <c r="G3905" s="725"/>
      <c r="H3905" s="606" t="s">
        <v>24</v>
      </c>
      <c r="I3905" s="514"/>
      <c r="J3905" s="514"/>
      <c r="K3905" s="514"/>
      <c r="L3905" s="514"/>
      <c r="M3905" s="199"/>
      <c r="N3905" s="682" t="s">
        <v>3489</v>
      </c>
    </row>
    <row r="3906" spans="1:14" ht="31.5" customHeight="1" thickBot="1">
      <c r="A3906" s="320"/>
      <c r="B3906" s="711"/>
      <c r="C3906" s="714"/>
      <c r="D3906" s="717"/>
      <c r="E3906" s="719"/>
      <c r="F3906" s="722"/>
      <c r="G3906" s="725"/>
      <c r="H3906" s="606" t="s">
        <v>25</v>
      </c>
      <c r="I3906" s="514"/>
      <c r="J3906" s="514"/>
      <c r="K3906" s="639"/>
      <c r="L3906" s="514"/>
      <c r="M3906" s="199"/>
      <c r="N3906" s="683" t="s">
        <v>3489</v>
      </c>
    </row>
    <row r="3907" spans="1:14" ht="31.5" customHeight="1" thickTop="1">
      <c r="A3907" s="320"/>
      <c r="B3907" s="709" t="s">
        <v>3478</v>
      </c>
      <c r="C3907" s="712" t="s">
        <v>3479</v>
      </c>
      <c r="D3907" s="715" t="s">
        <v>3480</v>
      </c>
      <c r="E3907" s="727" t="s">
        <v>637</v>
      </c>
      <c r="F3907" s="728" t="s">
        <v>3541</v>
      </c>
      <c r="G3907" s="730" t="s">
        <v>3542</v>
      </c>
      <c r="H3907" s="605" t="s">
        <v>22</v>
      </c>
      <c r="I3907" s="512"/>
      <c r="J3907" s="512"/>
      <c r="K3907" s="512"/>
      <c r="L3907" s="512"/>
      <c r="M3907" s="195"/>
      <c r="N3907" s="684" t="s">
        <v>3489</v>
      </c>
    </row>
    <row r="3908" spans="1:14" ht="31.5" customHeight="1">
      <c r="A3908" s="320"/>
      <c r="B3908" s="710"/>
      <c r="C3908" s="713"/>
      <c r="D3908" s="716"/>
      <c r="E3908" s="719"/>
      <c r="F3908" s="722"/>
      <c r="G3908" s="725"/>
      <c r="H3908" s="606" t="s">
        <v>24</v>
      </c>
      <c r="I3908" s="514"/>
      <c r="J3908" s="514"/>
      <c r="K3908" s="514"/>
      <c r="L3908" s="514"/>
      <c r="M3908" s="199"/>
      <c r="N3908" s="685" t="s">
        <v>3489</v>
      </c>
    </row>
    <row r="3909" spans="1:14" ht="31.5" customHeight="1" thickBot="1">
      <c r="A3909" s="320"/>
      <c r="B3909" s="711"/>
      <c r="C3909" s="714"/>
      <c r="D3909" s="717"/>
      <c r="E3909" s="719"/>
      <c r="F3909" s="722"/>
      <c r="G3909" s="725"/>
      <c r="H3909" s="606" t="s">
        <v>25</v>
      </c>
      <c r="I3909" s="514"/>
      <c r="J3909" s="514"/>
      <c r="K3909" s="639"/>
      <c r="L3909" s="514"/>
      <c r="M3909" s="199"/>
      <c r="N3909" s="686" t="s">
        <v>3489</v>
      </c>
    </row>
    <row r="3910" spans="1:14" ht="31.5" customHeight="1" thickTop="1">
      <c r="A3910" s="320"/>
      <c r="B3910" s="709" t="s">
        <v>3478</v>
      </c>
      <c r="C3910" s="712" t="s">
        <v>3479</v>
      </c>
      <c r="D3910" s="715" t="s">
        <v>3480</v>
      </c>
      <c r="E3910" s="727" t="s">
        <v>640</v>
      </c>
      <c r="F3910" s="728" t="s">
        <v>3543</v>
      </c>
      <c r="G3910" s="730" t="s">
        <v>3544</v>
      </c>
      <c r="H3910" s="605" t="s">
        <v>22</v>
      </c>
      <c r="I3910" s="512">
        <v>0</v>
      </c>
      <c r="J3910" s="512">
        <v>0</v>
      </c>
      <c r="K3910" s="512">
        <v>0</v>
      </c>
      <c r="L3910" s="512">
        <v>0</v>
      </c>
      <c r="M3910" s="195">
        <v>0</v>
      </c>
      <c r="N3910" s="681" t="s">
        <v>3545</v>
      </c>
    </row>
    <row r="3911" spans="1:14" ht="31.5" customHeight="1">
      <c r="A3911" s="320"/>
      <c r="B3911" s="710"/>
      <c r="C3911" s="713"/>
      <c r="D3911" s="716"/>
      <c r="E3911" s="719"/>
      <c r="F3911" s="722"/>
      <c r="G3911" s="725"/>
      <c r="H3911" s="606" t="s">
        <v>24</v>
      </c>
      <c r="I3911" s="514">
        <v>43</v>
      </c>
      <c r="J3911" s="514">
        <v>43</v>
      </c>
      <c r="K3911" s="514">
        <v>43</v>
      </c>
      <c r="L3911" s="514">
        <v>43</v>
      </c>
      <c r="M3911" s="199">
        <v>43</v>
      </c>
      <c r="N3911" s="682" t="s">
        <v>3545</v>
      </c>
    </row>
    <row r="3912" spans="1:14" ht="31.5" customHeight="1" thickBot="1">
      <c r="A3912" s="320"/>
      <c r="B3912" s="711"/>
      <c r="C3912" s="714"/>
      <c r="D3912" s="717"/>
      <c r="E3912" s="719"/>
      <c r="F3912" s="722"/>
      <c r="G3912" s="725"/>
      <c r="H3912" s="606" t="s">
        <v>25</v>
      </c>
      <c r="I3912" s="514">
        <v>0</v>
      </c>
      <c r="J3912" s="514">
        <v>0</v>
      </c>
      <c r="K3912" s="639">
        <v>0</v>
      </c>
      <c r="L3912" s="514">
        <v>0</v>
      </c>
      <c r="M3912" s="199">
        <v>0</v>
      </c>
      <c r="N3912" s="683" t="s">
        <v>3545</v>
      </c>
    </row>
    <row r="3913" spans="1:14" ht="31.5" customHeight="1" thickTop="1">
      <c r="A3913" s="320"/>
      <c r="B3913" s="709" t="s">
        <v>3478</v>
      </c>
      <c r="C3913" s="712" t="s">
        <v>3479</v>
      </c>
      <c r="D3913" s="715" t="s">
        <v>3480</v>
      </c>
      <c r="E3913" s="727" t="s">
        <v>643</v>
      </c>
      <c r="F3913" s="728" t="s">
        <v>3546</v>
      </c>
      <c r="G3913" s="730" t="s">
        <v>3547</v>
      </c>
      <c r="H3913" s="605" t="s">
        <v>22</v>
      </c>
      <c r="I3913" s="512">
        <v>0</v>
      </c>
      <c r="J3913" s="512">
        <v>0</v>
      </c>
      <c r="K3913" s="512">
        <v>0</v>
      </c>
      <c r="L3913" s="512">
        <v>0</v>
      </c>
      <c r="M3913" s="195">
        <v>0</v>
      </c>
      <c r="N3913" s="684" t="s">
        <v>3545</v>
      </c>
    </row>
    <row r="3914" spans="1:14" ht="31.5" customHeight="1">
      <c r="A3914" s="320"/>
      <c r="B3914" s="710"/>
      <c r="C3914" s="713"/>
      <c r="D3914" s="716"/>
      <c r="E3914" s="719"/>
      <c r="F3914" s="722"/>
      <c r="G3914" s="725"/>
      <c r="H3914" s="606" t="s">
        <v>24</v>
      </c>
      <c r="I3914" s="514">
        <v>10</v>
      </c>
      <c r="J3914" s="514">
        <v>7</v>
      </c>
      <c r="K3914" s="514">
        <v>15</v>
      </c>
      <c r="L3914" s="514">
        <v>15</v>
      </c>
      <c r="M3914" s="199">
        <v>32</v>
      </c>
      <c r="N3914" s="685" t="s">
        <v>3545</v>
      </c>
    </row>
    <row r="3915" spans="1:14" ht="31.5" customHeight="1" thickBot="1">
      <c r="A3915" s="320"/>
      <c r="B3915" s="711"/>
      <c r="C3915" s="714"/>
      <c r="D3915" s="717"/>
      <c r="E3915" s="719"/>
      <c r="F3915" s="722"/>
      <c r="G3915" s="725"/>
      <c r="H3915" s="606" t="s">
        <v>25</v>
      </c>
      <c r="I3915" s="514">
        <v>0</v>
      </c>
      <c r="J3915" s="514">
        <v>0</v>
      </c>
      <c r="K3915" s="639">
        <v>0</v>
      </c>
      <c r="L3915" s="514">
        <v>0</v>
      </c>
      <c r="M3915" s="199">
        <v>0</v>
      </c>
      <c r="N3915" s="686" t="s">
        <v>3545</v>
      </c>
    </row>
    <row r="3916" spans="1:14" ht="31.5" customHeight="1" thickTop="1">
      <c r="A3916" s="320"/>
      <c r="B3916" s="709" t="s">
        <v>3478</v>
      </c>
      <c r="C3916" s="712" t="s">
        <v>3479</v>
      </c>
      <c r="D3916" s="715" t="s">
        <v>3480</v>
      </c>
      <c r="E3916" s="727" t="s">
        <v>649</v>
      </c>
      <c r="F3916" s="728" t="s">
        <v>3548</v>
      </c>
      <c r="G3916" s="730" t="s">
        <v>3549</v>
      </c>
      <c r="H3916" s="605" t="s">
        <v>22</v>
      </c>
      <c r="I3916" s="512">
        <v>6</v>
      </c>
      <c r="J3916" s="512">
        <v>0</v>
      </c>
      <c r="K3916" s="512">
        <v>1</v>
      </c>
      <c r="L3916" s="512">
        <v>3</v>
      </c>
      <c r="M3916" s="195">
        <v>10</v>
      </c>
      <c r="N3916" s="681" t="s">
        <v>3550</v>
      </c>
    </row>
    <row r="3917" spans="1:14" ht="31.5" customHeight="1">
      <c r="A3917" s="320"/>
      <c r="B3917" s="710"/>
      <c r="C3917" s="713"/>
      <c r="D3917" s="716"/>
      <c r="E3917" s="719"/>
      <c r="F3917" s="722"/>
      <c r="G3917" s="725"/>
      <c r="H3917" s="606" t="s">
        <v>24</v>
      </c>
      <c r="I3917" s="514">
        <v>21</v>
      </c>
      <c r="J3917" s="514">
        <v>0</v>
      </c>
      <c r="K3917" s="514">
        <v>1</v>
      </c>
      <c r="L3917" s="514">
        <v>3</v>
      </c>
      <c r="M3917" s="199">
        <v>25</v>
      </c>
      <c r="N3917" s="682" t="s">
        <v>3550</v>
      </c>
    </row>
    <row r="3918" spans="1:14" ht="31.5" customHeight="1" thickBot="1">
      <c r="A3918" s="320"/>
      <c r="B3918" s="711"/>
      <c r="C3918" s="714"/>
      <c r="D3918" s="717"/>
      <c r="E3918" s="719"/>
      <c r="F3918" s="722"/>
      <c r="G3918" s="725"/>
      <c r="H3918" s="606" t="s">
        <v>25</v>
      </c>
      <c r="I3918" s="514">
        <f>I3916/I3917</f>
        <v>0.2857142857142857</v>
      </c>
      <c r="J3918" s="514">
        <v>0</v>
      </c>
      <c r="K3918" s="639">
        <f>K3916/K3917</f>
        <v>1</v>
      </c>
      <c r="L3918" s="514">
        <f>L3916/L3917</f>
        <v>1</v>
      </c>
      <c r="M3918" s="199">
        <f>M3916/M3917</f>
        <v>0.4</v>
      </c>
      <c r="N3918" s="683" t="s">
        <v>3550</v>
      </c>
    </row>
    <row r="3919" spans="1:14" ht="31.5" customHeight="1" thickTop="1">
      <c r="A3919" s="320"/>
      <c r="B3919" s="709" t="s">
        <v>3478</v>
      </c>
      <c r="C3919" s="712" t="s">
        <v>3479</v>
      </c>
      <c r="D3919" s="715" t="s">
        <v>3480</v>
      </c>
      <c r="E3919" s="727" t="s">
        <v>653</v>
      </c>
      <c r="F3919" s="728" t="s">
        <v>3551</v>
      </c>
      <c r="G3919" s="730" t="s">
        <v>3552</v>
      </c>
      <c r="H3919" s="605" t="s">
        <v>22</v>
      </c>
      <c r="I3919" s="512">
        <v>6</v>
      </c>
      <c r="J3919" s="512">
        <v>0</v>
      </c>
      <c r="K3919" s="512">
        <v>1</v>
      </c>
      <c r="L3919" s="512">
        <v>0</v>
      </c>
      <c r="M3919" s="195">
        <v>7</v>
      </c>
      <c r="N3919" s="684" t="s">
        <v>3550</v>
      </c>
    </row>
    <row r="3920" spans="1:14" ht="31.5" customHeight="1">
      <c r="A3920" s="320"/>
      <c r="B3920" s="710"/>
      <c r="C3920" s="713"/>
      <c r="D3920" s="716"/>
      <c r="E3920" s="719"/>
      <c r="F3920" s="722"/>
      <c r="G3920" s="725"/>
      <c r="H3920" s="606" t="s">
        <v>24</v>
      </c>
      <c r="I3920" s="514">
        <v>31</v>
      </c>
      <c r="J3920" s="514">
        <v>0</v>
      </c>
      <c r="K3920" s="514">
        <v>15</v>
      </c>
      <c r="L3920" s="514">
        <v>0</v>
      </c>
      <c r="M3920" s="199">
        <v>46</v>
      </c>
      <c r="N3920" s="685" t="s">
        <v>3550</v>
      </c>
    </row>
    <row r="3921" spans="1:14" ht="31.5" customHeight="1" thickBot="1">
      <c r="A3921" s="320"/>
      <c r="B3921" s="711"/>
      <c r="C3921" s="714"/>
      <c r="D3921" s="717"/>
      <c r="E3921" s="719"/>
      <c r="F3921" s="722"/>
      <c r="G3921" s="725"/>
      <c r="H3921" s="606" t="s">
        <v>25</v>
      </c>
      <c r="I3921" s="514">
        <f>I3919/I3920</f>
        <v>0.19354838709677419</v>
      </c>
      <c r="J3921" s="514">
        <v>0</v>
      </c>
      <c r="K3921" s="639">
        <f>K3919/K3920</f>
        <v>6.6666666666666666E-2</v>
      </c>
      <c r="L3921" s="514">
        <v>0</v>
      </c>
      <c r="M3921" s="199">
        <f>M3919/M3920</f>
        <v>0.15217391304347827</v>
      </c>
      <c r="N3921" s="686" t="s">
        <v>3550</v>
      </c>
    </row>
    <row r="3922" spans="1:14" ht="31.5" customHeight="1" thickTop="1">
      <c r="A3922" s="320"/>
      <c r="B3922" s="709" t="s">
        <v>3478</v>
      </c>
      <c r="C3922" s="712" t="s">
        <v>3479</v>
      </c>
      <c r="D3922" s="715" t="s">
        <v>3480</v>
      </c>
      <c r="E3922" s="727" t="s">
        <v>657</v>
      </c>
      <c r="F3922" s="728" t="s">
        <v>3553</v>
      </c>
      <c r="G3922" s="730" t="s">
        <v>3554</v>
      </c>
      <c r="H3922" s="605" t="s">
        <v>22</v>
      </c>
      <c r="I3922" s="512">
        <v>0</v>
      </c>
      <c r="J3922" s="512">
        <v>0</v>
      </c>
      <c r="K3922" s="512">
        <v>0</v>
      </c>
      <c r="L3922" s="512">
        <v>0</v>
      </c>
      <c r="M3922" s="195">
        <v>0</v>
      </c>
      <c r="N3922" s="681" t="s">
        <v>3498</v>
      </c>
    </row>
    <row r="3923" spans="1:14" ht="31.5" customHeight="1">
      <c r="A3923" s="320"/>
      <c r="B3923" s="710"/>
      <c r="C3923" s="713"/>
      <c r="D3923" s="716"/>
      <c r="E3923" s="719"/>
      <c r="F3923" s="722"/>
      <c r="G3923" s="725"/>
      <c r="H3923" s="606" t="s">
        <v>24</v>
      </c>
      <c r="I3923" s="514">
        <v>0</v>
      </c>
      <c r="J3923" s="514">
        <v>0</v>
      </c>
      <c r="K3923" s="514">
        <v>0</v>
      </c>
      <c r="L3923" s="514">
        <v>0</v>
      </c>
      <c r="M3923" s="199">
        <v>0</v>
      </c>
      <c r="N3923" s="682" t="s">
        <v>3498</v>
      </c>
    </row>
    <row r="3924" spans="1:14" ht="31.5" customHeight="1" thickBot="1">
      <c r="A3924" s="320"/>
      <c r="B3924" s="711"/>
      <c r="C3924" s="714"/>
      <c r="D3924" s="717"/>
      <c r="E3924" s="719"/>
      <c r="F3924" s="722"/>
      <c r="G3924" s="725"/>
      <c r="H3924" s="606" t="s">
        <v>25</v>
      </c>
      <c r="I3924" s="514">
        <v>0</v>
      </c>
      <c r="J3924" s="514">
        <v>0</v>
      </c>
      <c r="K3924" s="639">
        <v>0</v>
      </c>
      <c r="L3924" s="514">
        <v>0</v>
      </c>
      <c r="M3924" s="199">
        <v>0</v>
      </c>
      <c r="N3924" s="683" t="s">
        <v>3498</v>
      </c>
    </row>
    <row r="3925" spans="1:14" ht="31.5" customHeight="1" thickTop="1">
      <c r="A3925" s="320"/>
      <c r="B3925" s="709" t="s">
        <v>3478</v>
      </c>
      <c r="C3925" s="712" t="s">
        <v>3479</v>
      </c>
      <c r="D3925" s="715" t="s">
        <v>3480</v>
      </c>
      <c r="E3925" s="727" t="s">
        <v>661</v>
      </c>
      <c r="F3925" s="728" t="s">
        <v>3555</v>
      </c>
      <c r="G3925" s="730" t="s">
        <v>3556</v>
      </c>
      <c r="H3925" s="605" t="s">
        <v>22</v>
      </c>
      <c r="I3925" s="512">
        <v>0</v>
      </c>
      <c r="J3925" s="512">
        <v>0</v>
      </c>
      <c r="K3925" s="512">
        <v>0</v>
      </c>
      <c r="L3925" s="512">
        <v>0</v>
      </c>
      <c r="M3925" s="195">
        <v>0</v>
      </c>
      <c r="N3925" s="684" t="s">
        <v>3557</v>
      </c>
    </row>
    <row r="3926" spans="1:14" ht="31.5" customHeight="1">
      <c r="A3926" s="320"/>
      <c r="B3926" s="710"/>
      <c r="C3926" s="713"/>
      <c r="D3926" s="716"/>
      <c r="E3926" s="719"/>
      <c r="F3926" s="722"/>
      <c r="G3926" s="725"/>
      <c r="H3926" s="606" t="s">
        <v>24</v>
      </c>
      <c r="I3926" s="514">
        <v>3</v>
      </c>
      <c r="J3926" s="514">
        <v>3</v>
      </c>
      <c r="K3926" s="514">
        <v>3</v>
      </c>
      <c r="L3926" s="514">
        <v>3</v>
      </c>
      <c r="M3926" s="199">
        <v>3</v>
      </c>
      <c r="N3926" s="685" t="s">
        <v>3557</v>
      </c>
    </row>
    <row r="3927" spans="1:14" ht="31.5" customHeight="1" thickBot="1">
      <c r="A3927" s="320"/>
      <c r="B3927" s="711"/>
      <c r="C3927" s="714"/>
      <c r="D3927" s="717"/>
      <c r="E3927" s="719"/>
      <c r="F3927" s="722"/>
      <c r="G3927" s="725"/>
      <c r="H3927" s="606" t="s">
        <v>25</v>
      </c>
      <c r="I3927" s="514">
        <v>0</v>
      </c>
      <c r="J3927" s="514">
        <v>0</v>
      </c>
      <c r="K3927" s="639">
        <v>0</v>
      </c>
      <c r="L3927" s="514">
        <v>0</v>
      </c>
      <c r="M3927" s="199">
        <v>0</v>
      </c>
      <c r="N3927" s="686" t="s">
        <v>3557</v>
      </c>
    </row>
    <row r="3928" spans="1:14" ht="31.5" customHeight="1" thickTop="1">
      <c r="A3928" s="320"/>
      <c r="B3928" s="709" t="s">
        <v>3478</v>
      </c>
      <c r="C3928" s="712" t="s">
        <v>3479</v>
      </c>
      <c r="D3928" s="715" t="s">
        <v>3480</v>
      </c>
      <c r="E3928" s="727" t="s">
        <v>665</v>
      </c>
      <c r="F3928" s="728" t="s">
        <v>3558</v>
      </c>
      <c r="G3928" s="730" t="s">
        <v>3559</v>
      </c>
      <c r="H3928" s="605" t="s">
        <v>22</v>
      </c>
      <c r="I3928" s="512">
        <v>0</v>
      </c>
      <c r="J3928" s="512">
        <v>0</v>
      </c>
      <c r="K3928" s="512">
        <v>0</v>
      </c>
      <c r="L3928" s="512">
        <v>0</v>
      </c>
      <c r="M3928" s="195">
        <v>0</v>
      </c>
      <c r="N3928" s="681" t="s">
        <v>3557</v>
      </c>
    </row>
    <row r="3929" spans="1:14" ht="31.5" customHeight="1">
      <c r="A3929" s="320"/>
      <c r="B3929" s="710"/>
      <c r="C3929" s="713"/>
      <c r="D3929" s="716"/>
      <c r="E3929" s="719"/>
      <c r="F3929" s="722"/>
      <c r="G3929" s="725"/>
      <c r="H3929" s="606" t="s">
        <v>24</v>
      </c>
      <c r="I3929" s="514">
        <v>0</v>
      </c>
      <c r="J3929" s="514">
        <v>0</v>
      </c>
      <c r="K3929" s="514">
        <v>0</v>
      </c>
      <c r="L3929" s="514">
        <v>0</v>
      </c>
      <c r="M3929" s="199">
        <v>0</v>
      </c>
      <c r="N3929" s="682" t="s">
        <v>3557</v>
      </c>
    </row>
    <row r="3930" spans="1:14" ht="31.5" customHeight="1" thickBot="1">
      <c r="A3930" s="320"/>
      <c r="B3930" s="711"/>
      <c r="C3930" s="714"/>
      <c r="D3930" s="717"/>
      <c r="E3930" s="719"/>
      <c r="F3930" s="722"/>
      <c r="G3930" s="725"/>
      <c r="H3930" s="606" t="s">
        <v>25</v>
      </c>
      <c r="I3930" s="514">
        <v>0</v>
      </c>
      <c r="J3930" s="514">
        <v>0</v>
      </c>
      <c r="K3930" s="639">
        <v>0</v>
      </c>
      <c r="L3930" s="514">
        <v>0</v>
      </c>
      <c r="M3930" s="199">
        <v>0</v>
      </c>
      <c r="N3930" s="683" t="s">
        <v>3557</v>
      </c>
    </row>
    <row r="3931" spans="1:14" ht="31.5" customHeight="1" thickTop="1">
      <c r="A3931" s="320"/>
      <c r="B3931" s="709" t="s">
        <v>3478</v>
      </c>
      <c r="C3931" s="712" t="s">
        <v>3479</v>
      </c>
      <c r="D3931" s="715" t="s">
        <v>3480</v>
      </c>
      <c r="E3931" s="727" t="s">
        <v>669</v>
      </c>
      <c r="F3931" s="728" t="s">
        <v>3560</v>
      </c>
      <c r="G3931" s="730" t="s">
        <v>3561</v>
      </c>
      <c r="H3931" s="605" t="s">
        <v>22</v>
      </c>
      <c r="I3931" s="512">
        <v>0</v>
      </c>
      <c r="J3931" s="512">
        <v>0</v>
      </c>
      <c r="K3931" s="512">
        <v>0</v>
      </c>
      <c r="L3931" s="512">
        <v>0</v>
      </c>
      <c r="M3931" s="195">
        <v>0</v>
      </c>
      <c r="N3931" s="684" t="s">
        <v>3557</v>
      </c>
    </row>
    <row r="3932" spans="1:14" ht="31.5" customHeight="1">
      <c r="A3932" s="320"/>
      <c r="B3932" s="710"/>
      <c r="C3932" s="713"/>
      <c r="D3932" s="716"/>
      <c r="E3932" s="719"/>
      <c r="F3932" s="722"/>
      <c r="G3932" s="725"/>
      <c r="H3932" s="606" t="s">
        <v>24</v>
      </c>
      <c r="I3932" s="514">
        <v>6</v>
      </c>
      <c r="J3932" s="514">
        <v>6</v>
      </c>
      <c r="K3932" s="514">
        <v>6</v>
      </c>
      <c r="L3932" s="514">
        <v>6</v>
      </c>
      <c r="M3932" s="199">
        <v>6</v>
      </c>
      <c r="N3932" s="685" t="s">
        <v>3557</v>
      </c>
    </row>
    <row r="3933" spans="1:14" ht="31.5" customHeight="1" thickBot="1">
      <c r="A3933" s="320"/>
      <c r="B3933" s="711"/>
      <c r="C3933" s="714"/>
      <c r="D3933" s="717"/>
      <c r="E3933" s="719"/>
      <c r="F3933" s="722"/>
      <c r="G3933" s="725"/>
      <c r="H3933" s="606" t="s">
        <v>25</v>
      </c>
      <c r="I3933" s="514">
        <v>0</v>
      </c>
      <c r="J3933" s="514">
        <v>0</v>
      </c>
      <c r="K3933" s="639">
        <v>0</v>
      </c>
      <c r="L3933" s="514">
        <v>0</v>
      </c>
      <c r="M3933" s="199">
        <v>0</v>
      </c>
      <c r="N3933" s="686" t="s">
        <v>3557</v>
      </c>
    </row>
    <row r="3934" spans="1:14" ht="31.5" customHeight="1" thickTop="1">
      <c r="A3934" s="320"/>
      <c r="B3934" s="709" t="s">
        <v>3478</v>
      </c>
      <c r="C3934" s="712" t="s">
        <v>3479</v>
      </c>
      <c r="D3934" s="715" t="s">
        <v>3480</v>
      </c>
      <c r="E3934" s="727" t="s">
        <v>672</v>
      </c>
      <c r="F3934" s="728" t="s">
        <v>3562</v>
      </c>
      <c r="G3934" s="730" t="s">
        <v>3563</v>
      </c>
      <c r="H3934" s="605" t="s">
        <v>22</v>
      </c>
      <c r="I3934" s="512">
        <v>0</v>
      </c>
      <c r="J3934" s="512">
        <v>0</v>
      </c>
      <c r="K3934" s="512">
        <v>0</v>
      </c>
      <c r="L3934" s="512">
        <v>0</v>
      </c>
      <c r="M3934" s="195">
        <v>0</v>
      </c>
      <c r="N3934" s="681" t="s">
        <v>3557</v>
      </c>
    </row>
    <row r="3935" spans="1:14" ht="31.5" customHeight="1">
      <c r="A3935" s="320"/>
      <c r="B3935" s="710"/>
      <c r="C3935" s="713"/>
      <c r="D3935" s="716"/>
      <c r="E3935" s="719"/>
      <c r="F3935" s="722"/>
      <c r="G3935" s="725"/>
      <c r="H3935" s="606" t="s">
        <v>24</v>
      </c>
      <c r="I3935" s="514">
        <v>0</v>
      </c>
      <c r="J3935" s="514">
        <v>0</v>
      </c>
      <c r="K3935" s="514">
        <v>0</v>
      </c>
      <c r="L3935" s="514">
        <v>0</v>
      </c>
      <c r="M3935" s="199">
        <v>0</v>
      </c>
      <c r="N3935" s="682" t="s">
        <v>3557</v>
      </c>
    </row>
    <row r="3936" spans="1:14" ht="31.5" customHeight="1" thickBot="1">
      <c r="A3936" s="320"/>
      <c r="B3936" s="711"/>
      <c r="C3936" s="714"/>
      <c r="D3936" s="717"/>
      <c r="E3936" s="719"/>
      <c r="F3936" s="722"/>
      <c r="G3936" s="725"/>
      <c r="H3936" s="606" t="s">
        <v>25</v>
      </c>
      <c r="I3936" s="514">
        <v>0</v>
      </c>
      <c r="J3936" s="514">
        <v>0</v>
      </c>
      <c r="K3936" s="639">
        <v>0</v>
      </c>
      <c r="L3936" s="514">
        <v>0</v>
      </c>
      <c r="M3936" s="199">
        <v>0</v>
      </c>
      <c r="N3936" s="687" t="s">
        <v>3557</v>
      </c>
    </row>
    <row r="3937" spans="1:14" ht="31.5" customHeight="1" thickTop="1">
      <c r="A3937" s="320"/>
      <c r="B3937" s="709" t="s">
        <v>3478</v>
      </c>
      <c r="C3937" s="712" t="s">
        <v>3479</v>
      </c>
      <c r="D3937" s="715" t="s">
        <v>3480</v>
      </c>
      <c r="E3937" s="727" t="s">
        <v>676</v>
      </c>
      <c r="F3937" s="728" t="s">
        <v>3564</v>
      </c>
      <c r="G3937" s="730" t="s">
        <v>3565</v>
      </c>
      <c r="H3937" s="605" t="s">
        <v>22</v>
      </c>
      <c r="I3937" s="512">
        <v>15818</v>
      </c>
      <c r="J3937" s="512">
        <v>11904</v>
      </c>
      <c r="K3937" s="512">
        <v>9301</v>
      </c>
      <c r="L3937" s="512">
        <v>9608</v>
      </c>
      <c r="M3937" s="195">
        <v>46631</v>
      </c>
      <c r="N3937" s="681"/>
    </row>
    <row r="3938" spans="1:14" ht="31.5" customHeight="1">
      <c r="A3938" s="320"/>
      <c r="B3938" s="710"/>
      <c r="C3938" s="713"/>
      <c r="D3938" s="716"/>
      <c r="E3938" s="719"/>
      <c r="F3938" s="722"/>
      <c r="G3938" s="725"/>
      <c r="H3938" s="606" t="s">
        <v>24</v>
      </c>
      <c r="I3938" s="514">
        <v>15818</v>
      </c>
      <c r="J3938" s="514">
        <v>11904</v>
      </c>
      <c r="K3938" s="514">
        <v>9301</v>
      </c>
      <c r="L3938" s="514">
        <v>9608</v>
      </c>
      <c r="M3938" s="199">
        <v>46631</v>
      </c>
      <c r="N3938" s="682"/>
    </row>
    <row r="3939" spans="1:14" ht="31.5" customHeight="1" thickBot="1">
      <c r="A3939" s="320"/>
      <c r="B3939" s="711"/>
      <c r="C3939" s="714"/>
      <c r="D3939" s="717"/>
      <c r="E3939" s="719"/>
      <c r="F3939" s="722"/>
      <c r="G3939" s="725"/>
      <c r="H3939" s="606" t="s">
        <v>25</v>
      </c>
      <c r="I3939" s="514">
        <f>I3937/I3938</f>
        <v>1</v>
      </c>
      <c r="J3939" s="514">
        <f>J3937/J3938</f>
        <v>1</v>
      </c>
      <c r="K3939" s="639">
        <f>K3937/K3938</f>
        <v>1</v>
      </c>
      <c r="L3939" s="514">
        <f>L3937/L3938</f>
        <v>1</v>
      </c>
      <c r="M3939" s="199">
        <f>M3937/M3938</f>
        <v>1</v>
      </c>
      <c r="N3939" s="683"/>
    </row>
    <row r="3940" spans="1:14" ht="31.5" customHeight="1" thickTop="1">
      <c r="A3940" s="320"/>
      <c r="B3940" s="709" t="s">
        <v>3478</v>
      </c>
      <c r="C3940" s="712" t="s">
        <v>3566</v>
      </c>
      <c r="D3940" s="715" t="s">
        <v>3567</v>
      </c>
      <c r="E3940" s="727" t="s">
        <v>19</v>
      </c>
      <c r="F3940" s="728" t="s">
        <v>3568</v>
      </c>
      <c r="G3940" s="730" t="s">
        <v>3569</v>
      </c>
      <c r="H3940" s="605" t="s">
        <v>22</v>
      </c>
      <c r="I3940" s="512"/>
      <c r="J3940" s="512"/>
      <c r="K3940" s="512"/>
      <c r="L3940" s="512"/>
      <c r="M3940" s="195">
        <v>91132</v>
      </c>
      <c r="N3940" s="681"/>
    </row>
    <row r="3941" spans="1:14" ht="31.5" customHeight="1">
      <c r="A3941" s="320"/>
      <c r="B3941" s="710"/>
      <c r="C3941" s="713"/>
      <c r="D3941" s="716"/>
      <c r="E3941" s="719"/>
      <c r="F3941" s="722"/>
      <c r="G3941" s="725"/>
      <c r="H3941" s="606" t="s">
        <v>24</v>
      </c>
      <c r="I3941" s="514"/>
      <c r="J3941" s="514"/>
      <c r="K3941" s="514"/>
      <c r="L3941" s="514"/>
      <c r="M3941" s="199">
        <v>651486</v>
      </c>
      <c r="N3941" s="682"/>
    </row>
    <row r="3942" spans="1:14" ht="31.5" customHeight="1" thickBot="1">
      <c r="A3942" s="320"/>
      <c r="B3942" s="711"/>
      <c r="C3942" s="714"/>
      <c r="D3942" s="717"/>
      <c r="E3942" s="719"/>
      <c r="F3942" s="722"/>
      <c r="G3942" s="725"/>
      <c r="H3942" s="606" t="s">
        <v>25</v>
      </c>
      <c r="I3942" s="514"/>
      <c r="J3942" s="514"/>
      <c r="K3942" s="639"/>
      <c r="L3942" s="514"/>
      <c r="M3942" s="199">
        <f>+M3940/M3941</f>
        <v>0.13988328221941837</v>
      </c>
      <c r="N3942" s="683"/>
    </row>
    <row r="3943" spans="1:14" ht="31.5" customHeight="1" thickTop="1">
      <c r="A3943" s="320"/>
      <c r="B3943" s="709" t="s">
        <v>3478</v>
      </c>
      <c r="C3943" s="712" t="s">
        <v>3566</v>
      </c>
      <c r="D3943" s="715" t="s">
        <v>3567</v>
      </c>
      <c r="E3943" s="727" t="s">
        <v>26</v>
      </c>
      <c r="F3943" s="728" t="s">
        <v>3570</v>
      </c>
      <c r="G3943" s="730" t="s">
        <v>3571</v>
      </c>
      <c r="H3943" s="605" t="s">
        <v>22</v>
      </c>
      <c r="I3943" s="512">
        <v>12575</v>
      </c>
      <c r="J3943" s="512">
        <v>6569</v>
      </c>
      <c r="K3943" s="512">
        <v>12280</v>
      </c>
      <c r="L3943" s="512">
        <v>14326</v>
      </c>
      <c r="M3943" s="195">
        <v>45750</v>
      </c>
      <c r="N3943" s="684" t="s">
        <v>3572</v>
      </c>
    </row>
    <row r="3944" spans="1:14" ht="31.5" customHeight="1">
      <c r="A3944" s="320"/>
      <c r="B3944" s="710"/>
      <c r="C3944" s="713"/>
      <c r="D3944" s="716"/>
      <c r="E3944" s="719"/>
      <c r="F3944" s="722"/>
      <c r="G3944" s="725"/>
      <c r="H3944" s="606" t="s">
        <v>24</v>
      </c>
      <c r="I3944" s="514">
        <v>14350</v>
      </c>
      <c r="J3944" s="514">
        <v>27556</v>
      </c>
      <c r="K3944" s="514">
        <v>42061</v>
      </c>
      <c r="L3944" s="514">
        <v>55537</v>
      </c>
      <c r="M3944" s="199">
        <v>139504</v>
      </c>
      <c r="N3944" s="685" t="s">
        <v>3572</v>
      </c>
    </row>
    <row r="3945" spans="1:14" ht="31.5" customHeight="1" thickBot="1">
      <c r="A3945" s="320"/>
      <c r="B3945" s="711"/>
      <c r="C3945" s="714"/>
      <c r="D3945" s="717"/>
      <c r="E3945" s="719"/>
      <c r="F3945" s="722"/>
      <c r="G3945" s="725"/>
      <c r="H3945" s="606" t="s">
        <v>25</v>
      </c>
      <c r="I3945" s="514">
        <f>(I3943/I3944)</f>
        <v>0.87630662020905925</v>
      </c>
      <c r="J3945" s="514">
        <f>(J3943/J3944)</f>
        <v>0.2383872840760633</v>
      </c>
      <c r="K3945" s="639">
        <f>(K3943/K3944)</f>
        <v>0.29195691971184706</v>
      </c>
      <c r="L3945" s="514">
        <f>(L3943/L3944)</f>
        <v>0.25795415668833388</v>
      </c>
      <c r="M3945" s="199">
        <f>(M3943/M3944)</f>
        <v>0.32794758573230876</v>
      </c>
      <c r="N3945" s="686" t="s">
        <v>3572</v>
      </c>
    </row>
    <row r="3946" spans="1:14" ht="31.5" customHeight="1" thickTop="1">
      <c r="A3946" s="320"/>
      <c r="B3946" s="709" t="s">
        <v>3478</v>
      </c>
      <c r="C3946" s="712" t="s">
        <v>3566</v>
      </c>
      <c r="D3946" s="715" t="s">
        <v>3567</v>
      </c>
      <c r="E3946" s="727" t="s">
        <v>55</v>
      </c>
      <c r="F3946" s="728" t="s">
        <v>3573</v>
      </c>
      <c r="G3946" s="730" t="s">
        <v>3574</v>
      </c>
      <c r="H3946" s="605" t="s">
        <v>22</v>
      </c>
      <c r="I3946" s="512">
        <v>3211</v>
      </c>
      <c r="J3946" s="512">
        <v>185</v>
      </c>
      <c r="K3946" s="512">
        <v>404</v>
      </c>
      <c r="L3946" s="512">
        <v>579</v>
      </c>
      <c r="M3946" s="195">
        <v>4379</v>
      </c>
      <c r="N3946" s="681" t="s">
        <v>3572</v>
      </c>
    </row>
    <row r="3947" spans="1:14" ht="31.5" customHeight="1">
      <c r="A3947" s="320"/>
      <c r="B3947" s="710"/>
      <c r="C3947" s="713"/>
      <c r="D3947" s="716"/>
      <c r="E3947" s="719"/>
      <c r="F3947" s="722"/>
      <c r="G3947" s="725"/>
      <c r="H3947" s="606" t="s">
        <v>24</v>
      </c>
      <c r="I3947" s="514">
        <v>3211</v>
      </c>
      <c r="J3947" s="514">
        <v>13149</v>
      </c>
      <c r="K3947" s="514">
        <v>2293</v>
      </c>
      <c r="L3947" s="514">
        <v>3676</v>
      </c>
      <c r="M3947" s="199">
        <v>22329</v>
      </c>
      <c r="N3947" s="682" t="s">
        <v>3572</v>
      </c>
    </row>
    <row r="3948" spans="1:14" ht="31.5" customHeight="1" thickBot="1">
      <c r="A3948" s="320"/>
      <c r="B3948" s="711"/>
      <c r="C3948" s="714"/>
      <c r="D3948" s="717"/>
      <c r="E3948" s="719"/>
      <c r="F3948" s="722"/>
      <c r="G3948" s="725"/>
      <c r="H3948" s="606" t="s">
        <v>25</v>
      </c>
      <c r="I3948" s="514">
        <f>I3946/I3947</f>
        <v>1</v>
      </c>
      <c r="J3948" s="514">
        <f>J3946/J3947</f>
        <v>1.4069510989428853E-2</v>
      </c>
      <c r="K3948" s="639">
        <f>K3946/K3947</f>
        <v>0.17618839947666812</v>
      </c>
      <c r="L3948" s="514">
        <f>L3946/L3947</f>
        <v>0.15750816104461371</v>
      </c>
      <c r="M3948" s="199">
        <f>M3946/M3947</f>
        <v>0.19611267857942585</v>
      </c>
      <c r="N3948" s="683" t="s">
        <v>3572</v>
      </c>
    </row>
    <row r="3949" spans="1:14" ht="31.5" customHeight="1" thickTop="1">
      <c r="A3949" s="320"/>
      <c r="B3949" s="709" t="s">
        <v>3478</v>
      </c>
      <c r="C3949" s="712" t="s">
        <v>3566</v>
      </c>
      <c r="D3949" s="715" t="s">
        <v>3567</v>
      </c>
      <c r="E3949" s="727" t="s">
        <v>59</v>
      </c>
      <c r="F3949" s="728" t="s">
        <v>3575</v>
      </c>
      <c r="G3949" s="730" t="s">
        <v>3576</v>
      </c>
      <c r="H3949" s="605" t="s">
        <v>22</v>
      </c>
      <c r="I3949" s="512">
        <v>5326</v>
      </c>
      <c r="J3949" s="512">
        <v>4336</v>
      </c>
      <c r="K3949" s="512">
        <v>11835</v>
      </c>
      <c r="L3949" s="512">
        <v>6783</v>
      </c>
      <c r="M3949" s="195">
        <v>28536</v>
      </c>
      <c r="N3949" s="684"/>
    </row>
    <row r="3950" spans="1:14" ht="31.5" customHeight="1">
      <c r="A3950" s="320"/>
      <c r="B3950" s="710"/>
      <c r="C3950" s="713"/>
      <c r="D3950" s="716"/>
      <c r="E3950" s="719"/>
      <c r="F3950" s="722"/>
      <c r="G3950" s="725"/>
      <c r="H3950" s="606" t="s">
        <v>24</v>
      </c>
      <c r="I3950" s="514">
        <v>5582</v>
      </c>
      <c r="J3950" s="514">
        <v>4336</v>
      </c>
      <c r="K3950" s="514">
        <v>11835</v>
      </c>
      <c r="L3950" s="514">
        <v>6783</v>
      </c>
      <c r="M3950" s="199">
        <v>28536</v>
      </c>
      <c r="N3950" s="685"/>
    </row>
    <row r="3951" spans="1:14" ht="31.5" customHeight="1" thickBot="1">
      <c r="A3951" s="320"/>
      <c r="B3951" s="711"/>
      <c r="C3951" s="714"/>
      <c r="D3951" s="717"/>
      <c r="E3951" s="719"/>
      <c r="F3951" s="722"/>
      <c r="G3951" s="725"/>
      <c r="H3951" s="606" t="s">
        <v>25</v>
      </c>
      <c r="I3951" s="514">
        <f>(I3949/I3950)</f>
        <v>0.95413830168398428</v>
      </c>
      <c r="J3951" s="514">
        <f>(J3949/J3950)</f>
        <v>1</v>
      </c>
      <c r="K3951" s="639">
        <f>K3949/K3950</f>
        <v>1</v>
      </c>
      <c r="L3951" s="514">
        <f>L3949/L3950</f>
        <v>1</v>
      </c>
      <c r="M3951" s="199">
        <f>M3949/M3950</f>
        <v>1</v>
      </c>
      <c r="N3951" s="686"/>
    </row>
    <row r="3952" spans="1:14" ht="31.5" customHeight="1" thickTop="1">
      <c r="A3952" s="320"/>
      <c r="B3952" s="709" t="s">
        <v>3478</v>
      </c>
      <c r="C3952" s="712" t="s">
        <v>3566</v>
      </c>
      <c r="D3952" s="715" t="s">
        <v>3567</v>
      </c>
      <c r="E3952" s="727" t="s">
        <v>30</v>
      </c>
      <c r="F3952" s="728" t="s">
        <v>3577</v>
      </c>
      <c r="G3952" s="730" t="s">
        <v>3578</v>
      </c>
      <c r="H3952" s="605" t="s">
        <v>22</v>
      </c>
      <c r="I3952" s="512">
        <v>1980</v>
      </c>
      <c r="J3952" s="512"/>
      <c r="K3952" s="512"/>
      <c r="L3952" s="512"/>
      <c r="M3952" s="195">
        <v>1980</v>
      </c>
      <c r="N3952" s="681" t="s">
        <v>3579</v>
      </c>
    </row>
    <row r="3953" spans="1:14" ht="31.5" customHeight="1">
      <c r="A3953" s="320"/>
      <c r="B3953" s="710"/>
      <c r="C3953" s="713"/>
      <c r="D3953" s="716"/>
      <c r="E3953" s="719"/>
      <c r="F3953" s="722"/>
      <c r="G3953" s="725"/>
      <c r="H3953" s="606" t="s">
        <v>24</v>
      </c>
      <c r="I3953" s="514">
        <v>2043</v>
      </c>
      <c r="J3953" s="514"/>
      <c r="K3953" s="514"/>
      <c r="L3953" s="514"/>
      <c r="M3953" s="199">
        <v>2043</v>
      </c>
      <c r="N3953" s="688" t="s">
        <v>3579</v>
      </c>
    </row>
    <row r="3954" spans="1:14" ht="31.5" customHeight="1" thickBot="1">
      <c r="A3954" s="320"/>
      <c r="B3954" s="711"/>
      <c r="C3954" s="714"/>
      <c r="D3954" s="717"/>
      <c r="E3954" s="719"/>
      <c r="F3954" s="722"/>
      <c r="G3954" s="725"/>
      <c r="H3954" s="606" t="s">
        <v>25</v>
      </c>
      <c r="I3954" s="514">
        <f>I3952/I3953</f>
        <v>0.96916299559471364</v>
      </c>
      <c r="J3954" s="514"/>
      <c r="K3954" s="639"/>
      <c r="L3954" s="514"/>
      <c r="M3954" s="199">
        <f>M3952/M3953</f>
        <v>0.96916299559471364</v>
      </c>
      <c r="N3954" s="689" t="s">
        <v>3579</v>
      </c>
    </row>
    <row r="3955" spans="1:14" ht="31.5" customHeight="1" thickTop="1">
      <c r="A3955" s="320"/>
      <c r="B3955" s="709" t="s">
        <v>3478</v>
      </c>
      <c r="C3955" s="712" t="s">
        <v>3566</v>
      </c>
      <c r="D3955" s="715" t="s">
        <v>3567</v>
      </c>
      <c r="E3955" s="727" t="s">
        <v>33</v>
      </c>
      <c r="F3955" s="728" t="s">
        <v>3580</v>
      </c>
      <c r="G3955" s="730" t="s">
        <v>3581</v>
      </c>
      <c r="H3955" s="605" t="s">
        <v>22</v>
      </c>
      <c r="I3955" s="512">
        <v>10595</v>
      </c>
      <c r="J3955" s="512">
        <v>6569</v>
      </c>
      <c r="K3955" s="512">
        <v>12280</v>
      </c>
      <c r="L3955" s="512">
        <v>14326</v>
      </c>
      <c r="M3955" s="195">
        <v>43770</v>
      </c>
      <c r="N3955" s="684"/>
    </row>
    <row r="3956" spans="1:14" ht="31.5" customHeight="1">
      <c r="A3956" s="320"/>
      <c r="B3956" s="710"/>
      <c r="C3956" s="713"/>
      <c r="D3956" s="716"/>
      <c r="E3956" s="719"/>
      <c r="F3956" s="722"/>
      <c r="G3956" s="725"/>
      <c r="H3956" s="606" t="s">
        <v>24</v>
      </c>
      <c r="I3956" s="514">
        <v>12307</v>
      </c>
      <c r="J3956" s="514">
        <v>6569</v>
      </c>
      <c r="K3956" s="514">
        <v>12280</v>
      </c>
      <c r="L3956" s="514">
        <v>14326</v>
      </c>
      <c r="M3956" s="199">
        <v>45482</v>
      </c>
      <c r="N3956" s="685"/>
    </row>
    <row r="3957" spans="1:14" ht="31.5" customHeight="1" thickBot="1">
      <c r="A3957" s="320"/>
      <c r="B3957" s="711"/>
      <c r="C3957" s="714"/>
      <c r="D3957" s="717"/>
      <c r="E3957" s="719"/>
      <c r="F3957" s="722"/>
      <c r="G3957" s="725"/>
      <c r="H3957" s="606" t="s">
        <v>25</v>
      </c>
      <c r="I3957" s="514">
        <f>I3955/I3956</f>
        <v>0.86089217518485417</v>
      </c>
      <c r="J3957" s="514">
        <f>J3955/J3956</f>
        <v>1</v>
      </c>
      <c r="K3957" s="639">
        <f>K3955/K3956</f>
        <v>1</v>
      </c>
      <c r="L3957" s="514">
        <f>L3955/L3956</f>
        <v>1</v>
      </c>
      <c r="M3957" s="199">
        <f>M3955/M3956</f>
        <v>0.9623587353238644</v>
      </c>
      <c r="N3957" s="686"/>
    </row>
    <row r="3958" spans="1:14" ht="31.5" customHeight="1" thickTop="1">
      <c r="A3958" s="320"/>
      <c r="B3958" s="709" t="s">
        <v>3478</v>
      </c>
      <c r="C3958" s="712" t="s">
        <v>3566</v>
      </c>
      <c r="D3958" s="715" t="s">
        <v>3567</v>
      </c>
      <c r="E3958" s="727" t="s">
        <v>36</v>
      </c>
      <c r="F3958" s="728" t="s">
        <v>3582</v>
      </c>
      <c r="G3958" s="730" t="s">
        <v>3583</v>
      </c>
      <c r="H3958" s="605" t="s">
        <v>22</v>
      </c>
      <c r="I3958" s="512">
        <v>754</v>
      </c>
      <c r="J3958" s="512">
        <v>185</v>
      </c>
      <c r="K3958" s="512">
        <v>404</v>
      </c>
      <c r="L3958" s="512">
        <v>1894</v>
      </c>
      <c r="M3958" s="195">
        <v>3237</v>
      </c>
      <c r="N3958" s="681"/>
    </row>
    <row r="3959" spans="1:14" ht="31.5" customHeight="1">
      <c r="A3959" s="320"/>
      <c r="B3959" s="710"/>
      <c r="C3959" s="713"/>
      <c r="D3959" s="716"/>
      <c r="E3959" s="719"/>
      <c r="F3959" s="722"/>
      <c r="G3959" s="725"/>
      <c r="H3959" s="606" t="s">
        <v>24</v>
      </c>
      <c r="I3959" s="514">
        <v>754</v>
      </c>
      <c r="J3959" s="514">
        <v>6569</v>
      </c>
      <c r="K3959" s="514">
        <v>12280</v>
      </c>
      <c r="L3959" s="514">
        <v>3248</v>
      </c>
      <c r="M3959" s="199">
        <v>22851</v>
      </c>
      <c r="N3959" s="682"/>
    </row>
    <row r="3960" spans="1:14" ht="31.5" customHeight="1" thickBot="1">
      <c r="A3960" s="320"/>
      <c r="B3960" s="711"/>
      <c r="C3960" s="714"/>
      <c r="D3960" s="717"/>
      <c r="E3960" s="719"/>
      <c r="F3960" s="722"/>
      <c r="G3960" s="725"/>
      <c r="H3960" s="606" t="s">
        <v>25</v>
      </c>
      <c r="I3960" s="514">
        <f>I3958/I3959</f>
        <v>1</v>
      </c>
      <c r="J3960" s="514">
        <f>J3958/J3959</f>
        <v>2.8162581823717461E-2</v>
      </c>
      <c r="K3960" s="639">
        <f>K3958/K3959</f>
        <v>3.2899022801302934E-2</v>
      </c>
      <c r="L3960" s="514">
        <f>L3958/L3959</f>
        <v>0.58312807881773399</v>
      </c>
      <c r="M3960" s="199">
        <f>M3958/M3959</f>
        <v>0.14165682027044768</v>
      </c>
      <c r="N3960" s="683"/>
    </row>
    <row r="3961" spans="1:14" ht="31.5" customHeight="1" thickTop="1">
      <c r="A3961" s="320"/>
      <c r="B3961" s="709" t="s">
        <v>3478</v>
      </c>
      <c r="C3961" s="712" t="s">
        <v>3566</v>
      </c>
      <c r="D3961" s="715" t="s">
        <v>3567</v>
      </c>
      <c r="E3961" s="727" t="s">
        <v>39</v>
      </c>
      <c r="F3961" s="728" t="s">
        <v>3584</v>
      </c>
      <c r="G3961" s="730" t="s">
        <v>3585</v>
      </c>
      <c r="H3961" s="605" t="s">
        <v>22</v>
      </c>
      <c r="I3961" s="512">
        <v>39</v>
      </c>
      <c r="J3961" s="512">
        <v>2</v>
      </c>
      <c r="K3961" s="512">
        <v>3</v>
      </c>
      <c r="L3961" s="512">
        <v>5</v>
      </c>
      <c r="M3961" s="195">
        <v>49</v>
      </c>
      <c r="N3961" s="684"/>
    </row>
    <row r="3962" spans="1:14" ht="31.5" customHeight="1">
      <c r="A3962" s="320"/>
      <c r="B3962" s="710"/>
      <c r="C3962" s="713"/>
      <c r="D3962" s="716"/>
      <c r="E3962" s="719"/>
      <c r="F3962" s="722"/>
      <c r="G3962" s="725"/>
      <c r="H3962" s="606" t="s">
        <v>24</v>
      </c>
      <c r="I3962" s="514">
        <v>136</v>
      </c>
      <c r="J3962" s="514">
        <v>13</v>
      </c>
      <c r="K3962" s="514">
        <v>6</v>
      </c>
      <c r="L3962" s="514">
        <v>7</v>
      </c>
      <c r="M3962" s="199">
        <v>162</v>
      </c>
      <c r="N3962" s="685"/>
    </row>
    <row r="3963" spans="1:14" ht="31.5" customHeight="1" thickBot="1">
      <c r="A3963" s="320"/>
      <c r="B3963" s="711"/>
      <c r="C3963" s="714"/>
      <c r="D3963" s="717"/>
      <c r="E3963" s="719"/>
      <c r="F3963" s="722"/>
      <c r="G3963" s="725"/>
      <c r="H3963" s="606" t="s">
        <v>25</v>
      </c>
      <c r="I3963" s="514">
        <f>I3961/I3962</f>
        <v>0.28676470588235292</v>
      </c>
      <c r="J3963" s="514">
        <f>J3961/J3962</f>
        <v>0.15384615384615385</v>
      </c>
      <c r="K3963" s="639">
        <f>K3961/K3962</f>
        <v>0.5</v>
      </c>
      <c r="L3963" s="514">
        <f>L3961/L3962</f>
        <v>0.7142857142857143</v>
      </c>
      <c r="M3963" s="199">
        <f>M3961/M3962</f>
        <v>0.30246913580246915</v>
      </c>
      <c r="N3963" s="686"/>
    </row>
    <row r="3964" spans="1:14" ht="31.5" customHeight="1" thickTop="1">
      <c r="A3964" s="320"/>
      <c r="B3964" s="709" t="s">
        <v>3478</v>
      </c>
      <c r="C3964" s="712" t="s">
        <v>3566</v>
      </c>
      <c r="D3964" s="715" t="s">
        <v>3567</v>
      </c>
      <c r="E3964" s="727" t="s">
        <v>42</v>
      </c>
      <c r="F3964" s="728" t="s">
        <v>3586</v>
      </c>
      <c r="G3964" s="730" t="s">
        <v>3587</v>
      </c>
      <c r="H3964" s="605" t="s">
        <v>22</v>
      </c>
      <c r="I3964" s="512">
        <v>2025</v>
      </c>
      <c r="J3964" s="512">
        <v>1097</v>
      </c>
      <c r="K3964" s="512">
        <v>2293</v>
      </c>
      <c r="L3964" s="512">
        <v>3676</v>
      </c>
      <c r="M3964" s="195">
        <v>9091</v>
      </c>
      <c r="N3964" s="681"/>
    </row>
    <row r="3965" spans="1:14" ht="31.5" customHeight="1">
      <c r="A3965" s="320"/>
      <c r="B3965" s="710"/>
      <c r="C3965" s="713"/>
      <c r="D3965" s="716"/>
      <c r="E3965" s="719"/>
      <c r="F3965" s="722"/>
      <c r="G3965" s="725"/>
      <c r="H3965" s="606" t="s">
        <v>24</v>
      </c>
      <c r="I3965" s="514">
        <v>2025</v>
      </c>
      <c r="J3965" s="514">
        <v>1875</v>
      </c>
      <c r="K3965" s="514">
        <v>2857</v>
      </c>
      <c r="L3965" s="514">
        <v>3871</v>
      </c>
      <c r="M3965" s="199">
        <v>10628</v>
      </c>
      <c r="N3965" s="682"/>
    </row>
    <row r="3966" spans="1:14" ht="31.5" customHeight="1" thickBot="1">
      <c r="A3966" s="320"/>
      <c r="B3966" s="711"/>
      <c r="C3966" s="714"/>
      <c r="D3966" s="717"/>
      <c r="E3966" s="719"/>
      <c r="F3966" s="722"/>
      <c r="G3966" s="725"/>
      <c r="H3966" s="606" t="s">
        <v>25</v>
      </c>
      <c r="I3966" s="514">
        <f>I3964/I3965</f>
        <v>1</v>
      </c>
      <c r="J3966" s="514">
        <f>J3964/J3965</f>
        <v>0.58506666666666662</v>
      </c>
      <c r="K3966" s="639">
        <f>K3964/K3965</f>
        <v>0.80259012950647535</v>
      </c>
      <c r="L3966" s="514">
        <f>L3964/L3965</f>
        <v>0.94962541978816839</v>
      </c>
      <c r="M3966" s="199">
        <f>M3964/M3965</f>
        <v>0.8553820097854723</v>
      </c>
      <c r="N3966" s="687"/>
    </row>
    <row r="3967" spans="1:14" ht="31.5" customHeight="1" thickTop="1">
      <c r="A3967" s="320"/>
      <c r="B3967" s="709" t="s">
        <v>3478</v>
      </c>
      <c r="C3967" s="712" t="s">
        <v>3566</v>
      </c>
      <c r="D3967" s="715" t="s">
        <v>3567</v>
      </c>
      <c r="E3967" s="727" t="s">
        <v>402</v>
      </c>
      <c r="F3967" s="728" t="s">
        <v>3588</v>
      </c>
      <c r="G3967" s="730" t="s">
        <v>3589</v>
      </c>
      <c r="H3967" s="605" t="s">
        <v>22</v>
      </c>
      <c r="I3967" s="512">
        <v>83</v>
      </c>
      <c r="J3967" s="512">
        <v>22</v>
      </c>
      <c r="K3967" s="512">
        <v>18</v>
      </c>
      <c r="L3967" s="512">
        <v>14</v>
      </c>
      <c r="M3967" s="195">
        <v>137</v>
      </c>
      <c r="N3967" s="681"/>
    </row>
    <row r="3968" spans="1:14" ht="31.5" customHeight="1">
      <c r="A3968" s="320"/>
      <c r="B3968" s="710"/>
      <c r="C3968" s="713"/>
      <c r="D3968" s="716"/>
      <c r="E3968" s="719"/>
      <c r="F3968" s="722"/>
      <c r="G3968" s="725"/>
      <c r="H3968" s="606" t="s">
        <v>24</v>
      </c>
      <c r="I3968" s="514">
        <v>83</v>
      </c>
      <c r="J3968" s="514">
        <v>22</v>
      </c>
      <c r="K3968" s="514">
        <v>18</v>
      </c>
      <c r="L3968" s="514">
        <v>14</v>
      </c>
      <c r="M3968" s="199">
        <v>137</v>
      </c>
      <c r="N3968" s="682"/>
    </row>
    <row r="3969" spans="1:14" ht="31.5" customHeight="1" thickBot="1">
      <c r="A3969" s="320"/>
      <c r="B3969" s="711"/>
      <c r="C3969" s="714"/>
      <c r="D3969" s="717"/>
      <c r="E3969" s="719"/>
      <c r="F3969" s="722"/>
      <c r="G3969" s="725"/>
      <c r="H3969" s="606" t="s">
        <v>25</v>
      </c>
      <c r="I3969" s="514">
        <f>I3967/I3968</f>
        <v>1</v>
      </c>
      <c r="J3969" s="514">
        <f>J3967/J3968</f>
        <v>1</v>
      </c>
      <c r="K3969" s="639">
        <f>K3967/K3968</f>
        <v>1</v>
      </c>
      <c r="L3969" s="514">
        <f>L3967/L3968</f>
        <v>1</v>
      </c>
      <c r="M3969" s="199">
        <f>M3967/M3968</f>
        <v>1</v>
      </c>
      <c r="N3969" s="683"/>
    </row>
    <row r="3970" spans="1:14" ht="31.5" customHeight="1" thickTop="1">
      <c r="A3970" s="320"/>
      <c r="B3970" s="709" t="s">
        <v>3478</v>
      </c>
      <c r="C3970" s="712" t="s">
        <v>3566</v>
      </c>
      <c r="D3970" s="715" t="s">
        <v>3567</v>
      </c>
      <c r="E3970" s="727" t="s">
        <v>406</v>
      </c>
      <c r="F3970" s="728" t="s">
        <v>3590</v>
      </c>
      <c r="G3970" s="730" t="s">
        <v>3591</v>
      </c>
      <c r="H3970" s="605" t="s">
        <v>22</v>
      </c>
      <c r="I3970" s="512"/>
      <c r="J3970" s="512"/>
      <c r="K3970" s="512">
        <v>1159</v>
      </c>
      <c r="L3970" s="512"/>
      <c r="M3970" s="195">
        <v>1159</v>
      </c>
      <c r="N3970" s="688"/>
    </row>
    <row r="3971" spans="1:14" ht="31.5" customHeight="1">
      <c r="A3971" s="320"/>
      <c r="B3971" s="710"/>
      <c r="C3971" s="713"/>
      <c r="D3971" s="716"/>
      <c r="E3971" s="719"/>
      <c r="F3971" s="722"/>
      <c r="G3971" s="725"/>
      <c r="H3971" s="606" t="s">
        <v>24</v>
      </c>
      <c r="I3971" s="514"/>
      <c r="J3971" s="514"/>
      <c r="K3971" s="514">
        <v>4367</v>
      </c>
      <c r="L3971" s="514"/>
      <c r="M3971" s="199">
        <v>4367</v>
      </c>
      <c r="N3971" s="682"/>
    </row>
    <row r="3972" spans="1:14" ht="31.5" customHeight="1" thickBot="1">
      <c r="A3972" s="320"/>
      <c r="B3972" s="711"/>
      <c r="C3972" s="714"/>
      <c r="D3972" s="717"/>
      <c r="E3972" s="719"/>
      <c r="F3972" s="722"/>
      <c r="G3972" s="725"/>
      <c r="H3972" s="606" t="s">
        <v>25</v>
      </c>
      <c r="I3972" s="514"/>
      <c r="J3972" s="514"/>
      <c r="K3972" s="639">
        <f>K3970/K3971</f>
        <v>0.26539958781772383</v>
      </c>
      <c r="L3972" s="514"/>
      <c r="M3972" s="199">
        <f>M3970/M3971</f>
        <v>0.26539958781772383</v>
      </c>
      <c r="N3972" s="683"/>
    </row>
    <row r="3973" spans="1:14" ht="31.5" customHeight="1" thickTop="1">
      <c r="A3973" s="320"/>
      <c r="B3973" s="709" t="s">
        <v>3478</v>
      </c>
      <c r="C3973" s="712" t="s">
        <v>3566</v>
      </c>
      <c r="D3973" s="715" t="s">
        <v>3567</v>
      </c>
      <c r="E3973" s="727" t="s">
        <v>409</v>
      </c>
      <c r="F3973" s="728" t="s">
        <v>3592</v>
      </c>
      <c r="G3973" s="730" t="s">
        <v>3593</v>
      </c>
      <c r="H3973" s="605" t="s">
        <v>22</v>
      </c>
      <c r="I3973" s="512"/>
      <c r="J3973" s="512">
        <v>21</v>
      </c>
      <c r="K3973" s="512">
        <v>12</v>
      </c>
      <c r="L3973" s="512">
        <v>15</v>
      </c>
      <c r="M3973" s="195">
        <v>48</v>
      </c>
      <c r="N3973" s="684"/>
    </row>
    <row r="3974" spans="1:14" ht="31.5" customHeight="1">
      <c r="A3974" s="320"/>
      <c r="B3974" s="710"/>
      <c r="C3974" s="713"/>
      <c r="D3974" s="716"/>
      <c r="E3974" s="719"/>
      <c r="F3974" s="722"/>
      <c r="G3974" s="725"/>
      <c r="H3974" s="606" t="s">
        <v>24</v>
      </c>
      <c r="I3974" s="514"/>
      <c r="J3974" s="514">
        <v>23</v>
      </c>
      <c r="K3974" s="514">
        <v>13</v>
      </c>
      <c r="L3974" s="514">
        <v>18</v>
      </c>
      <c r="M3974" s="199">
        <v>54</v>
      </c>
      <c r="N3974" s="685"/>
    </row>
    <row r="3975" spans="1:14" ht="31.5" customHeight="1" thickBot="1">
      <c r="A3975" s="320"/>
      <c r="B3975" s="711"/>
      <c r="C3975" s="714"/>
      <c r="D3975" s="717"/>
      <c r="E3975" s="719"/>
      <c r="F3975" s="722"/>
      <c r="G3975" s="725"/>
      <c r="H3975" s="606" t="s">
        <v>25</v>
      </c>
      <c r="I3975" s="514"/>
      <c r="J3975" s="514">
        <f>J3973/J3974</f>
        <v>0.91304347826086951</v>
      </c>
      <c r="K3975" s="639">
        <f>K3973/K3974</f>
        <v>0.92307692307692313</v>
      </c>
      <c r="L3975" s="514">
        <f>L3973/L3974</f>
        <v>0.83333333333333337</v>
      </c>
      <c r="M3975" s="199">
        <f>M3973/M3974</f>
        <v>0.88888888888888884</v>
      </c>
      <c r="N3975" s="686"/>
    </row>
    <row r="3976" spans="1:14" ht="31.5" customHeight="1" thickTop="1">
      <c r="A3976" s="320"/>
      <c r="B3976" s="709" t="s">
        <v>3478</v>
      </c>
      <c r="C3976" s="712" t="s">
        <v>3566</v>
      </c>
      <c r="D3976" s="715" t="s">
        <v>3567</v>
      </c>
      <c r="E3976" s="727" t="s">
        <v>412</v>
      </c>
      <c r="F3976" s="728" t="s">
        <v>3594</v>
      </c>
      <c r="G3976" s="730" t="s">
        <v>3595</v>
      </c>
      <c r="H3976" s="605" t="s">
        <v>22</v>
      </c>
      <c r="I3976" s="512">
        <v>5326</v>
      </c>
      <c r="J3976" s="512">
        <v>4336</v>
      </c>
      <c r="K3976" s="512">
        <v>11835</v>
      </c>
      <c r="L3976" s="512">
        <v>6783</v>
      </c>
      <c r="M3976" s="195">
        <v>28280</v>
      </c>
      <c r="N3976" s="681"/>
    </row>
    <row r="3977" spans="1:14" ht="31.5" customHeight="1">
      <c r="A3977" s="320"/>
      <c r="B3977" s="710"/>
      <c r="C3977" s="713"/>
      <c r="D3977" s="716"/>
      <c r="E3977" s="719"/>
      <c r="F3977" s="722"/>
      <c r="G3977" s="725"/>
      <c r="H3977" s="606" t="s">
        <v>24</v>
      </c>
      <c r="I3977" s="514">
        <v>5326</v>
      </c>
      <c r="J3977" s="514">
        <v>4336</v>
      </c>
      <c r="K3977" s="514">
        <v>11835</v>
      </c>
      <c r="L3977" s="514">
        <v>6783</v>
      </c>
      <c r="M3977" s="199">
        <v>28280</v>
      </c>
      <c r="N3977" s="682"/>
    </row>
    <row r="3978" spans="1:14" ht="31.5" customHeight="1" thickBot="1">
      <c r="A3978" s="320"/>
      <c r="B3978" s="711"/>
      <c r="C3978" s="714"/>
      <c r="D3978" s="717"/>
      <c r="E3978" s="719"/>
      <c r="F3978" s="722"/>
      <c r="G3978" s="725"/>
      <c r="H3978" s="606" t="s">
        <v>25</v>
      </c>
      <c r="I3978" s="514">
        <f>I3976/I3977</f>
        <v>1</v>
      </c>
      <c r="J3978" s="514">
        <f>J3976/J3977</f>
        <v>1</v>
      </c>
      <c r="K3978" s="639">
        <f>K3976/K3977</f>
        <v>1</v>
      </c>
      <c r="L3978" s="514">
        <f>L3976/L3977</f>
        <v>1</v>
      </c>
      <c r="M3978" s="199">
        <f>M3976/M3977</f>
        <v>1</v>
      </c>
      <c r="N3978" s="683"/>
    </row>
    <row r="3979" spans="1:14" ht="31.5" customHeight="1" thickTop="1">
      <c r="A3979" s="320"/>
      <c r="B3979" s="709" t="s">
        <v>3478</v>
      </c>
      <c r="C3979" s="712" t="s">
        <v>3566</v>
      </c>
      <c r="D3979" s="715" t="s">
        <v>3567</v>
      </c>
      <c r="E3979" s="727" t="s">
        <v>415</v>
      </c>
      <c r="F3979" s="728" t="s">
        <v>3596</v>
      </c>
      <c r="G3979" s="730" t="s">
        <v>3597</v>
      </c>
      <c r="H3979" s="605" t="s">
        <v>22</v>
      </c>
      <c r="I3979" s="512">
        <v>90</v>
      </c>
      <c r="J3979" s="512"/>
      <c r="K3979" s="512">
        <v>7784</v>
      </c>
      <c r="L3979" s="512">
        <v>4879</v>
      </c>
      <c r="M3979" s="195">
        <v>12753</v>
      </c>
      <c r="N3979" s="681"/>
    </row>
    <row r="3980" spans="1:14" ht="31.5" customHeight="1">
      <c r="A3980" s="320"/>
      <c r="B3980" s="710"/>
      <c r="C3980" s="713"/>
      <c r="D3980" s="716"/>
      <c r="E3980" s="719"/>
      <c r="F3980" s="722"/>
      <c r="G3980" s="725"/>
      <c r="H3980" s="606" t="s">
        <v>24</v>
      </c>
      <c r="I3980" s="514">
        <v>5582</v>
      </c>
      <c r="J3980" s="514"/>
      <c r="K3980" s="514">
        <v>21243</v>
      </c>
      <c r="L3980" s="514">
        <v>12751</v>
      </c>
      <c r="M3980" s="199">
        <v>39576</v>
      </c>
      <c r="N3980" s="682"/>
    </row>
    <row r="3981" spans="1:14" ht="31.5" customHeight="1" thickBot="1">
      <c r="A3981" s="320"/>
      <c r="B3981" s="711"/>
      <c r="C3981" s="714"/>
      <c r="D3981" s="717"/>
      <c r="E3981" s="719"/>
      <c r="F3981" s="722"/>
      <c r="G3981" s="725"/>
      <c r="H3981" s="606" t="s">
        <v>25</v>
      </c>
      <c r="I3981" s="514">
        <f>I3979/I3980</f>
        <v>1.6123253314224293E-2</v>
      </c>
      <c r="J3981" s="514"/>
      <c r="K3981" s="639">
        <f>K3979/K3980</f>
        <v>0.36642658758179164</v>
      </c>
      <c r="L3981" s="514">
        <f>L3979/L3980</f>
        <v>0.38263665594855306</v>
      </c>
      <c r="M3981" s="199">
        <f>M3979/M3980</f>
        <v>0.32224075197089147</v>
      </c>
      <c r="N3981" s="683"/>
    </row>
    <row r="3982" spans="1:14" ht="31.5" customHeight="1" thickTop="1">
      <c r="A3982" s="320"/>
      <c r="B3982" s="709" t="s">
        <v>3478</v>
      </c>
      <c r="C3982" s="712" t="s">
        <v>3566</v>
      </c>
      <c r="D3982" s="715" t="s">
        <v>3567</v>
      </c>
      <c r="E3982" s="727" t="s">
        <v>418</v>
      </c>
      <c r="F3982" s="728" t="s">
        <v>3598</v>
      </c>
      <c r="G3982" s="730" t="s">
        <v>3599</v>
      </c>
      <c r="H3982" s="605" t="s">
        <v>22</v>
      </c>
      <c r="I3982" s="512">
        <v>0</v>
      </c>
      <c r="J3982" s="512">
        <v>6</v>
      </c>
      <c r="K3982" s="512">
        <v>2</v>
      </c>
      <c r="L3982" s="512">
        <v>3</v>
      </c>
      <c r="M3982" s="195">
        <v>11</v>
      </c>
      <c r="N3982" s="684"/>
    </row>
    <row r="3983" spans="1:14" ht="31.5" customHeight="1">
      <c r="A3983" s="320"/>
      <c r="B3983" s="710"/>
      <c r="C3983" s="713"/>
      <c r="D3983" s="716"/>
      <c r="E3983" s="719"/>
      <c r="F3983" s="722"/>
      <c r="G3983" s="725"/>
      <c r="H3983" s="606" t="s">
        <v>24</v>
      </c>
      <c r="I3983" s="514">
        <v>0</v>
      </c>
      <c r="J3983" s="514">
        <v>6</v>
      </c>
      <c r="K3983" s="514">
        <v>2</v>
      </c>
      <c r="L3983" s="514">
        <v>3</v>
      </c>
      <c r="M3983" s="199">
        <v>11</v>
      </c>
      <c r="N3983" s="685"/>
    </row>
    <row r="3984" spans="1:14" ht="31.5" customHeight="1" thickBot="1">
      <c r="A3984" s="320"/>
      <c r="B3984" s="711"/>
      <c r="C3984" s="714"/>
      <c r="D3984" s="717"/>
      <c r="E3984" s="719"/>
      <c r="F3984" s="722"/>
      <c r="G3984" s="725"/>
      <c r="H3984" s="606" t="s">
        <v>25</v>
      </c>
      <c r="I3984" s="514">
        <v>0</v>
      </c>
      <c r="J3984" s="514">
        <f>J3982/J3983</f>
        <v>1</v>
      </c>
      <c r="K3984" s="639">
        <f>K3982/K3983</f>
        <v>1</v>
      </c>
      <c r="L3984" s="514">
        <f>L3982/L3983</f>
        <v>1</v>
      </c>
      <c r="M3984" s="199">
        <f>M3982/M3983</f>
        <v>1</v>
      </c>
      <c r="N3984" s="686"/>
    </row>
    <row r="3985" spans="1:14" ht="31.5" customHeight="1" thickTop="1">
      <c r="A3985" s="320"/>
      <c r="B3985" s="709" t="s">
        <v>3478</v>
      </c>
      <c r="C3985" s="712" t="s">
        <v>3600</v>
      </c>
      <c r="D3985" s="715" t="s">
        <v>3601</v>
      </c>
      <c r="E3985" s="727" t="s">
        <v>19</v>
      </c>
      <c r="F3985" s="728" t="s">
        <v>3602</v>
      </c>
      <c r="G3985" s="730" t="s">
        <v>3603</v>
      </c>
      <c r="H3985" s="605" t="s">
        <v>22</v>
      </c>
      <c r="I3985" s="512"/>
      <c r="J3985" s="512"/>
      <c r="K3985" s="512"/>
      <c r="L3985" s="512"/>
      <c r="M3985" s="195">
        <v>10403</v>
      </c>
      <c r="N3985" s="681"/>
    </row>
    <row r="3986" spans="1:14" ht="31.5" customHeight="1">
      <c r="A3986" s="320"/>
      <c r="B3986" s="710"/>
      <c r="C3986" s="713"/>
      <c r="D3986" s="716"/>
      <c r="E3986" s="719"/>
      <c r="F3986" s="722"/>
      <c r="G3986" s="725"/>
      <c r="H3986" s="606" t="s">
        <v>24</v>
      </c>
      <c r="I3986" s="514"/>
      <c r="J3986" s="514"/>
      <c r="K3986" s="514"/>
      <c r="L3986" s="514"/>
      <c r="M3986" s="199">
        <v>10403</v>
      </c>
      <c r="N3986" s="682"/>
    </row>
    <row r="3987" spans="1:14" ht="31.5" customHeight="1" thickBot="1">
      <c r="A3987" s="320"/>
      <c r="B3987" s="711"/>
      <c r="C3987" s="714"/>
      <c r="D3987" s="717"/>
      <c r="E3987" s="719"/>
      <c r="F3987" s="722"/>
      <c r="G3987" s="725"/>
      <c r="H3987" s="606" t="s">
        <v>25</v>
      </c>
      <c r="I3987" s="514"/>
      <c r="J3987" s="514"/>
      <c r="K3987" s="639"/>
      <c r="L3987" s="514"/>
      <c r="M3987" s="199">
        <f>M3985/M3986</f>
        <v>1</v>
      </c>
      <c r="N3987" s="683"/>
    </row>
    <row r="3988" spans="1:14" ht="31.5" customHeight="1" thickTop="1">
      <c r="A3988" s="320"/>
      <c r="B3988" s="709" t="s">
        <v>3478</v>
      </c>
      <c r="C3988" s="712" t="s">
        <v>3600</v>
      </c>
      <c r="D3988" s="715" t="s">
        <v>3601</v>
      </c>
      <c r="E3988" s="727" t="s">
        <v>26</v>
      </c>
      <c r="F3988" s="728" t="s">
        <v>3604</v>
      </c>
      <c r="G3988" s="730" t="s">
        <v>3605</v>
      </c>
      <c r="H3988" s="605" t="s">
        <v>22</v>
      </c>
      <c r="I3988" s="512">
        <v>485</v>
      </c>
      <c r="J3988" s="512">
        <v>16</v>
      </c>
      <c r="K3988" s="512">
        <v>329</v>
      </c>
      <c r="L3988" s="512">
        <v>788</v>
      </c>
      <c r="M3988" s="195">
        <v>1618</v>
      </c>
      <c r="N3988" s="688"/>
    </row>
    <row r="3989" spans="1:14" ht="31.5" customHeight="1">
      <c r="A3989" s="320"/>
      <c r="B3989" s="710"/>
      <c r="C3989" s="713"/>
      <c r="D3989" s="716"/>
      <c r="E3989" s="719"/>
      <c r="F3989" s="722"/>
      <c r="G3989" s="725"/>
      <c r="H3989" s="606" t="s">
        <v>24</v>
      </c>
      <c r="I3989" s="514">
        <v>485</v>
      </c>
      <c r="J3989" s="514">
        <v>16</v>
      </c>
      <c r="K3989" s="514">
        <v>329</v>
      </c>
      <c r="L3989" s="514">
        <v>788</v>
      </c>
      <c r="M3989" s="199">
        <v>1618</v>
      </c>
      <c r="N3989" s="682"/>
    </row>
    <row r="3990" spans="1:14" ht="31.5" customHeight="1" thickBot="1">
      <c r="A3990" s="320"/>
      <c r="B3990" s="711"/>
      <c r="C3990" s="714"/>
      <c r="D3990" s="717"/>
      <c r="E3990" s="719"/>
      <c r="F3990" s="722"/>
      <c r="G3990" s="725"/>
      <c r="H3990" s="606" t="s">
        <v>25</v>
      </c>
      <c r="I3990" s="514">
        <f>I3988/I3989</f>
        <v>1</v>
      </c>
      <c r="J3990" s="514">
        <f>J3988/J3989</f>
        <v>1</v>
      </c>
      <c r="K3990" s="639">
        <f>K3988/K3989</f>
        <v>1</v>
      </c>
      <c r="L3990" s="514">
        <f>L3988/L3989</f>
        <v>1</v>
      </c>
      <c r="M3990" s="199">
        <f>M3988/M3989</f>
        <v>1</v>
      </c>
      <c r="N3990" s="683"/>
    </row>
    <row r="3991" spans="1:14" ht="31.5" customHeight="1" thickTop="1">
      <c r="A3991" s="320"/>
      <c r="B3991" s="709" t="s">
        <v>3478</v>
      </c>
      <c r="C3991" s="712" t="s">
        <v>3600</v>
      </c>
      <c r="D3991" s="715" t="s">
        <v>3601</v>
      </c>
      <c r="E3991" s="727" t="s">
        <v>55</v>
      </c>
      <c r="F3991" s="728" t="s">
        <v>3606</v>
      </c>
      <c r="G3991" s="730" t="s">
        <v>3607</v>
      </c>
      <c r="H3991" s="605" t="s">
        <v>22</v>
      </c>
      <c r="I3991" s="512">
        <v>1485</v>
      </c>
      <c r="J3991" s="512">
        <v>526</v>
      </c>
      <c r="K3991" s="512">
        <v>1324</v>
      </c>
      <c r="L3991" s="512">
        <v>1777</v>
      </c>
      <c r="M3991" s="195">
        <v>5112</v>
      </c>
      <c r="N3991" s="681"/>
    </row>
    <row r="3992" spans="1:14" ht="31.5" customHeight="1">
      <c r="A3992" s="320"/>
      <c r="B3992" s="710"/>
      <c r="C3992" s="713"/>
      <c r="D3992" s="716"/>
      <c r="E3992" s="719"/>
      <c r="F3992" s="722"/>
      <c r="G3992" s="725"/>
      <c r="H3992" s="606" t="s">
        <v>24</v>
      </c>
      <c r="I3992" s="514">
        <v>1485</v>
      </c>
      <c r="J3992" s="514">
        <v>526</v>
      </c>
      <c r="K3992" s="514">
        <v>1324</v>
      </c>
      <c r="L3992" s="514">
        <v>1777</v>
      </c>
      <c r="M3992" s="199">
        <v>5112</v>
      </c>
      <c r="N3992" s="682"/>
    </row>
    <row r="3993" spans="1:14" ht="31.5" customHeight="1" thickBot="1">
      <c r="A3993" s="320"/>
      <c r="B3993" s="711"/>
      <c r="C3993" s="714"/>
      <c r="D3993" s="717"/>
      <c r="E3993" s="719"/>
      <c r="F3993" s="722"/>
      <c r="G3993" s="725"/>
      <c r="H3993" s="606" t="s">
        <v>25</v>
      </c>
      <c r="I3993" s="514">
        <f>I3991/I3992</f>
        <v>1</v>
      </c>
      <c r="J3993" s="514">
        <f t="shared" ref="J3993:M3993" si="104">J3991/J3992</f>
        <v>1</v>
      </c>
      <c r="K3993" s="639">
        <f t="shared" si="104"/>
        <v>1</v>
      </c>
      <c r="L3993" s="514">
        <f t="shared" si="104"/>
        <v>1</v>
      </c>
      <c r="M3993" s="199">
        <f t="shared" si="104"/>
        <v>1</v>
      </c>
      <c r="N3993" s="683"/>
    </row>
    <row r="3994" spans="1:14" ht="31.5" customHeight="1" thickTop="1">
      <c r="A3994" s="320"/>
      <c r="B3994" s="709" t="s">
        <v>3478</v>
      </c>
      <c r="C3994" s="712" t="s">
        <v>3600</v>
      </c>
      <c r="D3994" s="715" t="s">
        <v>3601</v>
      </c>
      <c r="E3994" s="727" t="s">
        <v>30</v>
      </c>
      <c r="F3994" s="728" t="s">
        <v>3608</v>
      </c>
      <c r="G3994" s="730" t="s">
        <v>3609</v>
      </c>
      <c r="H3994" s="605" t="s">
        <v>22</v>
      </c>
      <c r="I3994" s="512">
        <v>43</v>
      </c>
      <c r="J3994" s="512">
        <v>43</v>
      </c>
      <c r="K3994" s="512">
        <v>43</v>
      </c>
      <c r="L3994" s="512">
        <v>43</v>
      </c>
      <c r="M3994" s="195">
        <v>43</v>
      </c>
      <c r="N3994" s="684"/>
    </row>
    <row r="3995" spans="1:14" ht="31.5" customHeight="1">
      <c r="A3995" s="320"/>
      <c r="B3995" s="710"/>
      <c r="C3995" s="713"/>
      <c r="D3995" s="716"/>
      <c r="E3995" s="719"/>
      <c r="F3995" s="722"/>
      <c r="G3995" s="725"/>
      <c r="H3995" s="606" t="s">
        <v>24</v>
      </c>
      <c r="I3995" s="514">
        <v>43</v>
      </c>
      <c r="J3995" s="514">
        <v>43</v>
      </c>
      <c r="K3995" s="514">
        <v>43</v>
      </c>
      <c r="L3995" s="514">
        <v>43</v>
      </c>
      <c r="M3995" s="199">
        <v>43</v>
      </c>
      <c r="N3995" s="685"/>
    </row>
    <row r="3996" spans="1:14" ht="31.5" customHeight="1" thickBot="1">
      <c r="A3996" s="320"/>
      <c r="B3996" s="711"/>
      <c r="C3996" s="714"/>
      <c r="D3996" s="717"/>
      <c r="E3996" s="719"/>
      <c r="F3996" s="722"/>
      <c r="G3996" s="725"/>
      <c r="H3996" s="606" t="s">
        <v>25</v>
      </c>
      <c r="I3996" s="514">
        <f>I3994/I3995</f>
        <v>1</v>
      </c>
      <c r="J3996" s="514">
        <f>J3994/J3995</f>
        <v>1</v>
      </c>
      <c r="K3996" s="639">
        <f>K3994/K3995</f>
        <v>1</v>
      </c>
      <c r="L3996" s="514">
        <f>L3994/L3995</f>
        <v>1</v>
      </c>
      <c r="M3996" s="199">
        <f>M3994/M3995</f>
        <v>1</v>
      </c>
      <c r="N3996" s="686"/>
    </row>
    <row r="3997" spans="1:14" ht="31.5" customHeight="1" thickTop="1">
      <c r="A3997" s="320"/>
      <c r="B3997" s="709" t="s">
        <v>3478</v>
      </c>
      <c r="C3997" s="712" t="s">
        <v>3600</v>
      </c>
      <c r="D3997" s="715" t="s">
        <v>3601</v>
      </c>
      <c r="E3997" s="727" t="s">
        <v>33</v>
      </c>
      <c r="F3997" s="728" t="s">
        <v>3610</v>
      </c>
      <c r="G3997" s="730" t="s">
        <v>3611</v>
      </c>
      <c r="H3997" s="605" t="s">
        <v>22</v>
      </c>
      <c r="I3997" s="512">
        <v>1104</v>
      </c>
      <c r="J3997" s="512">
        <v>494</v>
      </c>
      <c r="K3997" s="512">
        <v>849</v>
      </c>
      <c r="L3997" s="512">
        <v>872</v>
      </c>
      <c r="M3997" s="195">
        <v>3319</v>
      </c>
      <c r="N3997" s="681"/>
    </row>
    <row r="3998" spans="1:14" ht="31.5" customHeight="1">
      <c r="A3998" s="320"/>
      <c r="B3998" s="710"/>
      <c r="C3998" s="713"/>
      <c r="D3998" s="716"/>
      <c r="E3998" s="719"/>
      <c r="F3998" s="722"/>
      <c r="G3998" s="725"/>
      <c r="H3998" s="606" t="s">
        <v>24</v>
      </c>
      <c r="I3998" s="514">
        <v>1104</v>
      </c>
      <c r="J3998" s="514">
        <v>494</v>
      </c>
      <c r="K3998" s="514">
        <v>849</v>
      </c>
      <c r="L3998" s="514">
        <v>872</v>
      </c>
      <c r="M3998" s="199">
        <v>3319</v>
      </c>
      <c r="N3998" s="682"/>
    </row>
    <row r="3999" spans="1:14" ht="31.5" customHeight="1" thickBot="1">
      <c r="A3999" s="320"/>
      <c r="B3999" s="711"/>
      <c r="C3999" s="714"/>
      <c r="D3999" s="717"/>
      <c r="E3999" s="719"/>
      <c r="F3999" s="722"/>
      <c r="G3999" s="725"/>
      <c r="H3999" s="606" t="s">
        <v>25</v>
      </c>
      <c r="I3999" s="514">
        <f>I3997/I3998</f>
        <v>1</v>
      </c>
      <c r="J3999" s="514">
        <v>1</v>
      </c>
      <c r="K3999" s="639">
        <v>1</v>
      </c>
      <c r="L3999" s="514">
        <v>1</v>
      </c>
      <c r="M3999" s="199">
        <v>1</v>
      </c>
      <c r="N3999" s="683"/>
    </row>
    <row r="4000" spans="1:14" ht="31.5" customHeight="1" thickTop="1">
      <c r="A4000" s="320"/>
      <c r="B4000" s="709" t="s">
        <v>3478</v>
      </c>
      <c r="C4000" s="712" t="s">
        <v>3600</v>
      </c>
      <c r="D4000" s="715" t="s">
        <v>3601</v>
      </c>
      <c r="E4000" s="727" t="s">
        <v>36</v>
      </c>
      <c r="F4000" s="728" t="s">
        <v>3612</v>
      </c>
      <c r="G4000" s="730" t="s">
        <v>3613</v>
      </c>
      <c r="H4000" s="605" t="s">
        <v>22</v>
      </c>
      <c r="I4000" s="512"/>
      <c r="J4000" s="512"/>
      <c r="K4000" s="512"/>
      <c r="L4000" s="512"/>
      <c r="M4000" s="195"/>
      <c r="N4000" s="681" t="s">
        <v>3614</v>
      </c>
    </row>
    <row r="4001" spans="1:14" ht="31.5" customHeight="1">
      <c r="A4001" s="320"/>
      <c r="B4001" s="710"/>
      <c r="C4001" s="713"/>
      <c r="D4001" s="716"/>
      <c r="E4001" s="719"/>
      <c r="F4001" s="722"/>
      <c r="G4001" s="725"/>
      <c r="H4001" s="606" t="s">
        <v>24</v>
      </c>
      <c r="I4001" s="514"/>
      <c r="J4001" s="514"/>
      <c r="K4001" s="514"/>
      <c r="L4001" s="514"/>
      <c r="M4001" s="199"/>
      <c r="N4001" s="688" t="s">
        <v>3614</v>
      </c>
    </row>
    <row r="4002" spans="1:14" ht="31.5" customHeight="1" thickBot="1">
      <c r="A4002" s="320"/>
      <c r="B4002" s="711"/>
      <c r="C4002" s="714"/>
      <c r="D4002" s="717"/>
      <c r="E4002" s="719"/>
      <c r="F4002" s="722"/>
      <c r="G4002" s="725"/>
      <c r="H4002" s="606" t="s">
        <v>25</v>
      </c>
      <c r="I4002" s="514"/>
      <c r="J4002" s="514"/>
      <c r="K4002" s="639"/>
      <c r="L4002" s="514"/>
      <c r="M4002" s="199"/>
      <c r="N4002" s="689" t="s">
        <v>3614</v>
      </c>
    </row>
    <row r="4003" spans="1:14" ht="31.5" customHeight="1" thickTop="1">
      <c r="A4003" s="320"/>
      <c r="B4003" s="709" t="s">
        <v>3478</v>
      </c>
      <c r="C4003" s="712" t="s">
        <v>3600</v>
      </c>
      <c r="D4003" s="715" t="s">
        <v>3601</v>
      </c>
      <c r="E4003" s="727" t="s">
        <v>39</v>
      </c>
      <c r="F4003" s="728" t="s">
        <v>3615</v>
      </c>
      <c r="G4003" s="730" t="s">
        <v>3616</v>
      </c>
      <c r="H4003" s="605" t="s">
        <v>22</v>
      </c>
      <c r="I4003" s="512">
        <v>427</v>
      </c>
      <c r="J4003" s="512">
        <v>15</v>
      </c>
      <c r="K4003" s="512">
        <v>227</v>
      </c>
      <c r="L4003" s="512">
        <v>683</v>
      </c>
      <c r="M4003" s="195">
        <v>1352</v>
      </c>
      <c r="N4003" s="688"/>
    </row>
    <row r="4004" spans="1:14" ht="31.5" customHeight="1">
      <c r="A4004" s="320"/>
      <c r="B4004" s="710"/>
      <c r="C4004" s="713"/>
      <c r="D4004" s="716"/>
      <c r="E4004" s="719"/>
      <c r="F4004" s="722"/>
      <c r="G4004" s="725"/>
      <c r="H4004" s="606" t="s">
        <v>24</v>
      </c>
      <c r="I4004" s="514">
        <v>427</v>
      </c>
      <c r="J4004" s="514">
        <v>15</v>
      </c>
      <c r="K4004" s="514">
        <v>227</v>
      </c>
      <c r="L4004" s="514">
        <v>683</v>
      </c>
      <c r="M4004" s="199">
        <v>1352</v>
      </c>
      <c r="N4004" s="682"/>
    </row>
    <row r="4005" spans="1:14" ht="31.5" customHeight="1" thickBot="1">
      <c r="A4005" s="320"/>
      <c r="B4005" s="711"/>
      <c r="C4005" s="714"/>
      <c r="D4005" s="717"/>
      <c r="E4005" s="719"/>
      <c r="F4005" s="722"/>
      <c r="G4005" s="725"/>
      <c r="H4005" s="606" t="s">
        <v>25</v>
      </c>
      <c r="I4005" s="514">
        <f>I4003/I4004</f>
        <v>1</v>
      </c>
      <c r="J4005" s="514">
        <f t="shared" ref="J4005:L4005" si="105">J4003/J4004</f>
        <v>1</v>
      </c>
      <c r="K4005" s="639">
        <f t="shared" si="105"/>
        <v>1</v>
      </c>
      <c r="L4005" s="514">
        <f t="shared" si="105"/>
        <v>1</v>
      </c>
      <c r="M4005" s="199">
        <v>1</v>
      </c>
      <c r="N4005" s="683"/>
    </row>
    <row r="4006" spans="1:14" ht="31.5" customHeight="1" thickTop="1">
      <c r="A4006" s="320"/>
      <c r="B4006" s="709" t="s">
        <v>3478</v>
      </c>
      <c r="C4006" s="712" t="s">
        <v>3600</v>
      </c>
      <c r="D4006" s="715" t="s">
        <v>3601</v>
      </c>
      <c r="E4006" s="727" t="s">
        <v>42</v>
      </c>
      <c r="F4006" s="728" t="s">
        <v>3617</v>
      </c>
      <c r="G4006" s="730" t="s">
        <v>3618</v>
      </c>
      <c r="H4006" s="605" t="s">
        <v>22</v>
      </c>
      <c r="I4006" s="512">
        <v>930</v>
      </c>
      <c r="J4006" s="512">
        <v>492</v>
      </c>
      <c r="K4006" s="512">
        <v>873</v>
      </c>
      <c r="L4006" s="512">
        <v>987</v>
      </c>
      <c r="M4006" s="195">
        <v>3282</v>
      </c>
      <c r="N4006" s="681"/>
    </row>
    <row r="4007" spans="1:14" ht="31.5" customHeight="1">
      <c r="A4007" s="320"/>
      <c r="B4007" s="710"/>
      <c r="C4007" s="713"/>
      <c r="D4007" s="716"/>
      <c r="E4007" s="719"/>
      <c r="F4007" s="722"/>
      <c r="G4007" s="725"/>
      <c r="H4007" s="606" t="s">
        <v>24</v>
      </c>
      <c r="I4007" s="514">
        <v>930</v>
      </c>
      <c r="J4007" s="514">
        <v>492</v>
      </c>
      <c r="K4007" s="514">
        <v>873</v>
      </c>
      <c r="L4007" s="514">
        <v>987</v>
      </c>
      <c r="M4007" s="199">
        <v>3282</v>
      </c>
      <c r="N4007" s="682"/>
    </row>
    <row r="4008" spans="1:14" ht="31.5" customHeight="1" thickBot="1">
      <c r="A4008" s="320"/>
      <c r="B4008" s="711"/>
      <c r="C4008" s="714"/>
      <c r="D4008" s="717"/>
      <c r="E4008" s="719"/>
      <c r="F4008" s="722"/>
      <c r="G4008" s="725"/>
      <c r="H4008" s="606" t="s">
        <v>25</v>
      </c>
      <c r="I4008" s="514">
        <f>I4006/I4007</f>
        <v>1</v>
      </c>
      <c r="J4008" s="514">
        <f t="shared" ref="J4008:M4008" si="106">J4006/J4007</f>
        <v>1</v>
      </c>
      <c r="K4008" s="639">
        <f t="shared" si="106"/>
        <v>1</v>
      </c>
      <c r="L4008" s="514">
        <f t="shared" si="106"/>
        <v>1</v>
      </c>
      <c r="M4008" s="199">
        <f t="shared" si="106"/>
        <v>1</v>
      </c>
      <c r="N4008" s="683"/>
    </row>
    <row r="4009" spans="1:14" ht="31.5" customHeight="1" thickTop="1">
      <c r="A4009" s="320"/>
      <c r="B4009" s="709" t="s">
        <v>3478</v>
      </c>
      <c r="C4009" s="712" t="s">
        <v>3600</v>
      </c>
      <c r="D4009" s="715" t="s">
        <v>3601</v>
      </c>
      <c r="E4009" s="727" t="s">
        <v>402</v>
      </c>
      <c r="F4009" s="728" t="s">
        <v>3619</v>
      </c>
      <c r="G4009" s="730" t="s">
        <v>3620</v>
      </c>
      <c r="H4009" s="605" t="s">
        <v>22</v>
      </c>
      <c r="I4009" s="512">
        <v>128</v>
      </c>
      <c r="J4009" s="512">
        <v>19</v>
      </c>
      <c r="K4009" s="512">
        <v>44</v>
      </c>
      <c r="L4009" s="512">
        <v>107</v>
      </c>
      <c r="M4009" s="195">
        <v>298</v>
      </c>
      <c r="N4009" s="684"/>
    </row>
    <row r="4010" spans="1:14" ht="31.5" customHeight="1">
      <c r="A4010" s="320"/>
      <c r="B4010" s="710"/>
      <c r="C4010" s="713"/>
      <c r="D4010" s="716"/>
      <c r="E4010" s="719"/>
      <c r="F4010" s="722"/>
      <c r="G4010" s="725"/>
      <c r="H4010" s="606" t="s">
        <v>24</v>
      </c>
      <c r="I4010" s="514">
        <v>128</v>
      </c>
      <c r="J4010" s="514">
        <v>19</v>
      </c>
      <c r="K4010" s="514">
        <v>44</v>
      </c>
      <c r="L4010" s="514">
        <v>107</v>
      </c>
      <c r="M4010" s="199">
        <v>298</v>
      </c>
      <c r="N4010" s="685"/>
    </row>
    <row r="4011" spans="1:14" ht="31.5" customHeight="1" thickBot="1">
      <c r="A4011" s="320"/>
      <c r="B4011" s="711"/>
      <c r="C4011" s="714"/>
      <c r="D4011" s="717"/>
      <c r="E4011" s="719"/>
      <c r="F4011" s="722"/>
      <c r="G4011" s="725"/>
      <c r="H4011" s="606" t="s">
        <v>25</v>
      </c>
      <c r="I4011" s="514">
        <f>I4009/I4010</f>
        <v>1</v>
      </c>
      <c r="J4011" s="514">
        <f t="shared" ref="J4011:M4011" si="107">J4009/J4010</f>
        <v>1</v>
      </c>
      <c r="K4011" s="639">
        <f t="shared" si="107"/>
        <v>1</v>
      </c>
      <c r="L4011" s="514">
        <f t="shared" si="107"/>
        <v>1</v>
      </c>
      <c r="M4011" s="199">
        <f t="shared" si="107"/>
        <v>1</v>
      </c>
      <c r="N4011" s="686"/>
    </row>
    <row r="4012" spans="1:14" ht="31.5" customHeight="1" thickTop="1">
      <c r="A4012" s="320"/>
      <c r="B4012" s="709" t="s">
        <v>3478</v>
      </c>
      <c r="C4012" s="712" t="s">
        <v>3621</v>
      </c>
      <c r="D4012" s="715" t="s">
        <v>3622</v>
      </c>
      <c r="E4012" s="727" t="s">
        <v>19</v>
      </c>
      <c r="F4012" s="728" t="s">
        <v>3623</v>
      </c>
      <c r="G4012" s="730" t="s">
        <v>3624</v>
      </c>
      <c r="H4012" s="605" t="s">
        <v>22</v>
      </c>
      <c r="I4012" s="512"/>
      <c r="J4012" s="512"/>
      <c r="K4012" s="512"/>
      <c r="L4012" s="512"/>
      <c r="M4012" s="195">
        <v>897</v>
      </c>
      <c r="N4012" s="684"/>
    </row>
    <row r="4013" spans="1:14" ht="31.5" customHeight="1">
      <c r="A4013" s="320"/>
      <c r="B4013" s="710"/>
      <c r="C4013" s="713"/>
      <c r="D4013" s="716"/>
      <c r="E4013" s="719"/>
      <c r="F4013" s="722"/>
      <c r="G4013" s="725"/>
      <c r="H4013" s="606" t="s">
        <v>24</v>
      </c>
      <c r="I4013" s="514"/>
      <c r="J4013" s="514"/>
      <c r="K4013" s="514"/>
      <c r="L4013" s="514"/>
      <c r="M4013" s="199">
        <v>897</v>
      </c>
      <c r="N4013" s="685"/>
    </row>
    <row r="4014" spans="1:14" ht="31.5" customHeight="1" thickBot="1">
      <c r="A4014" s="320"/>
      <c r="B4014" s="711"/>
      <c r="C4014" s="714"/>
      <c r="D4014" s="717"/>
      <c r="E4014" s="719"/>
      <c r="F4014" s="722"/>
      <c r="G4014" s="725"/>
      <c r="H4014" s="606" t="s">
        <v>25</v>
      </c>
      <c r="I4014" s="514"/>
      <c r="J4014" s="514"/>
      <c r="K4014" s="639"/>
      <c r="L4014" s="514"/>
      <c r="M4014" s="199">
        <f>M4012/M4013</f>
        <v>1</v>
      </c>
      <c r="N4014" s="686"/>
    </row>
    <row r="4015" spans="1:14" ht="31.5" customHeight="1" thickTop="1">
      <c r="A4015" s="320"/>
      <c r="B4015" s="709" t="s">
        <v>3478</v>
      </c>
      <c r="C4015" s="712" t="s">
        <v>3621</v>
      </c>
      <c r="D4015" s="715" t="s">
        <v>3622</v>
      </c>
      <c r="E4015" s="727" t="s">
        <v>26</v>
      </c>
      <c r="F4015" s="728" t="s">
        <v>3625</v>
      </c>
      <c r="G4015" s="730" t="s">
        <v>3626</v>
      </c>
      <c r="H4015" s="605" t="s">
        <v>22</v>
      </c>
      <c r="I4015" s="512">
        <v>3176</v>
      </c>
      <c r="J4015" s="512">
        <v>1331</v>
      </c>
      <c r="K4015" s="512">
        <v>1284</v>
      </c>
      <c r="L4015" s="512">
        <v>25637</v>
      </c>
      <c r="M4015" s="195">
        <v>31428</v>
      </c>
      <c r="N4015" s="681"/>
    </row>
    <row r="4016" spans="1:14" ht="31.5" customHeight="1">
      <c r="A4016" s="320"/>
      <c r="B4016" s="710"/>
      <c r="C4016" s="713"/>
      <c r="D4016" s="716"/>
      <c r="E4016" s="719"/>
      <c r="F4016" s="722"/>
      <c r="G4016" s="725"/>
      <c r="H4016" s="606" t="s">
        <v>24</v>
      </c>
      <c r="I4016" s="514">
        <v>25</v>
      </c>
      <c r="J4016" s="514">
        <v>25</v>
      </c>
      <c r="K4016" s="514">
        <v>25</v>
      </c>
      <c r="L4016" s="514">
        <v>25</v>
      </c>
      <c r="M4016" s="199">
        <v>25</v>
      </c>
      <c r="N4016" s="682"/>
    </row>
    <row r="4017" spans="1:14" ht="31.5" customHeight="1" thickBot="1">
      <c r="A4017" s="320"/>
      <c r="B4017" s="711"/>
      <c r="C4017" s="714"/>
      <c r="D4017" s="717"/>
      <c r="E4017" s="719"/>
      <c r="F4017" s="722"/>
      <c r="G4017" s="725"/>
      <c r="H4017" s="606" t="s">
        <v>25</v>
      </c>
      <c r="I4017" s="514">
        <f>I4015/I4016</f>
        <v>127.04</v>
      </c>
      <c r="J4017" s="514">
        <f>J4015/J4016</f>
        <v>53.24</v>
      </c>
      <c r="K4017" s="639">
        <v>51</v>
      </c>
      <c r="L4017" s="514">
        <f>L4015/L4016</f>
        <v>1025.48</v>
      </c>
      <c r="M4017" s="199">
        <f>M4015/M4016</f>
        <v>1257.1199999999999</v>
      </c>
      <c r="N4017" s="683"/>
    </row>
    <row r="4018" spans="1:14" ht="31.5" customHeight="1" thickTop="1">
      <c r="A4018" s="320"/>
      <c r="B4018" s="709" t="s">
        <v>3478</v>
      </c>
      <c r="C4018" s="712" t="s">
        <v>3621</v>
      </c>
      <c r="D4018" s="715" t="s">
        <v>3622</v>
      </c>
      <c r="E4018" s="727" t="s">
        <v>55</v>
      </c>
      <c r="F4018" s="728" t="s">
        <v>3627</v>
      </c>
      <c r="G4018" s="730" t="s">
        <v>3628</v>
      </c>
      <c r="H4018" s="605" t="s">
        <v>22</v>
      </c>
      <c r="I4018" s="512">
        <v>0</v>
      </c>
      <c r="J4018" s="512">
        <v>0</v>
      </c>
      <c r="K4018" s="512">
        <v>550</v>
      </c>
      <c r="L4018" s="512">
        <v>0</v>
      </c>
      <c r="M4018" s="195">
        <v>550</v>
      </c>
      <c r="N4018" s="684"/>
    </row>
    <row r="4019" spans="1:14" ht="31.5" customHeight="1">
      <c r="A4019" s="320"/>
      <c r="B4019" s="710"/>
      <c r="C4019" s="713"/>
      <c r="D4019" s="716"/>
      <c r="E4019" s="719"/>
      <c r="F4019" s="722"/>
      <c r="G4019" s="725"/>
      <c r="H4019" s="606" t="s">
        <v>24</v>
      </c>
      <c r="I4019" s="514">
        <v>18595</v>
      </c>
      <c r="J4019" s="514">
        <v>18610</v>
      </c>
      <c r="K4019" s="514">
        <v>18598</v>
      </c>
      <c r="L4019" s="514">
        <v>18634</v>
      </c>
      <c r="M4019" s="199">
        <v>18634</v>
      </c>
      <c r="N4019" s="685"/>
    </row>
    <row r="4020" spans="1:14" ht="31.5" customHeight="1" thickBot="1">
      <c r="A4020" s="320"/>
      <c r="B4020" s="711"/>
      <c r="C4020" s="714"/>
      <c r="D4020" s="717"/>
      <c r="E4020" s="719"/>
      <c r="F4020" s="722"/>
      <c r="G4020" s="725"/>
      <c r="H4020" s="606" t="s">
        <v>25</v>
      </c>
      <c r="I4020" s="514">
        <f>I4018/I4019</f>
        <v>0</v>
      </c>
      <c r="J4020" s="514">
        <v>0</v>
      </c>
      <c r="K4020" s="639">
        <f>K4018/K4019</f>
        <v>2.957307237337348E-2</v>
      </c>
      <c r="L4020" s="514">
        <f>L4018/L4019</f>
        <v>0</v>
      </c>
      <c r="M4020" s="199">
        <f>M4018/M4019</f>
        <v>2.9515938606847699E-2</v>
      </c>
      <c r="N4020" s="686"/>
    </row>
    <row r="4021" spans="1:14" ht="31.5" customHeight="1" thickTop="1">
      <c r="A4021" s="320"/>
      <c r="B4021" s="709" t="s">
        <v>3478</v>
      </c>
      <c r="C4021" s="712" t="s">
        <v>3621</v>
      </c>
      <c r="D4021" s="715" t="s">
        <v>3622</v>
      </c>
      <c r="E4021" s="727" t="s">
        <v>59</v>
      </c>
      <c r="F4021" s="728" t="s">
        <v>3629</v>
      </c>
      <c r="G4021" s="730" t="s">
        <v>3630</v>
      </c>
      <c r="H4021" s="605" t="s">
        <v>22</v>
      </c>
      <c r="I4021" s="512">
        <v>6083</v>
      </c>
      <c r="J4021" s="512">
        <v>83</v>
      </c>
      <c r="K4021" s="512">
        <v>8</v>
      </c>
      <c r="L4021" s="512">
        <v>16</v>
      </c>
      <c r="M4021" s="195">
        <v>6190</v>
      </c>
      <c r="N4021" s="681"/>
    </row>
    <row r="4022" spans="1:14" ht="31.5" customHeight="1">
      <c r="A4022" s="320"/>
      <c r="B4022" s="710"/>
      <c r="C4022" s="713"/>
      <c r="D4022" s="716"/>
      <c r="E4022" s="719"/>
      <c r="F4022" s="722"/>
      <c r="G4022" s="725"/>
      <c r="H4022" s="606" t="s">
        <v>24</v>
      </c>
      <c r="I4022" s="514">
        <v>18037</v>
      </c>
      <c r="J4022" s="514">
        <v>18051</v>
      </c>
      <c r="K4022" s="514">
        <v>18059</v>
      </c>
      <c r="L4022" s="514">
        <v>18075</v>
      </c>
      <c r="M4022" s="199">
        <v>18075</v>
      </c>
      <c r="N4022" s="682"/>
    </row>
    <row r="4023" spans="1:14" ht="31.5" customHeight="1" thickBot="1">
      <c r="A4023" s="320"/>
      <c r="B4023" s="711"/>
      <c r="C4023" s="714"/>
      <c r="D4023" s="717"/>
      <c r="E4023" s="719"/>
      <c r="F4023" s="722"/>
      <c r="G4023" s="725"/>
      <c r="H4023" s="606" t="s">
        <v>25</v>
      </c>
      <c r="I4023" s="514">
        <f>I4021/I4022</f>
        <v>0.33725120585463214</v>
      </c>
      <c r="J4023" s="514">
        <f>J4021/J4022</f>
        <v>4.5980832086864997E-3</v>
      </c>
      <c r="K4023" s="639">
        <f>K4021/K4022</f>
        <v>4.4299241375491446E-4</v>
      </c>
      <c r="L4023" s="514">
        <f>L4021/L4022</f>
        <v>8.8520055325034576E-4</v>
      </c>
      <c r="M4023" s="199">
        <f>M4021/M4022</f>
        <v>0.34246196403872753</v>
      </c>
      <c r="N4023" s="687"/>
    </row>
    <row r="4024" spans="1:14" ht="31.5" customHeight="1" thickTop="1">
      <c r="A4024" s="320"/>
      <c r="B4024" s="709" t="s">
        <v>3478</v>
      </c>
      <c r="C4024" s="712" t="s">
        <v>3621</v>
      </c>
      <c r="D4024" s="715" t="s">
        <v>3622</v>
      </c>
      <c r="E4024" s="727" t="s">
        <v>91</v>
      </c>
      <c r="F4024" s="728" t="s">
        <v>3631</v>
      </c>
      <c r="G4024" s="730" t="s">
        <v>3632</v>
      </c>
      <c r="H4024" s="605" t="s">
        <v>22</v>
      </c>
      <c r="I4024" s="512">
        <v>8691</v>
      </c>
      <c r="J4024" s="512">
        <v>40</v>
      </c>
      <c r="K4024" s="512">
        <v>372</v>
      </c>
      <c r="L4024" s="512">
        <v>7854</v>
      </c>
      <c r="M4024" s="195">
        <v>16957</v>
      </c>
      <c r="N4024" s="681"/>
    </row>
    <row r="4025" spans="1:14" ht="31.5" customHeight="1">
      <c r="A4025" s="320"/>
      <c r="B4025" s="710"/>
      <c r="C4025" s="713"/>
      <c r="D4025" s="716"/>
      <c r="E4025" s="719"/>
      <c r="F4025" s="722"/>
      <c r="G4025" s="725"/>
      <c r="H4025" s="606" t="s">
        <v>24</v>
      </c>
      <c r="I4025" s="514">
        <v>18595</v>
      </c>
      <c r="J4025" s="514">
        <v>18610</v>
      </c>
      <c r="K4025" s="514">
        <v>18598</v>
      </c>
      <c r="L4025" s="514">
        <v>18634</v>
      </c>
      <c r="M4025" s="199">
        <v>18634</v>
      </c>
      <c r="N4025" s="682"/>
    </row>
    <row r="4026" spans="1:14" ht="31.5" customHeight="1" thickBot="1">
      <c r="A4026" s="320"/>
      <c r="B4026" s="711"/>
      <c r="C4026" s="714"/>
      <c r="D4026" s="717"/>
      <c r="E4026" s="719"/>
      <c r="F4026" s="722"/>
      <c r="G4026" s="725"/>
      <c r="H4026" s="606" t="s">
        <v>25</v>
      </c>
      <c r="I4026" s="514">
        <f>I4024/I4025</f>
        <v>0.46738370529712286</v>
      </c>
      <c r="J4026" s="514">
        <f>J4024/J4025</f>
        <v>2.1493820526598604E-3</v>
      </c>
      <c r="K4026" s="639">
        <f>K4024/K4025</f>
        <v>2.0002150768899881E-2</v>
      </c>
      <c r="L4026" s="514">
        <f>L4024/L4025</f>
        <v>0.42148760330578511</v>
      </c>
      <c r="M4026" s="199">
        <f>M4024/M4025</f>
        <v>0.91000321992057531</v>
      </c>
      <c r="N4026" s="683"/>
    </row>
    <row r="4027" spans="1:14" ht="31.5" customHeight="1" thickTop="1">
      <c r="A4027" s="320"/>
      <c r="B4027" s="709" t="s">
        <v>3478</v>
      </c>
      <c r="C4027" s="712" t="s">
        <v>3621</v>
      </c>
      <c r="D4027" s="715" t="s">
        <v>3622</v>
      </c>
      <c r="E4027" s="727" t="s">
        <v>94</v>
      </c>
      <c r="F4027" s="728" t="s">
        <v>3633</v>
      </c>
      <c r="G4027" s="730" t="s">
        <v>3634</v>
      </c>
      <c r="H4027" s="605" t="s">
        <v>22</v>
      </c>
      <c r="I4027" s="512">
        <v>70000</v>
      </c>
      <c r="J4027" s="512">
        <v>13174</v>
      </c>
      <c r="K4027" s="512">
        <v>15253</v>
      </c>
      <c r="L4027" s="512">
        <v>6474</v>
      </c>
      <c r="M4027" s="195">
        <v>104901</v>
      </c>
      <c r="N4027" s="688"/>
    </row>
    <row r="4028" spans="1:14" ht="31.5" customHeight="1">
      <c r="A4028" s="320"/>
      <c r="B4028" s="710"/>
      <c r="C4028" s="713"/>
      <c r="D4028" s="716"/>
      <c r="E4028" s="719"/>
      <c r="F4028" s="722"/>
      <c r="G4028" s="725"/>
      <c r="H4028" s="606" t="s">
        <v>24</v>
      </c>
      <c r="I4028" s="514">
        <v>130000</v>
      </c>
      <c r="J4028" s="514">
        <v>130000</v>
      </c>
      <c r="K4028" s="514">
        <v>130000</v>
      </c>
      <c r="L4028" s="514">
        <v>130000</v>
      </c>
      <c r="M4028" s="199">
        <v>130000</v>
      </c>
      <c r="N4028" s="682"/>
    </row>
    <row r="4029" spans="1:14" ht="31.5" customHeight="1" thickBot="1">
      <c r="A4029" s="320"/>
      <c r="B4029" s="711"/>
      <c r="C4029" s="714"/>
      <c r="D4029" s="717"/>
      <c r="E4029" s="719"/>
      <c r="F4029" s="722"/>
      <c r="G4029" s="725"/>
      <c r="H4029" s="606" t="s">
        <v>25</v>
      </c>
      <c r="I4029" s="514">
        <f>I4027/I4028</f>
        <v>0.53846153846153844</v>
      </c>
      <c r="J4029" s="514">
        <f>J4027/J4028</f>
        <v>0.10133846153846154</v>
      </c>
      <c r="K4029" s="639">
        <f>K4027/K4028</f>
        <v>0.11733076923076922</v>
      </c>
      <c r="L4029" s="514">
        <f>L4027/L4028</f>
        <v>4.9799999999999997E-2</v>
      </c>
      <c r="M4029" s="199">
        <f>M4027/M4028</f>
        <v>0.80693076923076923</v>
      </c>
      <c r="N4029" s="683"/>
    </row>
    <row r="4030" spans="1:14" ht="31.5" customHeight="1" thickTop="1">
      <c r="A4030" s="320"/>
      <c r="B4030" s="709" t="s">
        <v>3478</v>
      </c>
      <c r="C4030" s="712" t="s">
        <v>3621</v>
      </c>
      <c r="D4030" s="715" t="s">
        <v>3622</v>
      </c>
      <c r="E4030" s="727" t="s">
        <v>30</v>
      </c>
      <c r="F4030" s="728" t="s">
        <v>3635</v>
      </c>
      <c r="G4030" s="730" t="s">
        <v>3636</v>
      </c>
      <c r="H4030" s="605" t="s">
        <v>22</v>
      </c>
      <c r="I4030" s="512">
        <v>22</v>
      </c>
      <c r="J4030" s="512">
        <v>22</v>
      </c>
      <c r="K4030" s="512">
        <v>22</v>
      </c>
      <c r="L4030" s="512">
        <v>21</v>
      </c>
      <c r="M4030" s="195">
        <v>21</v>
      </c>
      <c r="N4030" s="684"/>
    </row>
    <row r="4031" spans="1:14" ht="31.5" customHeight="1">
      <c r="A4031" s="320"/>
      <c r="B4031" s="710"/>
      <c r="C4031" s="713"/>
      <c r="D4031" s="716"/>
      <c r="E4031" s="719"/>
      <c r="F4031" s="722"/>
      <c r="G4031" s="725"/>
      <c r="H4031" s="606" t="s">
        <v>24</v>
      </c>
      <c r="I4031" s="514">
        <v>25</v>
      </c>
      <c r="J4031" s="514">
        <v>25</v>
      </c>
      <c r="K4031" s="514">
        <v>25</v>
      </c>
      <c r="L4031" s="514">
        <v>25</v>
      </c>
      <c r="M4031" s="199">
        <v>25</v>
      </c>
      <c r="N4031" s="685"/>
    </row>
    <row r="4032" spans="1:14" ht="31.5" customHeight="1" thickBot="1">
      <c r="A4032" s="320"/>
      <c r="B4032" s="711"/>
      <c r="C4032" s="714"/>
      <c r="D4032" s="717"/>
      <c r="E4032" s="719"/>
      <c r="F4032" s="722"/>
      <c r="G4032" s="725"/>
      <c r="H4032" s="606" t="s">
        <v>25</v>
      </c>
      <c r="I4032" s="514">
        <f>I4030/I4031</f>
        <v>0.88</v>
      </c>
      <c r="J4032" s="514">
        <f>J4030/J4031</f>
        <v>0.88</v>
      </c>
      <c r="K4032" s="639">
        <f>K4030/K4031</f>
        <v>0.88</v>
      </c>
      <c r="L4032" s="514">
        <f>L4030/L4031</f>
        <v>0.84</v>
      </c>
      <c r="M4032" s="199">
        <f>M4030/M4031</f>
        <v>0.84</v>
      </c>
      <c r="N4032" s="686"/>
    </row>
    <row r="4033" spans="1:14" ht="31.5" customHeight="1" thickTop="1">
      <c r="A4033" s="320"/>
      <c r="B4033" s="709" t="s">
        <v>3478</v>
      </c>
      <c r="C4033" s="712" t="s">
        <v>3621</v>
      </c>
      <c r="D4033" s="715" t="s">
        <v>3622</v>
      </c>
      <c r="E4033" s="727" t="s">
        <v>33</v>
      </c>
      <c r="F4033" s="728" t="s">
        <v>3637</v>
      </c>
      <c r="G4033" s="730" t="s">
        <v>3638</v>
      </c>
      <c r="H4033" s="605" t="s">
        <v>22</v>
      </c>
      <c r="I4033" s="512">
        <v>25</v>
      </c>
      <c r="J4033" s="512">
        <v>25</v>
      </c>
      <c r="K4033" s="512">
        <v>25</v>
      </c>
      <c r="L4033" s="512">
        <v>25</v>
      </c>
      <c r="M4033" s="195">
        <v>25</v>
      </c>
      <c r="N4033" s="681"/>
    </row>
    <row r="4034" spans="1:14" ht="31.5" customHeight="1">
      <c r="A4034" s="320"/>
      <c r="B4034" s="710"/>
      <c r="C4034" s="713"/>
      <c r="D4034" s="716"/>
      <c r="E4034" s="719"/>
      <c r="F4034" s="722"/>
      <c r="G4034" s="725"/>
      <c r="H4034" s="606" t="s">
        <v>24</v>
      </c>
      <c r="I4034" s="514">
        <v>35</v>
      </c>
      <c r="J4034" s="514">
        <v>35</v>
      </c>
      <c r="K4034" s="514">
        <v>35</v>
      </c>
      <c r="L4034" s="514">
        <v>35</v>
      </c>
      <c r="M4034" s="199">
        <v>35</v>
      </c>
      <c r="N4034" s="682"/>
    </row>
    <row r="4035" spans="1:14" ht="31.5" customHeight="1" thickBot="1">
      <c r="A4035" s="320"/>
      <c r="B4035" s="711"/>
      <c r="C4035" s="714"/>
      <c r="D4035" s="717"/>
      <c r="E4035" s="719"/>
      <c r="F4035" s="722"/>
      <c r="G4035" s="725"/>
      <c r="H4035" s="606" t="s">
        <v>25</v>
      </c>
      <c r="I4035" s="514">
        <f>I4033/I4034</f>
        <v>0.7142857142857143</v>
      </c>
      <c r="J4035" s="514">
        <f>J4033/J4034</f>
        <v>0.7142857142857143</v>
      </c>
      <c r="K4035" s="639">
        <f>K4033/K4034</f>
        <v>0.7142857142857143</v>
      </c>
      <c r="L4035" s="514">
        <f>L4033/L4034</f>
        <v>0.7142857142857143</v>
      </c>
      <c r="M4035" s="199">
        <f>M4033/M4034</f>
        <v>0.7142857142857143</v>
      </c>
      <c r="N4035" s="683"/>
    </row>
    <row r="4036" spans="1:14" ht="31.5" customHeight="1" thickTop="1">
      <c r="A4036" s="320"/>
      <c r="B4036" s="709" t="s">
        <v>3478</v>
      </c>
      <c r="C4036" s="712" t="s">
        <v>3621</v>
      </c>
      <c r="D4036" s="715" t="s">
        <v>3622</v>
      </c>
      <c r="E4036" s="727" t="s">
        <v>36</v>
      </c>
      <c r="F4036" s="728" t="s">
        <v>3639</v>
      </c>
      <c r="G4036" s="730" t="s">
        <v>3640</v>
      </c>
      <c r="H4036" s="605" t="s">
        <v>22</v>
      </c>
      <c r="I4036" s="512">
        <v>0</v>
      </c>
      <c r="J4036" s="512">
        <v>0</v>
      </c>
      <c r="K4036" s="512">
        <v>1241</v>
      </c>
      <c r="L4036" s="512">
        <v>9521</v>
      </c>
      <c r="M4036" s="195">
        <v>10762</v>
      </c>
      <c r="N4036" s="684"/>
    </row>
    <row r="4037" spans="1:14" ht="31.5" customHeight="1">
      <c r="A4037" s="320"/>
      <c r="B4037" s="710"/>
      <c r="C4037" s="713"/>
      <c r="D4037" s="716"/>
      <c r="E4037" s="719"/>
      <c r="F4037" s="722"/>
      <c r="G4037" s="725"/>
      <c r="H4037" s="606" t="s">
        <v>24</v>
      </c>
      <c r="I4037" s="514">
        <v>18595</v>
      </c>
      <c r="J4037" s="514">
        <v>18610</v>
      </c>
      <c r="K4037" s="514">
        <v>18598</v>
      </c>
      <c r="L4037" s="514">
        <v>18634</v>
      </c>
      <c r="M4037" s="199">
        <v>18634</v>
      </c>
      <c r="N4037" s="685"/>
    </row>
    <row r="4038" spans="1:14" ht="31.5" customHeight="1" thickBot="1">
      <c r="A4038" s="320"/>
      <c r="B4038" s="711"/>
      <c r="C4038" s="714"/>
      <c r="D4038" s="717"/>
      <c r="E4038" s="719"/>
      <c r="F4038" s="722"/>
      <c r="G4038" s="725"/>
      <c r="H4038" s="606" t="s">
        <v>25</v>
      </c>
      <c r="I4038" s="514">
        <v>0</v>
      </c>
      <c r="J4038" s="514">
        <v>0</v>
      </c>
      <c r="K4038" s="639">
        <f>K4036/K4037</f>
        <v>6.6727605118829983E-2</v>
      </c>
      <c r="L4038" s="514">
        <f>L4036/L4037</f>
        <v>0.51094772995599447</v>
      </c>
      <c r="M4038" s="199">
        <f>M4036/M4037</f>
        <v>0.57754642052162708</v>
      </c>
      <c r="N4038" s="686"/>
    </row>
    <row r="4039" spans="1:14" ht="31.5" customHeight="1" thickTop="1">
      <c r="A4039" s="320"/>
      <c r="B4039" s="709" t="s">
        <v>3478</v>
      </c>
      <c r="C4039" s="712" t="s">
        <v>3621</v>
      </c>
      <c r="D4039" s="715" t="s">
        <v>3622</v>
      </c>
      <c r="E4039" s="727" t="s">
        <v>39</v>
      </c>
      <c r="F4039" s="728" t="s">
        <v>3641</v>
      </c>
      <c r="G4039" s="730" t="s">
        <v>3642</v>
      </c>
      <c r="H4039" s="605" t="s">
        <v>22</v>
      </c>
      <c r="I4039" s="512">
        <v>0</v>
      </c>
      <c r="J4039" s="512">
        <v>0</v>
      </c>
      <c r="K4039" s="512">
        <v>372</v>
      </c>
      <c r="L4039" s="512">
        <v>0</v>
      </c>
      <c r="M4039" s="195">
        <v>372</v>
      </c>
      <c r="N4039" s="681"/>
    </row>
    <row r="4040" spans="1:14" ht="31.5" customHeight="1">
      <c r="A4040" s="320"/>
      <c r="B4040" s="710"/>
      <c r="C4040" s="713"/>
      <c r="D4040" s="716"/>
      <c r="E4040" s="719"/>
      <c r="F4040" s="722"/>
      <c r="G4040" s="725"/>
      <c r="H4040" s="606" t="s">
        <v>24</v>
      </c>
      <c r="I4040" s="514">
        <v>18595</v>
      </c>
      <c r="J4040" s="514">
        <v>18610</v>
      </c>
      <c r="K4040" s="514">
        <v>18598</v>
      </c>
      <c r="L4040" s="514">
        <v>18634</v>
      </c>
      <c r="M4040" s="199">
        <v>18634</v>
      </c>
      <c r="N4040" s="682"/>
    </row>
    <row r="4041" spans="1:14" ht="31.5" customHeight="1" thickBot="1">
      <c r="A4041" s="320"/>
      <c r="B4041" s="711"/>
      <c r="C4041" s="714"/>
      <c r="D4041" s="717"/>
      <c r="E4041" s="719"/>
      <c r="F4041" s="722"/>
      <c r="G4041" s="725"/>
      <c r="H4041" s="606" t="s">
        <v>25</v>
      </c>
      <c r="I4041" s="514">
        <v>0</v>
      </c>
      <c r="J4041" s="514">
        <v>0</v>
      </c>
      <c r="K4041" s="639">
        <f>K4039/K4040</f>
        <v>2.0002150768899881E-2</v>
      </c>
      <c r="L4041" s="514">
        <f>L4039/L4040</f>
        <v>0</v>
      </c>
      <c r="M4041" s="199">
        <f>M4039/M4040</f>
        <v>1.9963507566813352E-2</v>
      </c>
      <c r="N4041" s="683"/>
    </row>
    <row r="4042" spans="1:14" ht="31.5" customHeight="1" thickTop="1">
      <c r="A4042" s="320"/>
      <c r="B4042" s="709" t="s">
        <v>3478</v>
      </c>
      <c r="C4042" s="712" t="s">
        <v>3621</v>
      </c>
      <c r="D4042" s="715" t="s">
        <v>3622</v>
      </c>
      <c r="E4042" s="727" t="s">
        <v>42</v>
      </c>
      <c r="F4042" s="728" t="s">
        <v>3643</v>
      </c>
      <c r="G4042" s="730" t="s">
        <v>3644</v>
      </c>
      <c r="H4042" s="605" t="s">
        <v>22</v>
      </c>
      <c r="I4042" s="512">
        <v>2128</v>
      </c>
      <c r="J4042" s="512">
        <v>139</v>
      </c>
      <c r="K4042" s="512">
        <v>165</v>
      </c>
      <c r="L4042" s="512">
        <v>1251</v>
      </c>
      <c r="M4042" s="195">
        <v>3683</v>
      </c>
      <c r="N4042" s="684"/>
    </row>
    <row r="4043" spans="1:14" ht="31.5" customHeight="1">
      <c r="A4043" s="320"/>
      <c r="B4043" s="710"/>
      <c r="C4043" s="713"/>
      <c r="D4043" s="716"/>
      <c r="E4043" s="719"/>
      <c r="F4043" s="722"/>
      <c r="G4043" s="725"/>
      <c r="H4043" s="606" t="s">
        <v>24</v>
      </c>
      <c r="I4043" s="514">
        <v>11954</v>
      </c>
      <c r="J4043" s="514">
        <v>11885</v>
      </c>
      <c r="K4043" s="514">
        <v>11650</v>
      </c>
      <c r="L4043" s="514">
        <v>10204</v>
      </c>
      <c r="M4043" s="199">
        <v>10204</v>
      </c>
      <c r="N4043" s="685"/>
    </row>
    <row r="4044" spans="1:14" ht="31.5" customHeight="1" thickBot="1">
      <c r="A4044" s="320"/>
      <c r="B4044" s="711"/>
      <c r="C4044" s="714"/>
      <c r="D4044" s="717"/>
      <c r="E4044" s="719"/>
      <c r="F4044" s="722"/>
      <c r="G4044" s="725"/>
      <c r="H4044" s="606" t="s">
        <v>25</v>
      </c>
      <c r="I4044" s="514">
        <f>I4042/I4043</f>
        <v>0.17801572695332107</v>
      </c>
      <c r="J4044" s="514">
        <f>J4042/J4043</f>
        <v>1.1695414387883888E-2</v>
      </c>
      <c r="K4044" s="639">
        <f>K4042/K4043</f>
        <v>1.4163090128755365E-2</v>
      </c>
      <c r="L4044" s="514">
        <f>L4042/L4043</f>
        <v>0.12259898079184633</v>
      </c>
      <c r="M4044" s="199">
        <f>M4042/M4043</f>
        <v>0.36093688749509995</v>
      </c>
      <c r="N4044" s="686"/>
    </row>
    <row r="4045" spans="1:14" ht="31.5" customHeight="1" thickTop="1">
      <c r="A4045" s="320"/>
      <c r="B4045" s="709" t="s">
        <v>3478</v>
      </c>
      <c r="C4045" s="712" t="s">
        <v>3621</v>
      </c>
      <c r="D4045" s="715" t="s">
        <v>3622</v>
      </c>
      <c r="E4045" s="727" t="s">
        <v>402</v>
      </c>
      <c r="F4045" s="728" t="s">
        <v>3645</v>
      </c>
      <c r="G4045" s="730" t="s">
        <v>3646</v>
      </c>
      <c r="H4045" s="605" t="s">
        <v>22</v>
      </c>
      <c r="I4045" s="512">
        <v>9806</v>
      </c>
      <c r="J4045" s="512">
        <v>102</v>
      </c>
      <c r="K4045" s="512">
        <v>8597</v>
      </c>
      <c r="L4045" s="512">
        <v>16843</v>
      </c>
      <c r="M4045" s="195">
        <v>35348</v>
      </c>
      <c r="N4045" s="681"/>
    </row>
    <row r="4046" spans="1:14" ht="31.5" customHeight="1">
      <c r="A4046" s="320"/>
      <c r="B4046" s="710"/>
      <c r="C4046" s="713"/>
      <c r="D4046" s="716"/>
      <c r="E4046" s="719"/>
      <c r="F4046" s="722"/>
      <c r="G4046" s="725"/>
      <c r="H4046" s="606" t="s">
        <v>24</v>
      </c>
      <c r="I4046" s="514">
        <v>43595</v>
      </c>
      <c r="J4046" s="514">
        <v>43610</v>
      </c>
      <c r="K4046" s="514">
        <v>45553</v>
      </c>
      <c r="L4046" s="514">
        <v>45589</v>
      </c>
      <c r="M4046" s="199">
        <v>45589</v>
      </c>
      <c r="N4046" s="682" t="s">
        <v>3647</v>
      </c>
    </row>
    <row r="4047" spans="1:14" ht="31.5" customHeight="1" thickBot="1">
      <c r="A4047" s="320"/>
      <c r="B4047" s="711"/>
      <c r="C4047" s="714"/>
      <c r="D4047" s="717"/>
      <c r="E4047" s="719"/>
      <c r="F4047" s="722"/>
      <c r="G4047" s="725"/>
      <c r="H4047" s="606" t="s">
        <v>25</v>
      </c>
      <c r="I4047" s="514">
        <f>I4045/I4046</f>
        <v>0.22493405207019154</v>
      </c>
      <c r="J4047" s="514">
        <f>J4045/J4046</f>
        <v>2.3389130933272185E-3</v>
      </c>
      <c r="K4047" s="639">
        <f>K4045/K4046</f>
        <v>0.18872522117094373</v>
      </c>
      <c r="L4047" s="514">
        <f>L4045/L4046</f>
        <v>0.36945315755993768</v>
      </c>
      <c r="M4047" s="199">
        <f>M4045/M4046</f>
        <v>0.77536247779069511</v>
      </c>
      <c r="N4047" s="683"/>
    </row>
    <row r="4048" spans="1:14" ht="31.5" customHeight="1" thickTop="1">
      <c r="A4048" s="320"/>
      <c r="B4048" s="709" t="s">
        <v>3478</v>
      </c>
      <c r="C4048" s="712" t="s">
        <v>3621</v>
      </c>
      <c r="D4048" s="715" t="s">
        <v>3622</v>
      </c>
      <c r="E4048" s="727" t="s">
        <v>406</v>
      </c>
      <c r="F4048" s="728" t="s">
        <v>3648</v>
      </c>
      <c r="G4048" s="730" t="s">
        <v>3649</v>
      </c>
      <c r="H4048" s="605" t="s">
        <v>22</v>
      </c>
      <c r="I4048" s="512">
        <v>253</v>
      </c>
      <c r="J4048" s="512">
        <v>120</v>
      </c>
      <c r="K4048" s="512">
        <v>450</v>
      </c>
      <c r="L4048" s="512">
        <v>500</v>
      </c>
      <c r="M4048" s="195">
        <v>500</v>
      </c>
      <c r="N4048" s="684"/>
    </row>
    <row r="4049" spans="1:14" ht="31.5" customHeight="1">
      <c r="A4049" s="320"/>
      <c r="B4049" s="710"/>
      <c r="C4049" s="713"/>
      <c r="D4049" s="716"/>
      <c r="E4049" s="719"/>
      <c r="F4049" s="722"/>
      <c r="G4049" s="725"/>
      <c r="H4049" s="606" t="s">
        <v>24</v>
      </c>
      <c r="I4049" s="514">
        <v>568</v>
      </c>
      <c r="J4049" s="514">
        <v>568</v>
      </c>
      <c r="K4049" s="514">
        <v>568</v>
      </c>
      <c r="L4049" s="514">
        <v>568</v>
      </c>
      <c r="M4049" s="199">
        <v>568</v>
      </c>
      <c r="N4049" s="685"/>
    </row>
    <row r="4050" spans="1:14" ht="31.5" customHeight="1" thickBot="1">
      <c r="A4050" s="320"/>
      <c r="B4050" s="711"/>
      <c r="C4050" s="714"/>
      <c r="D4050" s="717"/>
      <c r="E4050" s="719"/>
      <c r="F4050" s="722"/>
      <c r="G4050" s="725"/>
      <c r="H4050" s="606" t="s">
        <v>25</v>
      </c>
      <c r="I4050" s="514">
        <f>I4048/I4049</f>
        <v>0.44542253521126762</v>
      </c>
      <c r="J4050" s="514">
        <f>J4048/J4049</f>
        <v>0.21126760563380281</v>
      </c>
      <c r="K4050" s="639">
        <f>K4048/K4049</f>
        <v>0.79225352112676062</v>
      </c>
      <c r="L4050" s="514">
        <f>L4048/L4049</f>
        <v>0.88028169014084512</v>
      </c>
      <c r="M4050" s="199">
        <f>M4048/M4049</f>
        <v>0.88028169014084512</v>
      </c>
      <c r="N4050" s="686"/>
    </row>
    <row r="4051" spans="1:14" ht="31.5" customHeight="1" thickTop="1">
      <c r="A4051" s="320"/>
      <c r="B4051" s="709" t="s">
        <v>3478</v>
      </c>
      <c r="C4051" s="712" t="s">
        <v>3621</v>
      </c>
      <c r="D4051" s="715" t="s">
        <v>3622</v>
      </c>
      <c r="E4051" s="727" t="s">
        <v>409</v>
      </c>
      <c r="F4051" s="728" t="s">
        <v>3650</v>
      </c>
      <c r="G4051" s="730" t="s">
        <v>3651</v>
      </c>
      <c r="H4051" s="605" t="s">
        <v>22</v>
      </c>
      <c r="I4051" s="512">
        <v>43</v>
      </c>
      <c r="J4051" s="512">
        <v>7</v>
      </c>
      <c r="K4051" s="512">
        <v>7</v>
      </c>
      <c r="L4051" s="512">
        <v>7</v>
      </c>
      <c r="M4051" s="195">
        <v>7</v>
      </c>
      <c r="N4051" s="681"/>
    </row>
    <row r="4052" spans="1:14" ht="31.5" customHeight="1">
      <c r="A4052" s="320"/>
      <c r="B4052" s="710"/>
      <c r="C4052" s="713"/>
      <c r="D4052" s="716"/>
      <c r="E4052" s="719"/>
      <c r="F4052" s="722"/>
      <c r="G4052" s="725"/>
      <c r="H4052" s="606" t="s">
        <v>24</v>
      </c>
      <c r="I4052" s="514">
        <v>43</v>
      </c>
      <c r="J4052" s="514">
        <v>43</v>
      </c>
      <c r="K4052" s="514">
        <v>7</v>
      </c>
      <c r="L4052" s="514">
        <v>7</v>
      </c>
      <c r="M4052" s="199">
        <v>43</v>
      </c>
      <c r="N4052" s="682"/>
    </row>
    <row r="4053" spans="1:14" ht="31.5" customHeight="1" thickBot="1">
      <c r="A4053" s="320"/>
      <c r="B4053" s="711"/>
      <c r="C4053" s="714"/>
      <c r="D4053" s="717"/>
      <c r="E4053" s="719"/>
      <c r="F4053" s="722"/>
      <c r="G4053" s="725"/>
      <c r="H4053" s="606" t="s">
        <v>25</v>
      </c>
      <c r="I4053" s="514">
        <f>I4051/I4052</f>
        <v>1</v>
      </c>
      <c r="J4053" s="514">
        <f>J4051/J4052</f>
        <v>0.16279069767441862</v>
      </c>
      <c r="K4053" s="639">
        <f>K4051/K4052</f>
        <v>1</v>
      </c>
      <c r="L4053" s="514">
        <f>L4051/L4052</f>
        <v>1</v>
      </c>
      <c r="M4053" s="199">
        <f>M4051/M4052</f>
        <v>0.16279069767441862</v>
      </c>
      <c r="N4053" s="683"/>
    </row>
    <row r="4054" spans="1:14" ht="31.5" customHeight="1" thickTop="1">
      <c r="A4054" s="320"/>
      <c r="B4054" s="709" t="s">
        <v>3478</v>
      </c>
      <c r="C4054" s="712" t="s">
        <v>3621</v>
      </c>
      <c r="D4054" s="715" t="s">
        <v>3622</v>
      </c>
      <c r="E4054" s="727" t="s">
        <v>412</v>
      </c>
      <c r="F4054" s="728" t="s">
        <v>3652</v>
      </c>
      <c r="G4054" s="730" t="s">
        <v>3653</v>
      </c>
      <c r="H4054" s="605" t="s">
        <v>22</v>
      </c>
      <c r="I4054" s="512">
        <v>3</v>
      </c>
      <c r="J4054" s="512">
        <v>3</v>
      </c>
      <c r="K4054" s="512">
        <v>3</v>
      </c>
      <c r="L4054" s="512">
        <v>3</v>
      </c>
      <c r="M4054" s="195">
        <v>3</v>
      </c>
      <c r="N4054" s="684"/>
    </row>
    <row r="4055" spans="1:14" ht="31.5" customHeight="1">
      <c r="A4055" s="320"/>
      <c r="B4055" s="710"/>
      <c r="C4055" s="713"/>
      <c r="D4055" s="716"/>
      <c r="E4055" s="719"/>
      <c r="F4055" s="722"/>
      <c r="G4055" s="725"/>
      <c r="H4055" s="606" t="s">
        <v>24</v>
      </c>
      <c r="I4055" s="514">
        <v>3</v>
      </c>
      <c r="J4055" s="514">
        <v>3</v>
      </c>
      <c r="K4055" s="514">
        <v>3</v>
      </c>
      <c r="L4055" s="514">
        <v>3</v>
      </c>
      <c r="M4055" s="199">
        <v>3</v>
      </c>
      <c r="N4055" s="685"/>
    </row>
    <row r="4056" spans="1:14" ht="31.5" customHeight="1" thickBot="1">
      <c r="A4056" s="320"/>
      <c r="B4056" s="711"/>
      <c r="C4056" s="714"/>
      <c r="D4056" s="717"/>
      <c r="E4056" s="719"/>
      <c r="F4056" s="722"/>
      <c r="G4056" s="725"/>
      <c r="H4056" s="606" t="s">
        <v>25</v>
      </c>
      <c r="I4056" s="514">
        <f>I4054/I4055</f>
        <v>1</v>
      </c>
      <c r="J4056" s="514">
        <f>J4054/J4055</f>
        <v>1</v>
      </c>
      <c r="K4056" s="639">
        <f>K4054/K4055</f>
        <v>1</v>
      </c>
      <c r="L4056" s="514">
        <f>L4054/L4055</f>
        <v>1</v>
      </c>
      <c r="M4056" s="199">
        <f>M4054/M4055</f>
        <v>1</v>
      </c>
      <c r="N4056" s="686"/>
    </row>
    <row r="4057" spans="1:14" ht="31.5" customHeight="1" thickTop="1">
      <c r="A4057" s="320"/>
      <c r="B4057" s="709" t="s">
        <v>3478</v>
      </c>
      <c r="C4057" s="712" t="s">
        <v>3654</v>
      </c>
      <c r="D4057" s="715" t="s">
        <v>3655</v>
      </c>
      <c r="E4057" s="727" t="s">
        <v>330</v>
      </c>
      <c r="F4057" s="728" t="s">
        <v>1565</v>
      </c>
      <c r="G4057" s="730" t="s">
        <v>1565</v>
      </c>
      <c r="H4057" s="605" t="s">
        <v>22</v>
      </c>
      <c r="I4057" s="512"/>
      <c r="J4057" s="512"/>
      <c r="K4057" s="512"/>
      <c r="L4057" s="512"/>
      <c r="M4057" s="195"/>
      <c r="N4057" s="681"/>
    </row>
    <row r="4058" spans="1:14" ht="31.5" customHeight="1">
      <c r="A4058" s="320"/>
      <c r="B4058" s="710"/>
      <c r="C4058" s="713"/>
      <c r="D4058" s="716"/>
      <c r="E4058" s="719"/>
      <c r="F4058" s="722"/>
      <c r="G4058" s="725"/>
      <c r="H4058" s="606" t="s">
        <v>24</v>
      </c>
      <c r="I4058" s="514"/>
      <c r="J4058" s="514"/>
      <c r="K4058" s="514"/>
      <c r="L4058" s="514"/>
      <c r="M4058" s="199"/>
      <c r="N4058" s="682"/>
    </row>
    <row r="4059" spans="1:14" ht="31.5" customHeight="1" thickBot="1">
      <c r="A4059" s="320"/>
      <c r="B4059" s="711"/>
      <c r="C4059" s="714"/>
      <c r="D4059" s="717"/>
      <c r="E4059" s="719"/>
      <c r="F4059" s="722"/>
      <c r="G4059" s="725"/>
      <c r="H4059" s="606" t="s">
        <v>25</v>
      </c>
      <c r="I4059" s="514"/>
      <c r="J4059" s="514"/>
      <c r="K4059" s="639"/>
      <c r="L4059" s="514"/>
      <c r="M4059" s="199"/>
      <c r="N4059" s="683"/>
    </row>
    <row r="4060" spans="1:14" ht="31.5" customHeight="1" thickTop="1">
      <c r="A4060" s="320"/>
      <c r="B4060" s="709" t="s">
        <v>3478</v>
      </c>
      <c r="C4060" s="712" t="s">
        <v>3656</v>
      </c>
      <c r="D4060" s="715" t="s">
        <v>3657</v>
      </c>
      <c r="E4060" s="727" t="s">
        <v>19</v>
      </c>
      <c r="F4060" s="728" t="s">
        <v>3658</v>
      </c>
      <c r="G4060" s="730" t="s">
        <v>3659</v>
      </c>
      <c r="H4060" s="605" t="s">
        <v>22</v>
      </c>
      <c r="I4060" s="512"/>
      <c r="J4060" s="512"/>
      <c r="K4060" s="512"/>
      <c r="L4060" s="512"/>
      <c r="M4060" s="195"/>
      <c r="N4060" s="684"/>
    </row>
    <row r="4061" spans="1:14" ht="31.5" customHeight="1">
      <c r="A4061" s="320"/>
      <c r="B4061" s="710"/>
      <c r="C4061" s="713"/>
      <c r="D4061" s="716"/>
      <c r="E4061" s="719"/>
      <c r="F4061" s="722"/>
      <c r="G4061" s="725"/>
      <c r="H4061" s="606" t="s">
        <v>24</v>
      </c>
      <c r="I4061" s="514"/>
      <c r="J4061" s="514"/>
      <c r="K4061" s="514"/>
      <c r="L4061" s="514"/>
      <c r="M4061" s="199"/>
      <c r="N4061" s="685"/>
    </row>
    <row r="4062" spans="1:14" ht="31.5" customHeight="1" thickBot="1">
      <c r="A4062" s="320"/>
      <c r="B4062" s="711"/>
      <c r="C4062" s="714"/>
      <c r="D4062" s="717"/>
      <c r="E4062" s="719"/>
      <c r="F4062" s="722"/>
      <c r="G4062" s="725"/>
      <c r="H4062" s="606" t="s">
        <v>25</v>
      </c>
      <c r="I4062" s="514"/>
      <c r="J4062" s="514"/>
      <c r="K4062" s="639"/>
      <c r="L4062" s="514"/>
      <c r="M4062" s="199"/>
      <c r="N4062" s="686"/>
    </row>
    <row r="4063" spans="1:14" ht="31.5" customHeight="1" thickTop="1">
      <c r="A4063" s="320"/>
      <c r="B4063" s="709" t="s">
        <v>3478</v>
      </c>
      <c r="C4063" s="712" t="s">
        <v>3656</v>
      </c>
      <c r="D4063" s="715" t="s">
        <v>3657</v>
      </c>
      <c r="E4063" s="727" t="s">
        <v>26</v>
      </c>
      <c r="F4063" s="728" t="s">
        <v>3660</v>
      </c>
      <c r="G4063" s="730" t="s">
        <v>3661</v>
      </c>
      <c r="H4063" s="605" t="s">
        <v>22</v>
      </c>
      <c r="I4063" s="512">
        <v>0</v>
      </c>
      <c r="J4063" s="512">
        <v>0</v>
      </c>
      <c r="K4063" s="512">
        <v>0</v>
      </c>
      <c r="L4063" s="512">
        <v>0</v>
      </c>
      <c r="M4063" s="195">
        <v>0</v>
      </c>
      <c r="N4063" s="681"/>
    </row>
    <row r="4064" spans="1:14" ht="31.5" customHeight="1">
      <c r="A4064" s="320"/>
      <c r="B4064" s="710"/>
      <c r="C4064" s="713"/>
      <c r="D4064" s="716"/>
      <c r="E4064" s="719"/>
      <c r="F4064" s="722"/>
      <c r="G4064" s="725"/>
      <c r="H4064" s="606" t="s">
        <v>24</v>
      </c>
      <c r="I4064" s="514">
        <v>1</v>
      </c>
      <c r="J4064" s="514">
        <v>1</v>
      </c>
      <c r="K4064" s="514">
        <v>1</v>
      </c>
      <c r="L4064" s="514">
        <v>1</v>
      </c>
      <c r="M4064" s="199">
        <v>1</v>
      </c>
      <c r="N4064" s="682"/>
    </row>
    <row r="4065" spans="1:14" ht="31.5" customHeight="1" thickBot="1">
      <c r="A4065" s="320"/>
      <c r="B4065" s="711"/>
      <c r="C4065" s="714"/>
      <c r="D4065" s="717"/>
      <c r="E4065" s="719"/>
      <c r="F4065" s="722"/>
      <c r="G4065" s="725"/>
      <c r="H4065" s="606" t="s">
        <v>25</v>
      </c>
      <c r="I4065" s="514">
        <f>I4063/I4064</f>
        <v>0</v>
      </c>
      <c r="J4065" s="514">
        <f>J4063/J4064</f>
        <v>0</v>
      </c>
      <c r="K4065" s="639">
        <f>K4063/K4064</f>
        <v>0</v>
      </c>
      <c r="L4065" s="514">
        <f>L4063/L4064</f>
        <v>0</v>
      </c>
      <c r="M4065" s="199">
        <v>0</v>
      </c>
      <c r="N4065" s="683"/>
    </row>
    <row r="4066" spans="1:14" ht="31.5" customHeight="1" thickTop="1">
      <c r="A4066" s="320"/>
      <c r="B4066" s="709" t="s">
        <v>3478</v>
      </c>
      <c r="C4066" s="712" t="s">
        <v>3656</v>
      </c>
      <c r="D4066" s="715" t="s">
        <v>3657</v>
      </c>
      <c r="E4066" s="727" t="s">
        <v>55</v>
      </c>
      <c r="F4066" s="728" t="s">
        <v>3662</v>
      </c>
      <c r="G4066" s="730" t="s">
        <v>3663</v>
      </c>
      <c r="H4066" s="605" t="s">
        <v>22</v>
      </c>
      <c r="I4066" s="512">
        <v>0</v>
      </c>
      <c r="J4066" s="512">
        <v>3000</v>
      </c>
      <c r="K4066" s="512">
        <v>690</v>
      </c>
      <c r="L4066" s="512">
        <v>0</v>
      </c>
      <c r="M4066" s="195">
        <v>3690</v>
      </c>
      <c r="N4066" s="684"/>
    </row>
    <row r="4067" spans="1:14" ht="31.5" customHeight="1">
      <c r="A4067" s="320"/>
      <c r="B4067" s="710"/>
      <c r="C4067" s="713"/>
      <c r="D4067" s="716"/>
      <c r="E4067" s="719"/>
      <c r="F4067" s="722"/>
      <c r="G4067" s="725"/>
      <c r="H4067" s="606" t="s">
        <v>24</v>
      </c>
      <c r="I4067" s="514">
        <v>0</v>
      </c>
      <c r="J4067" s="514">
        <v>367000</v>
      </c>
      <c r="K4067" s="514">
        <v>692279</v>
      </c>
      <c r="L4067" s="514">
        <v>0.02</v>
      </c>
      <c r="M4067" s="199">
        <v>1059279</v>
      </c>
      <c r="N4067" s="685"/>
    </row>
    <row r="4068" spans="1:14" ht="31.5" customHeight="1" thickBot="1">
      <c r="A4068" s="320"/>
      <c r="B4068" s="711"/>
      <c r="C4068" s="714"/>
      <c r="D4068" s="717"/>
      <c r="E4068" s="719"/>
      <c r="F4068" s="722"/>
      <c r="G4068" s="725"/>
      <c r="H4068" s="606" t="s">
        <v>25</v>
      </c>
      <c r="I4068" s="514">
        <v>0</v>
      </c>
      <c r="J4068" s="514">
        <f>J4066/J4067</f>
        <v>8.1743869209809257E-3</v>
      </c>
      <c r="K4068" s="639">
        <f>K4066/K4067</f>
        <v>9.9670797467495045E-4</v>
      </c>
      <c r="L4068" s="514">
        <f>L4066/L4067</f>
        <v>0</v>
      </c>
      <c r="M4068" s="199">
        <f>M4066/M4067</f>
        <v>3.4835015137654954E-3</v>
      </c>
      <c r="N4068" s="686"/>
    </row>
    <row r="4069" spans="1:14" ht="31.5" customHeight="1" thickTop="1">
      <c r="A4069" s="320"/>
      <c r="B4069" s="709" t="s">
        <v>3478</v>
      </c>
      <c r="C4069" s="712" t="s">
        <v>3656</v>
      </c>
      <c r="D4069" s="715" t="s">
        <v>3657</v>
      </c>
      <c r="E4069" s="727" t="s">
        <v>59</v>
      </c>
      <c r="F4069" s="728" t="s">
        <v>3664</v>
      </c>
      <c r="G4069" s="730" t="s">
        <v>3665</v>
      </c>
      <c r="H4069" s="605" t="s">
        <v>22</v>
      </c>
      <c r="I4069" s="512">
        <v>0</v>
      </c>
      <c r="J4069" s="512">
        <v>150</v>
      </c>
      <c r="K4069" s="512">
        <v>555</v>
      </c>
      <c r="L4069" s="512">
        <v>333</v>
      </c>
      <c r="M4069" s="195">
        <v>1038</v>
      </c>
      <c r="N4069" s="681"/>
    </row>
    <row r="4070" spans="1:14" ht="31.5" customHeight="1">
      <c r="A4070" s="320"/>
      <c r="B4070" s="710"/>
      <c r="C4070" s="713"/>
      <c r="D4070" s="716"/>
      <c r="E4070" s="719"/>
      <c r="F4070" s="722"/>
      <c r="G4070" s="725"/>
      <c r="H4070" s="606" t="s">
        <v>24</v>
      </c>
      <c r="I4070" s="514">
        <v>0</v>
      </c>
      <c r="J4070" s="514">
        <v>150</v>
      </c>
      <c r="K4070" s="514">
        <v>555</v>
      </c>
      <c r="L4070" s="514">
        <v>333</v>
      </c>
      <c r="M4070" s="199">
        <v>1038</v>
      </c>
      <c r="N4070" s="682"/>
    </row>
    <row r="4071" spans="1:14" ht="31.5" customHeight="1" thickBot="1">
      <c r="A4071" s="320"/>
      <c r="B4071" s="711"/>
      <c r="C4071" s="714"/>
      <c r="D4071" s="717"/>
      <c r="E4071" s="719"/>
      <c r="F4071" s="722"/>
      <c r="G4071" s="725"/>
      <c r="H4071" s="606" t="s">
        <v>25</v>
      </c>
      <c r="I4071" s="514">
        <v>0</v>
      </c>
      <c r="J4071" s="514">
        <f>J4069/J4070</f>
        <v>1</v>
      </c>
      <c r="K4071" s="639">
        <f>K4069/K4070</f>
        <v>1</v>
      </c>
      <c r="L4071" s="514">
        <f>L4069/L4070</f>
        <v>1</v>
      </c>
      <c r="M4071" s="199">
        <f>M4069/M4070</f>
        <v>1</v>
      </c>
      <c r="N4071" s="683"/>
    </row>
    <row r="4072" spans="1:14" ht="31.5" customHeight="1" thickTop="1">
      <c r="A4072" s="320"/>
      <c r="B4072" s="709" t="s">
        <v>3478</v>
      </c>
      <c r="C4072" s="712" t="s">
        <v>3656</v>
      </c>
      <c r="D4072" s="715" t="s">
        <v>3657</v>
      </c>
      <c r="E4072" s="727" t="s">
        <v>91</v>
      </c>
      <c r="F4072" s="728" t="s">
        <v>3666</v>
      </c>
      <c r="G4072" s="730" t="s">
        <v>3667</v>
      </c>
      <c r="H4072" s="605" t="s">
        <v>22</v>
      </c>
      <c r="I4072" s="512">
        <v>179</v>
      </c>
      <c r="J4072" s="512">
        <v>108</v>
      </c>
      <c r="K4072" s="512">
        <v>85</v>
      </c>
      <c r="L4072" s="512">
        <v>27</v>
      </c>
      <c r="M4072" s="195">
        <v>399</v>
      </c>
      <c r="N4072" s="684" t="s">
        <v>3668</v>
      </c>
    </row>
    <row r="4073" spans="1:14" ht="31.5" customHeight="1">
      <c r="A4073" s="320"/>
      <c r="B4073" s="710"/>
      <c r="C4073" s="713"/>
      <c r="D4073" s="716"/>
      <c r="E4073" s="719"/>
      <c r="F4073" s="722"/>
      <c r="G4073" s="725"/>
      <c r="H4073" s="606" t="s">
        <v>24</v>
      </c>
      <c r="I4073" s="514">
        <v>1050</v>
      </c>
      <c r="J4073" s="514">
        <v>1050</v>
      </c>
      <c r="K4073" s="514">
        <v>1050</v>
      </c>
      <c r="L4073" s="514">
        <v>1050</v>
      </c>
      <c r="M4073" s="199">
        <v>1050</v>
      </c>
      <c r="N4073" s="684" t="s">
        <v>3668</v>
      </c>
    </row>
    <row r="4074" spans="1:14" ht="31.5" customHeight="1" thickBot="1">
      <c r="A4074" s="320"/>
      <c r="B4074" s="711"/>
      <c r="C4074" s="714"/>
      <c r="D4074" s="717"/>
      <c r="E4074" s="719"/>
      <c r="F4074" s="722"/>
      <c r="G4074" s="725"/>
      <c r="H4074" s="606" t="s">
        <v>25</v>
      </c>
      <c r="I4074" s="514">
        <f>I4072/I4073</f>
        <v>0.17047619047619048</v>
      </c>
      <c r="J4074" s="514">
        <f>J4072/J4073</f>
        <v>0.10285714285714286</v>
      </c>
      <c r="K4074" s="639">
        <f>K4072/K4073</f>
        <v>8.0952380952380956E-2</v>
      </c>
      <c r="L4074" s="514">
        <f>L4072/L4073</f>
        <v>2.5714285714285714E-2</v>
      </c>
      <c r="M4074" s="199">
        <f>M4072/M4073</f>
        <v>0.38</v>
      </c>
      <c r="N4074" s="690" t="s">
        <v>3668</v>
      </c>
    </row>
    <row r="4075" spans="1:14" ht="31.5" customHeight="1" thickTop="1">
      <c r="A4075" s="320"/>
      <c r="B4075" s="709" t="s">
        <v>3478</v>
      </c>
      <c r="C4075" s="712" t="s">
        <v>3656</v>
      </c>
      <c r="D4075" s="715" t="s">
        <v>3657</v>
      </c>
      <c r="E4075" s="727" t="s">
        <v>30</v>
      </c>
      <c r="F4075" s="728" t="s">
        <v>3669</v>
      </c>
      <c r="G4075" s="730" t="s">
        <v>3670</v>
      </c>
      <c r="H4075" s="605" t="s">
        <v>22</v>
      </c>
      <c r="I4075" s="512">
        <v>0</v>
      </c>
      <c r="J4075" s="512">
        <v>43</v>
      </c>
      <c r="K4075" s="512">
        <v>6</v>
      </c>
      <c r="L4075" s="512">
        <v>35</v>
      </c>
      <c r="M4075" s="195">
        <v>43</v>
      </c>
      <c r="N4075" s="681"/>
    </row>
    <row r="4076" spans="1:14" ht="31.5" customHeight="1">
      <c r="A4076" s="320"/>
      <c r="B4076" s="710"/>
      <c r="C4076" s="713"/>
      <c r="D4076" s="716"/>
      <c r="E4076" s="719"/>
      <c r="F4076" s="722"/>
      <c r="G4076" s="725"/>
      <c r="H4076" s="606" t="s">
        <v>24</v>
      </c>
      <c r="I4076" s="514">
        <v>6</v>
      </c>
      <c r="J4076" s="514">
        <v>43</v>
      </c>
      <c r="K4076" s="514">
        <v>35</v>
      </c>
      <c r="L4076" s="514">
        <v>35</v>
      </c>
      <c r="M4076" s="199">
        <v>43</v>
      </c>
      <c r="N4076" s="682"/>
    </row>
    <row r="4077" spans="1:14" ht="31.5" customHeight="1" thickBot="1">
      <c r="A4077" s="320"/>
      <c r="B4077" s="711"/>
      <c r="C4077" s="714"/>
      <c r="D4077" s="717"/>
      <c r="E4077" s="719"/>
      <c r="F4077" s="722"/>
      <c r="G4077" s="725"/>
      <c r="H4077" s="606" t="s">
        <v>25</v>
      </c>
      <c r="I4077" s="514">
        <v>0</v>
      </c>
      <c r="J4077" s="514">
        <f>J4075/J4076</f>
        <v>1</v>
      </c>
      <c r="K4077" s="639">
        <f>K4075/K4076</f>
        <v>0.17142857142857143</v>
      </c>
      <c r="L4077" s="514">
        <f>L4075/L4076</f>
        <v>1</v>
      </c>
      <c r="M4077" s="199">
        <f>M4075/M4076</f>
        <v>1</v>
      </c>
      <c r="N4077" s="683"/>
    </row>
    <row r="4078" spans="1:14" ht="31.5" customHeight="1" thickTop="1">
      <c r="A4078" s="320"/>
      <c r="B4078" s="709" t="s">
        <v>3478</v>
      </c>
      <c r="C4078" s="712" t="s">
        <v>3656</v>
      </c>
      <c r="D4078" s="715" t="s">
        <v>3657</v>
      </c>
      <c r="E4078" s="727" t="s">
        <v>33</v>
      </c>
      <c r="F4078" s="728" t="s">
        <v>3671</v>
      </c>
      <c r="G4078" s="730" t="s">
        <v>3672</v>
      </c>
      <c r="H4078" s="605" t="s">
        <v>22</v>
      </c>
      <c r="I4078" s="512">
        <v>12</v>
      </c>
      <c r="J4078" s="512">
        <v>20</v>
      </c>
      <c r="K4078" s="512">
        <v>0</v>
      </c>
      <c r="L4078" s="512">
        <v>0</v>
      </c>
      <c r="M4078" s="195">
        <v>32</v>
      </c>
      <c r="N4078" s="684"/>
    </row>
    <row r="4079" spans="1:14" ht="31.5" customHeight="1">
      <c r="A4079" s="320"/>
      <c r="B4079" s="710"/>
      <c r="C4079" s="713"/>
      <c r="D4079" s="716"/>
      <c r="E4079" s="719"/>
      <c r="F4079" s="722"/>
      <c r="G4079" s="725"/>
      <c r="H4079" s="606" t="s">
        <v>24</v>
      </c>
      <c r="I4079" s="514">
        <v>80</v>
      </c>
      <c r="J4079" s="514">
        <v>80</v>
      </c>
      <c r="K4079" s="514">
        <v>0</v>
      </c>
      <c r="L4079" s="514">
        <v>0</v>
      </c>
      <c r="M4079" s="199">
        <v>80</v>
      </c>
      <c r="N4079" s="685"/>
    </row>
    <row r="4080" spans="1:14" ht="31.5" customHeight="1" thickBot="1">
      <c r="A4080" s="320"/>
      <c r="B4080" s="711"/>
      <c r="C4080" s="714"/>
      <c r="D4080" s="717"/>
      <c r="E4080" s="719"/>
      <c r="F4080" s="722"/>
      <c r="G4080" s="725"/>
      <c r="H4080" s="606" t="s">
        <v>25</v>
      </c>
      <c r="I4080" s="514">
        <v>0.15</v>
      </c>
      <c r="J4080" s="514">
        <f>J4078/J4079</f>
        <v>0.25</v>
      </c>
      <c r="K4080" s="639">
        <v>0</v>
      </c>
      <c r="L4080" s="514">
        <v>0</v>
      </c>
      <c r="M4080" s="199">
        <f>M4078/M4079</f>
        <v>0.4</v>
      </c>
      <c r="N4080" s="691"/>
    </row>
    <row r="4081" spans="1:14" ht="31.5" customHeight="1" thickTop="1">
      <c r="A4081" s="320"/>
      <c r="B4081" s="709" t="s">
        <v>3478</v>
      </c>
      <c r="C4081" s="712" t="s">
        <v>3656</v>
      </c>
      <c r="D4081" s="715" t="s">
        <v>3657</v>
      </c>
      <c r="E4081" s="727" t="s">
        <v>36</v>
      </c>
      <c r="F4081" s="728" t="s">
        <v>3673</v>
      </c>
      <c r="G4081" s="730" t="s">
        <v>3674</v>
      </c>
      <c r="H4081" s="605" t="s">
        <v>22</v>
      </c>
      <c r="I4081" s="512">
        <v>24</v>
      </c>
      <c r="J4081" s="512">
        <v>0</v>
      </c>
      <c r="K4081" s="512">
        <v>2</v>
      </c>
      <c r="L4081" s="512">
        <v>0</v>
      </c>
      <c r="M4081" s="195">
        <v>26</v>
      </c>
      <c r="N4081" s="684"/>
    </row>
    <row r="4082" spans="1:14" ht="31.5" customHeight="1">
      <c r="A4082" s="320"/>
      <c r="B4082" s="710"/>
      <c r="C4082" s="713"/>
      <c r="D4082" s="716"/>
      <c r="E4082" s="719"/>
      <c r="F4082" s="722"/>
      <c r="G4082" s="725"/>
      <c r="H4082" s="606" t="s">
        <v>24</v>
      </c>
      <c r="I4082" s="514">
        <v>43</v>
      </c>
      <c r="J4082" s="514">
        <v>43</v>
      </c>
      <c r="K4082" s="514">
        <v>43</v>
      </c>
      <c r="L4082" s="514">
        <v>0</v>
      </c>
      <c r="M4082" s="199">
        <v>43</v>
      </c>
      <c r="N4082" s="685"/>
    </row>
    <row r="4083" spans="1:14" ht="31.5" customHeight="1" thickBot="1">
      <c r="A4083" s="320"/>
      <c r="B4083" s="711"/>
      <c r="C4083" s="714"/>
      <c r="D4083" s="717"/>
      <c r="E4083" s="719"/>
      <c r="F4083" s="722"/>
      <c r="G4083" s="725"/>
      <c r="H4083" s="606" t="s">
        <v>25</v>
      </c>
      <c r="I4083" s="514">
        <f>I4081/I4082</f>
        <v>0.55813953488372092</v>
      </c>
      <c r="J4083" s="514">
        <f>J4081/J4082</f>
        <v>0</v>
      </c>
      <c r="K4083" s="639">
        <f>K4081/K4082</f>
        <v>4.6511627906976744E-2</v>
      </c>
      <c r="L4083" s="514">
        <v>0</v>
      </c>
      <c r="M4083" s="199">
        <f>M4081/M4082</f>
        <v>0.60465116279069764</v>
      </c>
      <c r="N4083" s="686"/>
    </row>
    <row r="4084" spans="1:14" ht="31.5" customHeight="1" thickTop="1">
      <c r="A4084" s="320"/>
      <c r="B4084" s="709" t="s">
        <v>3478</v>
      </c>
      <c r="C4084" s="712" t="s">
        <v>3656</v>
      </c>
      <c r="D4084" s="715" t="s">
        <v>3657</v>
      </c>
      <c r="E4084" s="727" t="s">
        <v>39</v>
      </c>
      <c r="F4084" s="728" t="s">
        <v>3675</v>
      </c>
      <c r="G4084" s="730" t="s">
        <v>3676</v>
      </c>
      <c r="H4084" s="605" t="s">
        <v>22</v>
      </c>
      <c r="I4084" s="512">
        <v>2</v>
      </c>
      <c r="J4084" s="512">
        <v>3</v>
      </c>
      <c r="K4084" s="512">
        <v>3</v>
      </c>
      <c r="L4084" s="512">
        <v>2</v>
      </c>
      <c r="M4084" s="195">
        <v>10</v>
      </c>
      <c r="N4084" s="681"/>
    </row>
    <row r="4085" spans="1:14" ht="31.5" customHeight="1">
      <c r="A4085" s="320"/>
      <c r="B4085" s="710"/>
      <c r="C4085" s="713"/>
      <c r="D4085" s="716"/>
      <c r="E4085" s="719"/>
      <c r="F4085" s="722"/>
      <c r="G4085" s="725"/>
      <c r="H4085" s="606" t="s">
        <v>24</v>
      </c>
      <c r="I4085" s="514">
        <v>3</v>
      </c>
      <c r="J4085" s="514">
        <v>43</v>
      </c>
      <c r="K4085" s="514">
        <v>3</v>
      </c>
      <c r="L4085" s="514">
        <v>2</v>
      </c>
      <c r="M4085" s="199">
        <v>43</v>
      </c>
      <c r="N4085" s="682"/>
    </row>
    <row r="4086" spans="1:14" ht="31.5" customHeight="1" thickBot="1">
      <c r="A4086" s="320"/>
      <c r="B4086" s="711"/>
      <c r="C4086" s="714"/>
      <c r="D4086" s="717"/>
      <c r="E4086" s="719"/>
      <c r="F4086" s="722"/>
      <c r="G4086" s="725"/>
      <c r="H4086" s="606" t="s">
        <v>25</v>
      </c>
      <c r="I4086" s="514">
        <f>I4084/I4085</f>
        <v>0.66666666666666663</v>
      </c>
      <c r="J4086" s="514">
        <f>J4084/J4085</f>
        <v>6.9767441860465115E-2</v>
      </c>
      <c r="K4086" s="639">
        <f>K4084/K4085</f>
        <v>1</v>
      </c>
      <c r="L4086" s="514">
        <f>L4084/L4085</f>
        <v>1</v>
      </c>
      <c r="M4086" s="199">
        <f>M4084/M4085</f>
        <v>0.23255813953488372</v>
      </c>
      <c r="N4086" s="683"/>
    </row>
    <row r="4087" spans="1:14" ht="31.5" customHeight="1" thickTop="1">
      <c r="A4087" s="320"/>
      <c r="B4087" s="709" t="s">
        <v>3478</v>
      </c>
      <c r="C4087" s="712" t="s">
        <v>3656</v>
      </c>
      <c r="D4087" s="715" t="s">
        <v>3657</v>
      </c>
      <c r="E4087" s="727" t="s">
        <v>42</v>
      </c>
      <c r="F4087" s="728" t="s">
        <v>3677</v>
      </c>
      <c r="G4087" s="730" t="s">
        <v>3678</v>
      </c>
      <c r="H4087" s="605" t="s">
        <v>22</v>
      </c>
      <c r="I4087" s="512">
        <v>0</v>
      </c>
      <c r="J4087" s="512">
        <v>0</v>
      </c>
      <c r="K4087" s="512">
        <v>0</v>
      </c>
      <c r="L4087" s="512">
        <v>0</v>
      </c>
      <c r="M4087" s="195">
        <v>0</v>
      </c>
      <c r="N4087" s="684"/>
    </row>
    <row r="4088" spans="1:14" ht="31.5" customHeight="1">
      <c r="A4088" s="320"/>
      <c r="B4088" s="710"/>
      <c r="C4088" s="713"/>
      <c r="D4088" s="716"/>
      <c r="E4088" s="719"/>
      <c r="F4088" s="722"/>
      <c r="G4088" s="725"/>
      <c r="H4088" s="606" t="s">
        <v>24</v>
      </c>
      <c r="I4088" s="514">
        <v>0</v>
      </c>
      <c r="J4088" s="514">
        <v>0</v>
      </c>
      <c r="K4088" s="514">
        <v>0</v>
      </c>
      <c r="L4088" s="514">
        <v>0</v>
      </c>
      <c r="M4088" s="199">
        <v>0</v>
      </c>
      <c r="N4088" s="685"/>
    </row>
    <row r="4089" spans="1:14" ht="31.5" customHeight="1" thickBot="1">
      <c r="A4089" s="320"/>
      <c r="B4089" s="711"/>
      <c r="C4089" s="714"/>
      <c r="D4089" s="717"/>
      <c r="E4089" s="719"/>
      <c r="F4089" s="722"/>
      <c r="G4089" s="725"/>
      <c r="H4089" s="606" t="s">
        <v>25</v>
      </c>
      <c r="I4089" s="514">
        <v>0</v>
      </c>
      <c r="J4089" s="514">
        <v>0</v>
      </c>
      <c r="K4089" s="639">
        <v>0</v>
      </c>
      <c r="L4089" s="514">
        <v>0</v>
      </c>
      <c r="M4089" s="199">
        <v>0</v>
      </c>
      <c r="N4089" s="686"/>
    </row>
    <row r="4090" spans="1:14" ht="31.5" customHeight="1" thickTop="1">
      <c r="A4090" s="320"/>
      <c r="B4090" s="709" t="s">
        <v>3478</v>
      </c>
      <c r="C4090" s="712" t="s">
        <v>3656</v>
      </c>
      <c r="D4090" s="715" t="s">
        <v>3657</v>
      </c>
      <c r="E4090" s="727" t="s">
        <v>402</v>
      </c>
      <c r="F4090" s="728" t="s">
        <v>3679</v>
      </c>
      <c r="G4090" s="730" t="s">
        <v>3680</v>
      </c>
      <c r="H4090" s="605" t="s">
        <v>22</v>
      </c>
      <c r="I4090" s="512">
        <v>1</v>
      </c>
      <c r="J4090" s="512">
        <v>0</v>
      </c>
      <c r="K4090" s="512">
        <v>1</v>
      </c>
      <c r="L4090" s="512">
        <v>1</v>
      </c>
      <c r="M4090" s="195">
        <v>3</v>
      </c>
      <c r="N4090" s="681"/>
    </row>
    <row r="4091" spans="1:14" ht="31.5" customHeight="1">
      <c r="A4091" s="320"/>
      <c r="B4091" s="710"/>
      <c r="C4091" s="713"/>
      <c r="D4091" s="716"/>
      <c r="E4091" s="719"/>
      <c r="F4091" s="722"/>
      <c r="G4091" s="725"/>
      <c r="H4091" s="606" t="s">
        <v>24</v>
      </c>
      <c r="I4091" s="514">
        <v>1</v>
      </c>
      <c r="J4091" s="514">
        <v>0</v>
      </c>
      <c r="K4091" s="514">
        <v>1</v>
      </c>
      <c r="L4091" s="514">
        <v>1</v>
      </c>
      <c r="M4091" s="199">
        <v>3</v>
      </c>
      <c r="N4091" s="682"/>
    </row>
    <row r="4092" spans="1:14" ht="31.5" customHeight="1" thickBot="1">
      <c r="A4092" s="320"/>
      <c r="B4092" s="711"/>
      <c r="C4092" s="714"/>
      <c r="D4092" s="717"/>
      <c r="E4092" s="719"/>
      <c r="F4092" s="722"/>
      <c r="G4092" s="725"/>
      <c r="H4092" s="606" t="s">
        <v>25</v>
      </c>
      <c r="I4092" s="514">
        <f>I4090/I4091</f>
        <v>1</v>
      </c>
      <c r="J4092" s="514">
        <v>0</v>
      </c>
      <c r="K4092" s="639">
        <f>K4090/K4091</f>
        <v>1</v>
      </c>
      <c r="L4092" s="514">
        <f>L4090/L4091</f>
        <v>1</v>
      </c>
      <c r="M4092" s="199">
        <f>M4090/M4091</f>
        <v>1</v>
      </c>
      <c r="N4092" s="683"/>
    </row>
    <row r="4093" spans="1:14" ht="31.5" customHeight="1" thickTop="1">
      <c r="A4093" s="320"/>
      <c r="B4093" s="709" t="s">
        <v>3478</v>
      </c>
      <c r="C4093" s="712" t="s">
        <v>3656</v>
      </c>
      <c r="D4093" s="715" t="s">
        <v>3657</v>
      </c>
      <c r="E4093" s="727" t="s">
        <v>406</v>
      </c>
      <c r="F4093" s="728" t="s">
        <v>3681</v>
      </c>
      <c r="G4093" s="730" t="s">
        <v>3680</v>
      </c>
      <c r="H4093" s="605" t="s">
        <v>22</v>
      </c>
      <c r="I4093" s="512">
        <v>1</v>
      </c>
      <c r="J4093" s="512">
        <v>0</v>
      </c>
      <c r="K4093" s="512">
        <v>1</v>
      </c>
      <c r="L4093" s="512">
        <v>0</v>
      </c>
      <c r="M4093" s="195">
        <v>2</v>
      </c>
      <c r="N4093" s="684"/>
    </row>
    <row r="4094" spans="1:14" ht="31.5" customHeight="1">
      <c r="A4094" s="320"/>
      <c r="B4094" s="710"/>
      <c r="C4094" s="713"/>
      <c r="D4094" s="716"/>
      <c r="E4094" s="719"/>
      <c r="F4094" s="722"/>
      <c r="G4094" s="725"/>
      <c r="H4094" s="606" t="s">
        <v>24</v>
      </c>
      <c r="I4094" s="514">
        <v>1</v>
      </c>
      <c r="J4094" s="514">
        <v>0</v>
      </c>
      <c r="K4094" s="514">
        <v>1</v>
      </c>
      <c r="L4094" s="514">
        <v>0</v>
      </c>
      <c r="M4094" s="199">
        <v>2</v>
      </c>
      <c r="N4094" s="685"/>
    </row>
    <row r="4095" spans="1:14" ht="31.5" customHeight="1" thickBot="1">
      <c r="A4095" s="320"/>
      <c r="B4095" s="711"/>
      <c r="C4095" s="714"/>
      <c r="D4095" s="717"/>
      <c r="E4095" s="719"/>
      <c r="F4095" s="722"/>
      <c r="G4095" s="725"/>
      <c r="H4095" s="606" t="s">
        <v>25</v>
      </c>
      <c r="I4095" s="514">
        <f>I4093/I4094</f>
        <v>1</v>
      </c>
      <c r="J4095" s="514">
        <v>0</v>
      </c>
      <c r="K4095" s="639">
        <f>K4093/K4094</f>
        <v>1</v>
      </c>
      <c r="L4095" s="514">
        <v>0</v>
      </c>
      <c r="M4095" s="199">
        <f>M4093/M4094</f>
        <v>1</v>
      </c>
      <c r="N4095" s="686"/>
    </row>
    <row r="4096" spans="1:14" ht="31.5" customHeight="1" thickTop="1">
      <c r="A4096" s="320"/>
      <c r="B4096" s="709" t="s">
        <v>3478</v>
      </c>
      <c r="C4096" s="712" t="s">
        <v>3656</v>
      </c>
      <c r="D4096" s="715" t="s">
        <v>3657</v>
      </c>
      <c r="E4096" s="727" t="s">
        <v>409</v>
      </c>
      <c r="F4096" s="728" t="s">
        <v>3682</v>
      </c>
      <c r="G4096" s="730" t="s">
        <v>3683</v>
      </c>
      <c r="H4096" s="605" t="s">
        <v>22</v>
      </c>
      <c r="I4096" s="512">
        <v>0</v>
      </c>
      <c r="J4096" s="512">
        <v>0</v>
      </c>
      <c r="K4096" s="512">
        <v>0</v>
      </c>
      <c r="L4096" s="512">
        <v>0</v>
      </c>
      <c r="M4096" s="195">
        <v>0</v>
      </c>
      <c r="N4096" s="681"/>
    </row>
    <row r="4097" spans="1:14" ht="31.5" customHeight="1">
      <c r="A4097" s="320"/>
      <c r="B4097" s="710"/>
      <c r="C4097" s="713"/>
      <c r="D4097" s="716"/>
      <c r="E4097" s="719"/>
      <c r="F4097" s="722"/>
      <c r="G4097" s="725"/>
      <c r="H4097" s="606" t="s">
        <v>24</v>
      </c>
      <c r="I4097" s="514">
        <v>43</v>
      </c>
      <c r="J4097" s="514">
        <v>43</v>
      </c>
      <c r="K4097" s="514">
        <v>43</v>
      </c>
      <c r="L4097" s="514">
        <v>43</v>
      </c>
      <c r="M4097" s="199">
        <v>43</v>
      </c>
      <c r="N4097" s="682"/>
    </row>
    <row r="4098" spans="1:14" ht="31.5" customHeight="1" thickBot="1">
      <c r="A4098" s="320"/>
      <c r="B4098" s="711"/>
      <c r="C4098" s="714"/>
      <c r="D4098" s="717"/>
      <c r="E4098" s="719"/>
      <c r="F4098" s="722"/>
      <c r="G4098" s="725"/>
      <c r="H4098" s="606" t="s">
        <v>25</v>
      </c>
      <c r="I4098" s="514">
        <f>I4096/I4097</f>
        <v>0</v>
      </c>
      <c r="J4098" s="514">
        <f>J4096/J4097</f>
        <v>0</v>
      </c>
      <c r="K4098" s="639">
        <f>K4096/K4097</f>
        <v>0</v>
      </c>
      <c r="L4098" s="514">
        <f>L4096/L4097</f>
        <v>0</v>
      </c>
      <c r="M4098" s="199">
        <v>0</v>
      </c>
      <c r="N4098" s="683"/>
    </row>
    <row r="4099" spans="1:14" ht="31.5" customHeight="1" thickTop="1">
      <c r="A4099" s="320"/>
      <c r="B4099" s="709" t="s">
        <v>3478</v>
      </c>
      <c r="C4099" s="712" t="s">
        <v>3656</v>
      </c>
      <c r="D4099" s="715" t="s">
        <v>3657</v>
      </c>
      <c r="E4099" s="727" t="s">
        <v>412</v>
      </c>
      <c r="F4099" s="728" t="s">
        <v>3684</v>
      </c>
      <c r="G4099" s="730" t="s">
        <v>3685</v>
      </c>
      <c r="H4099" s="605" t="s">
        <v>22</v>
      </c>
      <c r="I4099" s="512">
        <v>0</v>
      </c>
      <c r="J4099" s="512">
        <v>0</v>
      </c>
      <c r="K4099" s="512">
        <v>0</v>
      </c>
      <c r="L4099" s="512">
        <v>0</v>
      </c>
      <c r="M4099" s="195">
        <v>0</v>
      </c>
      <c r="N4099" s="684"/>
    </row>
    <row r="4100" spans="1:14" ht="31.5" customHeight="1">
      <c r="A4100" s="320"/>
      <c r="B4100" s="710"/>
      <c r="C4100" s="713"/>
      <c r="D4100" s="716"/>
      <c r="E4100" s="719"/>
      <c r="F4100" s="722"/>
      <c r="G4100" s="725"/>
      <c r="H4100" s="606" t="s">
        <v>24</v>
      </c>
      <c r="I4100" s="514">
        <v>43</v>
      </c>
      <c r="J4100" s="514">
        <v>43</v>
      </c>
      <c r="K4100" s="514">
        <v>43</v>
      </c>
      <c r="L4100" s="514">
        <v>43</v>
      </c>
      <c r="M4100" s="199">
        <v>43</v>
      </c>
      <c r="N4100" s="685"/>
    </row>
    <row r="4101" spans="1:14" ht="31.5" customHeight="1" thickBot="1">
      <c r="A4101" s="320"/>
      <c r="B4101" s="711"/>
      <c r="C4101" s="714"/>
      <c r="D4101" s="717"/>
      <c r="E4101" s="719"/>
      <c r="F4101" s="722"/>
      <c r="G4101" s="725"/>
      <c r="H4101" s="606" t="s">
        <v>25</v>
      </c>
      <c r="I4101" s="514">
        <f>I4099/I4100</f>
        <v>0</v>
      </c>
      <c r="J4101" s="514">
        <f>J4099/J4100</f>
        <v>0</v>
      </c>
      <c r="K4101" s="639">
        <f>K4099/K4100</f>
        <v>0</v>
      </c>
      <c r="L4101" s="514">
        <f>L4099/L4100</f>
        <v>0</v>
      </c>
      <c r="M4101" s="199">
        <f>M4099/M4100</f>
        <v>0</v>
      </c>
      <c r="N4101" s="686"/>
    </row>
    <row r="4102" spans="1:14" ht="31.5" customHeight="1" thickTop="1">
      <c r="A4102" s="320"/>
      <c r="B4102" s="709" t="s">
        <v>3478</v>
      </c>
      <c r="C4102" s="712" t="s">
        <v>3656</v>
      </c>
      <c r="D4102" s="715" t="s">
        <v>3657</v>
      </c>
      <c r="E4102" s="727" t="s">
        <v>415</v>
      </c>
      <c r="F4102" s="728" t="s">
        <v>3686</v>
      </c>
      <c r="G4102" s="730" t="s">
        <v>3687</v>
      </c>
      <c r="H4102" s="605" t="s">
        <v>22</v>
      </c>
      <c r="I4102" s="512">
        <v>163</v>
      </c>
      <c r="J4102" s="512">
        <v>114</v>
      </c>
      <c r="K4102" s="512">
        <v>555</v>
      </c>
      <c r="L4102" s="512">
        <v>333</v>
      </c>
      <c r="M4102" s="195">
        <v>1118</v>
      </c>
      <c r="N4102" s="681"/>
    </row>
    <row r="4103" spans="1:14" ht="31.5" customHeight="1">
      <c r="A4103" s="320"/>
      <c r="B4103" s="710"/>
      <c r="C4103" s="713"/>
      <c r="D4103" s="716"/>
      <c r="E4103" s="719"/>
      <c r="F4103" s="722"/>
      <c r="G4103" s="725"/>
      <c r="H4103" s="606" t="s">
        <v>24</v>
      </c>
      <c r="I4103" s="514">
        <v>163</v>
      </c>
      <c r="J4103" s="514">
        <v>67</v>
      </c>
      <c r="K4103" s="514">
        <v>555</v>
      </c>
      <c r="L4103" s="514">
        <v>333</v>
      </c>
      <c r="M4103" s="199">
        <v>1118</v>
      </c>
      <c r="N4103" s="682"/>
    </row>
    <row r="4104" spans="1:14" ht="31.5" customHeight="1" thickBot="1">
      <c r="A4104" s="320"/>
      <c r="B4104" s="711"/>
      <c r="C4104" s="714"/>
      <c r="D4104" s="717"/>
      <c r="E4104" s="719"/>
      <c r="F4104" s="722"/>
      <c r="G4104" s="725"/>
      <c r="H4104" s="606" t="s">
        <v>25</v>
      </c>
      <c r="I4104" s="514">
        <f>I4102/I4103</f>
        <v>1</v>
      </c>
      <c r="J4104" s="514">
        <f>J4102/J4103</f>
        <v>1.7014925373134329</v>
      </c>
      <c r="K4104" s="639">
        <f>K4102/K4103</f>
        <v>1</v>
      </c>
      <c r="L4104" s="514">
        <f>L4102/L4103</f>
        <v>1</v>
      </c>
      <c r="M4104" s="199">
        <f>M4102/M4103</f>
        <v>1</v>
      </c>
      <c r="N4104" s="687"/>
    </row>
    <row r="4105" spans="1:14" ht="31.5" customHeight="1" thickTop="1">
      <c r="A4105" s="320"/>
      <c r="B4105" s="709" t="s">
        <v>3478</v>
      </c>
      <c r="C4105" s="712" t="s">
        <v>3656</v>
      </c>
      <c r="D4105" s="715" t="s">
        <v>3657</v>
      </c>
      <c r="E4105" s="727" t="s">
        <v>418</v>
      </c>
      <c r="F4105" s="728" t="s">
        <v>3688</v>
      </c>
      <c r="G4105" s="730" t="s">
        <v>3689</v>
      </c>
      <c r="H4105" s="605" t="s">
        <v>22</v>
      </c>
      <c r="I4105" s="512">
        <v>46</v>
      </c>
      <c r="J4105" s="512">
        <v>0</v>
      </c>
      <c r="K4105" s="512">
        <v>1</v>
      </c>
      <c r="L4105" s="512">
        <v>6</v>
      </c>
      <c r="M4105" s="195">
        <v>53</v>
      </c>
      <c r="N4105" s="681"/>
    </row>
    <row r="4106" spans="1:14" ht="31.5" customHeight="1">
      <c r="A4106" s="320"/>
      <c r="B4106" s="710"/>
      <c r="C4106" s="713"/>
      <c r="D4106" s="716"/>
      <c r="E4106" s="719"/>
      <c r="F4106" s="722"/>
      <c r="G4106" s="725"/>
      <c r="H4106" s="606" t="s">
        <v>24</v>
      </c>
      <c r="I4106" s="514">
        <v>49</v>
      </c>
      <c r="J4106" s="514">
        <v>0</v>
      </c>
      <c r="K4106" s="514">
        <v>1</v>
      </c>
      <c r="L4106" s="514">
        <v>6</v>
      </c>
      <c r="M4106" s="199">
        <v>56</v>
      </c>
      <c r="N4106" s="682"/>
    </row>
    <row r="4107" spans="1:14" ht="31.5" customHeight="1" thickBot="1">
      <c r="A4107" s="320"/>
      <c r="B4107" s="711"/>
      <c r="C4107" s="714"/>
      <c r="D4107" s="717"/>
      <c r="E4107" s="719"/>
      <c r="F4107" s="722"/>
      <c r="G4107" s="725"/>
      <c r="H4107" s="606" t="s">
        <v>25</v>
      </c>
      <c r="I4107" s="514">
        <f>I4105/I4106</f>
        <v>0.93877551020408168</v>
      </c>
      <c r="J4107" s="514">
        <v>0</v>
      </c>
      <c r="K4107" s="639">
        <f>K4105/K4106</f>
        <v>1</v>
      </c>
      <c r="L4107" s="514">
        <f>L4105/L4106</f>
        <v>1</v>
      </c>
      <c r="M4107" s="199">
        <f>M4105/M4106</f>
        <v>0.9464285714285714</v>
      </c>
      <c r="N4107" s="683"/>
    </row>
    <row r="4108" spans="1:14" ht="31.5" customHeight="1" thickTop="1">
      <c r="A4108" s="320"/>
      <c r="B4108" s="709" t="s">
        <v>3478</v>
      </c>
      <c r="C4108" s="712" t="s">
        <v>3656</v>
      </c>
      <c r="D4108" s="715" t="s">
        <v>3657</v>
      </c>
      <c r="E4108" s="727" t="s">
        <v>421</v>
      </c>
      <c r="F4108" s="728" t="s">
        <v>3690</v>
      </c>
      <c r="G4108" s="730" t="s">
        <v>3691</v>
      </c>
      <c r="H4108" s="605" t="s">
        <v>22</v>
      </c>
      <c r="I4108" s="512">
        <v>2</v>
      </c>
      <c r="J4108" s="512">
        <v>4</v>
      </c>
      <c r="K4108" s="512">
        <v>1</v>
      </c>
      <c r="L4108" s="512">
        <v>0</v>
      </c>
      <c r="M4108" s="195">
        <v>7</v>
      </c>
      <c r="N4108" s="688"/>
    </row>
    <row r="4109" spans="1:14" ht="31.5" customHeight="1">
      <c r="A4109" s="320"/>
      <c r="B4109" s="710"/>
      <c r="C4109" s="713"/>
      <c r="D4109" s="716"/>
      <c r="E4109" s="719"/>
      <c r="F4109" s="722"/>
      <c r="G4109" s="725"/>
      <c r="H4109" s="606" t="s">
        <v>24</v>
      </c>
      <c r="I4109" s="514">
        <v>2</v>
      </c>
      <c r="J4109" s="514">
        <v>12</v>
      </c>
      <c r="K4109" s="514">
        <v>1</v>
      </c>
      <c r="L4109" s="514">
        <v>0</v>
      </c>
      <c r="M4109" s="199">
        <v>15</v>
      </c>
      <c r="N4109" s="682"/>
    </row>
    <row r="4110" spans="1:14" ht="31.5" customHeight="1" thickBot="1">
      <c r="A4110" s="320"/>
      <c r="B4110" s="711"/>
      <c r="C4110" s="714"/>
      <c r="D4110" s="717"/>
      <c r="E4110" s="719"/>
      <c r="F4110" s="722"/>
      <c r="G4110" s="725"/>
      <c r="H4110" s="606" t="s">
        <v>25</v>
      </c>
      <c r="I4110" s="514">
        <f>I4108/I4109</f>
        <v>1</v>
      </c>
      <c r="J4110" s="514">
        <f>J4108/J4109</f>
        <v>0.33333333333333331</v>
      </c>
      <c r="K4110" s="639">
        <f>K4108/K4109</f>
        <v>1</v>
      </c>
      <c r="L4110" s="514">
        <v>0</v>
      </c>
      <c r="M4110" s="199">
        <f>M4108/M4109</f>
        <v>0.46666666666666667</v>
      </c>
      <c r="N4110" s="683"/>
    </row>
    <row r="4111" spans="1:14" ht="31.5" customHeight="1" thickTop="1">
      <c r="A4111" s="320"/>
      <c r="B4111" s="709" t="s">
        <v>3478</v>
      </c>
      <c r="C4111" s="712" t="s">
        <v>3656</v>
      </c>
      <c r="D4111" s="715" t="s">
        <v>3657</v>
      </c>
      <c r="E4111" s="727" t="s">
        <v>424</v>
      </c>
      <c r="F4111" s="728" t="s">
        <v>3692</v>
      </c>
      <c r="G4111" s="730" t="s">
        <v>3693</v>
      </c>
      <c r="H4111" s="605" t="s">
        <v>22</v>
      </c>
      <c r="I4111" s="512">
        <v>23</v>
      </c>
      <c r="J4111" s="512">
        <v>10</v>
      </c>
      <c r="K4111" s="512">
        <v>17</v>
      </c>
      <c r="L4111" s="512">
        <v>27</v>
      </c>
      <c r="M4111" s="195">
        <v>77</v>
      </c>
      <c r="N4111" s="684"/>
    </row>
    <row r="4112" spans="1:14" ht="31.5" customHeight="1">
      <c r="A4112" s="320"/>
      <c r="B4112" s="710"/>
      <c r="C4112" s="713"/>
      <c r="D4112" s="716"/>
      <c r="E4112" s="719"/>
      <c r="F4112" s="722"/>
      <c r="G4112" s="725"/>
      <c r="H4112" s="606" t="s">
        <v>24</v>
      </c>
      <c r="I4112" s="514">
        <v>50</v>
      </c>
      <c r="J4112" s="514">
        <v>50</v>
      </c>
      <c r="K4112" s="514">
        <v>61</v>
      </c>
      <c r="L4112" s="514">
        <v>61</v>
      </c>
      <c r="M4112" s="199">
        <v>61</v>
      </c>
      <c r="N4112" s="685"/>
    </row>
    <row r="4113" spans="1:14" ht="31.5" customHeight="1" thickBot="1">
      <c r="A4113" s="320"/>
      <c r="B4113" s="711"/>
      <c r="C4113" s="714"/>
      <c r="D4113" s="717"/>
      <c r="E4113" s="719"/>
      <c r="F4113" s="722"/>
      <c r="G4113" s="725"/>
      <c r="H4113" s="606" t="s">
        <v>25</v>
      </c>
      <c r="I4113" s="514">
        <f>I4111/I4112</f>
        <v>0.46</v>
      </c>
      <c r="J4113" s="514">
        <f>J4111/J4112</f>
        <v>0.2</v>
      </c>
      <c r="K4113" s="639">
        <f>K4111/K4112</f>
        <v>0.27868852459016391</v>
      </c>
      <c r="L4113" s="514">
        <f>L4111/L4112</f>
        <v>0.44262295081967212</v>
      </c>
      <c r="M4113" s="199">
        <f>(M4111/M4112)-1</f>
        <v>0.26229508196721318</v>
      </c>
      <c r="N4113" s="686"/>
    </row>
    <row r="4114" spans="1:14" ht="31.5" customHeight="1" thickTop="1">
      <c r="A4114" s="320"/>
      <c r="B4114" s="709" t="s">
        <v>3478</v>
      </c>
      <c r="C4114" s="712" t="s">
        <v>3656</v>
      </c>
      <c r="D4114" s="715" t="s">
        <v>3657</v>
      </c>
      <c r="E4114" s="727" t="s">
        <v>427</v>
      </c>
      <c r="F4114" s="728" t="s">
        <v>3694</v>
      </c>
      <c r="G4114" s="730" t="s">
        <v>3695</v>
      </c>
      <c r="H4114" s="605" t="s">
        <v>22</v>
      </c>
      <c r="I4114" s="512">
        <v>141</v>
      </c>
      <c r="J4114" s="512">
        <v>99</v>
      </c>
      <c r="K4114" s="512">
        <v>78</v>
      </c>
      <c r="L4114" s="512">
        <v>94</v>
      </c>
      <c r="M4114" s="195">
        <v>412</v>
      </c>
      <c r="N4114" s="681"/>
    </row>
    <row r="4115" spans="1:14" ht="31.5" customHeight="1">
      <c r="A4115" s="320"/>
      <c r="B4115" s="710"/>
      <c r="C4115" s="713"/>
      <c r="D4115" s="716"/>
      <c r="E4115" s="719"/>
      <c r="F4115" s="722"/>
      <c r="G4115" s="725"/>
      <c r="H4115" s="606" t="s">
        <v>24</v>
      </c>
      <c r="I4115" s="514">
        <v>1050</v>
      </c>
      <c r="J4115" s="514">
        <v>1050</v>
      </c>
      <c r="K4115" s="514">
        <v>1050</v>
      </c>
      <c r="L4115" s="514">
        <v>1050</v>
      </c>
      <c r="M4115" s="199">
        <v>1050</v>
      </c>
      <c r="N4115" s="682"/>
    </row>
    <row r="4116" spans="1:14" ht="31.5" customHeight="1" thickBot="1">
      <c r="A4116" s="320"/>
      <c r="B4116" s="711"/>
      <c r="C4116" s="714"/>
      <c r="D4116" s="717"/>
      <c r="E4116" s="719"/>
      <c r="F4116" s="722"/>
      <c r="G4116" s="725"/>
      <c r="H4116" s="606" t="s">
        <v>25</v>
      </c>
      <c r="I4116" s="514">
        <f>I4114/I4115</f>
        <v>0.13428571428571429</v>
      </c>
      <c r="J4116" s="514">
        <f>J4114/J4115</f>
        <v>9.4285714285714292E-2</v>
      </c>
      <c r="K4116" s="639">
        <f>K4114/K4115</f>
        <v>7.4285714285714288E-2</v>
      </c>
      <c r="L4116" s="514">
        <f>L4114/L4115</f>
        <v>8.9523809523809519E-2</v>
      </c>
      <c r="M4116" s="199">
        <f>M4114/M4115</f>
        <v>0.39238095238095239</v>
      </c>
      <c r="N4116" s="683"/>
    </row>
    <row r="4117" spans="1:14" ht="31.5" customHeight="1" thickTop="1">
      <c r="A4117" s="320"/>
      <c r="B4117" s="709" t="s">
        <v>3478</v>
      </c>
      <c r="C4117" s="712" t="s">
        <v>3656</v>
      </c>
      <c r="D4117" s="715" t="s">
        <v>3657</v>
      </c>
      <c r="E4117" s="727" t="s">
        <v>430</v>
      </c>
      <c r="F4117" s="728" t="s">
        <v>3696</v>
      </c>
      <c r="G4117" s="730" t="s">
        <v>3697</v>
      </c>
      <c r="H4117" s="605" t="s">
        <v>22</v>
      </c>
      <c r="I4117" s="512">
        <v>0</v>
      </c>
      <c r="J4117" s="512">
        <v>0</v>
      </c>
      <c r="K4117" s="512">
        <v>0</v>
      </c>
      <c r="L4117" s="512">
        <v>0</v>
      </c>
      <c r="M4117" s="195">
        <v>0</v>
      </c>
      <c r="N4117" s="684"/>
    </row>
    <row r="4118" spans="1:14" ht="31.5" customHeight="1">
      <c r="A4118" s="320"/>
      <c r="B4118" s="710"/>
      <c r="C4118" s="713"/>
      <c r="D4118" s="716"/>
      <c r="E4118" s="719"/>
      <c r="F4118" s="722"/>
      <c r="G4118" s="725"/>
      <c r="H4118" s="606" t="s">
        <v>24</v>
      </c>
      <c r="I4118" s="514">
        <v>0</v>
      </c>
      <c r="J4118" s="514">
        <v>0</v>
      </c>
      <c r="K4118" s="514">
        <v>0</v>
      </c>
      <c r="L4118" s="514">
        <v>0</v>
      </c>
      <c r="M4118" s="199">
        <v>0</v>
      </c>
      <c r="N4118" s="685"/>
    </row>
    <row r="4119" spans="1:14" ht="31.5" customHeight="1" thickBot="1">
      <c r="A4119" s="320"/>
      <c r="B4119" s="711"/>
      <c r="C4119" s="714"/>
      <c r="D4119" s="717"/>
      <c r="E4119" s="719"/>
      <c r="F4119" s="722"/>
      <c r="G4119" s="725"/>
      <c r="H4119" s="606" t="s">
        <v>25</v>
      </c>
      <c r="I4119" s="514">
        <v>0</v>
      </c>
      <c r="J4119" s="514">
        <v>0</v>
      </c>
      <c r="K4119" s="514">
        <v>0</v>
      </c>
      <c r="L4119" s="514">
        <v>0</v>
      </c>
      <c r="M4119" s="199">
        <v>0</v>
      </c>
      <c r="N4119" s="686"/>
    </row>
    <row r="4120" spans="1:14" ht="31.5" customHeight="1" thickTop="1">
      <c r="A4120" s="320"/>
      <c r="B4120" s="709" t="s">
        <v>3478</v>
      </c>
      <c r="C4120" s="712" t="s">
        <v>3656</v>
      </c>
      <c r="D4120" s="715" t="s">
        <v>3657</v>
      </c>
      <c r="E4120" s="727" t="s">
        <v>629</v>
      </c>
      <c r="F4120" s="728" t="s">
        <v>3698</v>
      </c>
      <c r="G4120" s="730" t="s">
        <v>3699</v>
      </c>
      <c r="H4120" s="605" t="s">
        <v>22</v>
      </c>
      <c r="I4120" s="512">
        <v>38</v>
      </c>
      <c r="J4120" s="512">
        <v>9</v>
      </c>
      <c r="K4120" s="512">
        <v>15</v>
      </c>
      <c r="L4120" s="512">
        <v>25</v>
      </c>
      <c r="M4120" s="195">
        <v>87</v>
      </c>
      <c r="N4120" s="681"/>
    </row>
    <row r="4121" spans="1:14" ht="31.5" customHeight="1">
      <c r="A4121" s="320"/>
      <c r="B4121" s="710"/>
      <c r="C4121" s="713"/>
      <c r="D4121" s="716"/>
      <c r="E4121" s="719"/>
      <c r="F4121" s="722"/>
      <c r="G4121" s="725"/>
      <c r="H4121" s="606" t="s">
        <v>24</v>
      </c>
      <c r="I4121" s="514">
        <v>1050</v>
      </c>
      <c r="J4121" s="514">
        <v>1050</v>
      </c>
      <c r="K4121" s="514">
        <v>1050</v>
      </c>
      <c r="L4121" s="514">
        <v>1050</v>
      </c>
      <c r="M4121" s="199">
        <v>1050</v>
      </c>
      <c r="N4121" s="682"/>
    </row>
    <row r="4122" spans="1:14" ht="31.5" customHeight="1" thickBot="1">
      <c r="A4122" s="320"/>
      <c r="B4122" s="711"/>
      <c r="C4122" s="714"/>
      <c r="D4122" s="717"/>
      <c r="E4122" s="719"/>
      <c r="F4122" s="722"/>
      <c r="G4122" s="725"/>
      <c r="H4122" s="606" t="s">
        <v>25</v>
      </c>
      <c r="I4122" s="514">
        <f>I4120/I4121</f>
        <v>3.619047619047619E-2</v>
      </c>
      <c r="J4122" s="514">
        <f>J4120/J4121</f>
        <v>8.5714285714285719E-3</v>
      </c>
      <c r="K4122" s="639">
        <f>K4120/K4121</f>
        <v>1.4285714285714285E-2</v>
      </c>
      <c r="L4122" s="514">
        <f>L4120/L4121</f>
        <v>2.3809523809523808E-2</v>
      </c>
      <c r="M4122" s="199">
        <f>M4120/M4121</f>
        <v>8.2857142857142851E-2</v>
      </c>
      <c r="N4122" s="683"/>
    </row>
    <row r="4123" spans="1:14" ht="31.5" customHeight="1" thickTop="1">
      <c r="A4123" s="320"/>
      <c r="B4123" s="709" t="s">
        <v>3478</v>
      </c>
      <c r="C4123" s="712" t="s">
        <v>3656</v>
      </c>
      <c r="D4123" s="715" t="s">
        <v>3657</v>
      </c>
      <c r="E4123" s="727" t="s">
        <v>632</v>
      </c>
      <c r="F4123" s="728" t="s">
        <v>3700</v>
      </c>
      <c r="G4123" s="730" t="s">
        <v>3701</v>
      </c>
      <c r="H4123" s="605" t="s">
        <v>22</v>
      </c>
      <c r="I4123" s="512">
        <v>0</v>
      </c>
      <c r="J4123" s="512">
        <v>0</v>
      </c>
      <c r="K4123" s="512">
        <v>12</v>
      </c>
      <c r="L4123" s="512">
        <v>12</v>
      </c>
      <c r="M4123" s="195">
        <v>24</v>
      </c>
      <c r="N4123" s="684"/>
    </row>
    <row r="4124" spans="1:14" ht="31.5" customHeight="1">
      <c r="A4124" s="320"/>
      <c r="B4124" s="710"/>
      <c r="C4124" s="713"/>
      <c r="D4124" s="716"/>
      <c r="E4124" s="719"/>
      <c r="F4124" s="722"/>
      <c r="G4124" s="725"/>
      <c r="H4124" s="606" t="s">
        <v>24</v>
      </c>
      <c r="I4124" s="514">
        <v>0</v>
      </c>
      <c r="J4124" s="514">
        <v>0</v>
      </c>
      <c r="K4124" s="514">
        <v>58</v>
      </c>
      <c r="L4124" s="514">
        <v>58</v>
      </c>
      <c r="M4124" s="199">
        <v>58</v>
      </c>
      <c r="N4124" s="685"/>
    </row>
    <row r="4125" spans="1:14" ht="31.5" customHeight="1" thickBot="1">
      <c r="A4125" s="320"/>
      <c r="B4125" s="711"/>
      <c r="C4125" s="714"/>
      <c r="D4125" s="717"/>
      <c r="E4125" s="719"/>
      <c r="F4125" s="722"/>
      <c r="G4125" s="725"/>
      <c r="H4125" s="606" t="s">
        <v>25</v>
      </c>
      <c r="I4125" s="514">
        <v>0</v>
      </c>
      <c r="J4125" s="514">
        <v>0</v>
      </c>
      <c r="K4125" s="639">
        <f t="shared" ref="K4125:M4125" si="108">K4123/K4124</f>
        <v>0.20689655172413793</v>
      </c>
      <c r="L4125" s="514">
        <f t="shared" si="108"/>
        <v>0.20689655172413793</v>
      </c>
      <c r="M4125" s="199">
        <f t="shared" si="108"/>
        <v>0.41379310344827586</v>
      </c>
      <c r="N4125" s="686"/>
    </row>
    <row r="4126" spans="1:14" ht="31.5" customHeight="1" thickTop="1">
      <c r="A4126" s="320"/>
      <c r="B4126" s="709" t="s">
        <v>3478</v>
      </c>
      <c r="C4126" s="712" t="s">
        <v>3656</v>
      </c>
      <c r="D4126" s="715" t="s">
        <v>3657</v>
      </c>
      <c r="E4126" s="727" t="s">
        <v>637</v>
      </c>
      <c r="F4126" s="728" t="s">
        <v>3702</v>
      </c>
      <c r="G4126" s="730" t="s">
        <v>3703</v>
      </c>
      <c r="H4126" s="605" t="s">
        <v>22</v>
      </c>
      <c r="I4126" s="512">
        <v>0</v>
      </c>
      <c r="J4126" s="512">
        <v>0</v>
      </c>
      <c r="K4126" s="512">
        <v>71</v>
      </c>
      <c r="L4126" s="512">
        <v>14</v>
      </c>
      <c r="M4126" s="195">
        <v>85</v>
      </c>
      <c r="N4126" s="681"/>
    </row>
    <row r="4127" spans="1:14" ht="31.5" customHeight="1">
      <c r="A4127" s="320"/>
      <c r="B4127" s="710"/>
      <c r="C4127" s="713"/>
      <c r="D4127" s="716"/>
      <c r="E4127" s="719"/>
      <c r="F4127" s="722"/>
      <c r="G4127" s="725"/>
      <c r="H4127" s="606" t="s">
        <v>24</v>
      </c>
      <c r="I4127" s="514">
        <v>0</v>
      </c>
      <c r="J4127" s="514">
        <v>0</v>
      </c>
      <c r="K4127" s="514">
        <v>71</v>
      </c>
      <c r="L4127" s="514">
        <v>14</v>
      </c>
      <c r="M4127" s="199">
        <v>85</v>
      </c>
      <c r="N4127" s="682"/>
    </row>
    <row r="4128" spans="1:14" ht="31.5" customHeight="1" thickBot="1">
      <c r="A4128" s="320"/>
      <c r="B4128" s="711"/>
      <c r="C4128" s="714"/>
      <c r="D4128" s="717"/>
      <c r="E4128" s="719"/>
      <c r="F4128" s="722"/>
      <c r="G4128" s="725"/>
      <c r="H4128" s="606" t="s">
        <v>25</v>
      </c>
      <c r="I4128" s="514">
        <v>0</v>
      </c>
      <c r="J4128" s="514">
        <v>0</v>
      </c>
      <c r="K4128" s="639">
        <f>K4127/K4127</f>
        <v>1</v>
      </c>
      <c r="L4128" s="514">
        <f>L4127/L4127</f>
        <v>1</v>
      </c>
      <c r="M4128" s="199">
        <f>M4127/M4127</f>
        <v>1</v>
      </c>
      <c r="N4128" s="687"/>
    </row>
    <row r="4129" spans="1:14" ht="31.5" customHeight="1" thickTop="1">
      <c r="A4129" s="320"/>
      <c r="B4129" s="709" t="s">
        <v>3478</v>
      </c>
      <c r="C4129" s="712" t="s">
        <v>3656</v>
      </c>
      <c r="D4129" s="715" t="s">
        <v>3657</v>
      </c>
      <c r="E4129" s="727" t="s">
        <v>640</v>
      </c>
      <c r="F4129" s="728" t="s">
        <v>3704</v>
      </c>
      <c r="G4129" s="730" t="s">
        <v>3705</v>
      </c>
      <c r="H4129" s="605" t="s">
        <v>22</v>
      </c>
      <c r="I4129" s="512"/>
      <c r="J4129" s="512"/>
      <c r="K4129" s="512"/>
      <c r="L4129" s="512"/>
      <c r="M4129" s="195"/>
      <c r="N4129" s="681" t="s">
        <v>3706</v>
      </c>
    </row>
    <row r="4130" spans="1:14" ht="31.5" customHeight="1">
      <c r="A4130" s="320"/>
      <c r="B4130" s="710"/>
      <c r="C4130" s="713"/>
      <c r="D4130" s="716"/>
      <c r="E4130" s="719"/>
      <c r="F4130" s="722"/>
      <c r="G4130" s="725"/>
      <c r="H4130" s="606" t="s">
        <v>24</v>
      </c>
      <c r="I4130" s="514"/>
      <c r="J4130" s="514"/>
      <c r="K4130" s="514"/>
      <c r="L4130" s="514"/>
      <c r="M4130" s="199"/>
      <c r="N4130" s="688" t="s">
        <v>3706</v>
      </c>
    </row>
    <row r="4131" spans="1:14" ht="31.5" customHeight="1" thickBot="1">
      <c r="A4131" s="320"/>
      <c r="B4131" s="711"/>
      <c r="C4131" s="714"/>
      <c r="D4131" s="717"/>
      <c r="E4131" s="719"/>
      <c r="F4131" s="722"/>
      <c r="G4131" s="725"/>
      <c r="H4131" s="606" t="s">
        <v>25</v>
      </c>
      <c r="I4131" s="514"/>
      <c r="J4131" s="514"/>
      <c r="K4131" s="639"/>
      <c r="L4131" s="514"/>
      <c r="M4131" s="199"/>
      <c r="N4131" s="689" t="s">
        <v>3706</v>
      </c>
    </row>
    <row r="4132" spans="1:14" ht="31.5" customHeight="1" thickTop="1">
      <c r="A4132" s="320"/>
      <c r="B4132" s="709" t="s">
        <v>3478</v>
      </c>
      <c r="C4132" s="712" t="s">
        <v>3707</v>
      </c>
      <c r="D4132" s="715" t="s">
        <v>3708</v>
      </c>
      <c r="E4132" s="727" t="s">
        <v>19</v>
      </c>
      <c r="F4132" s="728" t="s">
        <v>3709</v>
      </c>
      <c r="G4132" s="730" t="s">
        <v>3710</v>
      </c>
      <c r="H4132" s="605" t="s">
        <v>22</v>
      </c>
      <c r="I4132" s="512"/>
      <c r="J4132" s="512"/>
      <c r="K4132" s="512"/>
      <c r="L4132" s="512"/>
      <c r="M4132" s="195"/>
      <c r="N4132" s="684"/>
    </row>
    <row r="4133" spans="1:14" ht="31.5" customHeight="1">
      <c r="A4133" s="320"/>
      <c r="B4133" s="710"/>
      <c r="C4133" s="713"/>
      <c r="D4133" s="716"/>
      <c r="E4133" s="719"/>
      <c r="F4133" s="722"/>
      <c r="G4133" s="725"/>
      <c r="H4133" s="606" t="s">
        <v>24</v>
      </c>
      <c r="I4133" s="514"/>
      <c r="J4133" s="514"/>
      <c r="K4133" s="514"/>
      <c r="L4133" s="514"/>
      <c r="M4133" s="199"/>
      <c r="N4133" s="685"/>
    </row>
    <row r="4134" spans="1:14" ht="31.5" customHeight="1" thickBot="1">
      <c r="A4134" s="320"/>
      <c r="B4134" s="711"/>
      <c r="C4134" s="714"/>
      <c r="D4134" s="717"/>
      <c r="E4134" s="719"/>
      <c r="F4134" s="722"/>
      <c r="G4134" s="725"/>
      <c r="H4134" s="606" t="s">
        <v>25</v>
      </c>
      <c r="I4134" s="514"/>
      <c r="J4134" s="514"/>
      <c r="K4134" s="639"/>
      <c r="L4134" s="514"/>
      <c r="M4134" s="199"/>
      <c r="N4134" s="686"/>
    </row>
    <row r="4135" spans="1:14" ht="31.5" customHeight="1" thickTop="1">
      <c r="A4135" s="320"/>
      <c r="B4135" s="709" t="s">
        <v>3478</v>
      </c>
      <c r="C4135" s="712" t="s">
        <v>3707</v>
      </c>
      <c r="D4135" s="715" t="s">
        <v>3708</v>
      </c>
      <c r="E4135" s="727" t="s">
        <v>26</v>
      </c>
      <c r="F4135" s="728" t="s">
        <v>3711</v>
      </c>
      <c r="G4135" s="730" t="s">
        <v>3712</v>
      </c>
      <c r="H4135" s="605" t="s">
        <v>22</v>
      </c>
      <c r="I4135" s="512">
        <v>133</v>
      </c>
      <c r="J4135" s="512">
        <v>60</v>
      </c>
      <c r="K4135" s="512">
        <v>119</v>
      </c>
      <c r="L4135" s="512">
        <v>413</v>
      </c>
      <c r="M4135" s="195">
        <f>SUM(I4135:L4135)</f>
        <v>725</v>
      </c>
      <c r="N4135" s="681"/>
    </row>
    <row r="4136" spans="1:14" ht="31.5" customHeight="1">
      <c r="A4136" s="320"/>
      <c r="B4136" s="710"/>
      <c r="C4136" s="713"/>
      <c r="D4136" s="716"/>
      <c r="E4136" s="719"/>
      <c r="F4136" s="722"/>
      <c r="G4136" s="725"/>
      <c r="H4136" s="606" t="s">
        <v>24</v>
      </c>
      <c r="I4136" s="514">
        <v>133</v>
      </c>
      <c r="J4136" s="514">
        <v>60</v>
      </c>
      <c r="K4136" s="514">
        <v>119</v>
      </c>
      <c r="L4136" s="514">
        <v>413</v>
      </c>
      <c r="M4136" s="199">
        <f>SUM(I4136:L4136)</f>
        <v>725</v>
      </c>
      <c r="N4136" s="682"/>
    </row>
    <row r="4137" spans="1:14" ht="31.5" customHeight="1" thickBot="1">
      <c r="A4137" s="320"/>
      <c r="B4137" s="711"/>
      <c r="C4137" s="714"/>
      <c r="D4137" s="717"/>
      <c r="E4137" s="719"/>
      <c r="F4137" s="722"/>
      <c r="G4137" s="725"/>
      <c r="H4137" s="606" t="s">
        <v>25</v>
      </c>
      <c r="I4137" s="514">
        <f>I4135/I4136</f>
        <v>1</v>
      </c>
      <c r="J4137" s="514">
        <f>J4135/J4136</f>
        <v>1</v>
      </c>
      <c r="K4137" s="639">
        <f>K4135/K4136</f>
        <v>1</v>
      </c>
      <c r="L4137" s="514">
        <f>L4135/L4136</f>
        <v>1</v>
      </c>
      <c r="M4137" s="199">
        <f>M4135/M4136</f>
        <v>1</v>
      </c>
      <c r="N4137" s="683"/>
    </row>
    <row r="4138" spans="1:14" ht="31.5" customHeight="1" thickTop="1">
      <c r="A4138" s="320"/>
      <c r="B4138" s="709" t="s">
        <v>3478</v>
      </c>
      <c r="C4138" s="712" t="s">
        <v>3707</v>
      </c>
      <c r="D4138" s="715" t="s">
        <v>3708</v>
      </c>
      <c r="E4138" s="727" t="s">
        <v>55</v>
      </c>
      <c r="F4138" s="728" t="s">
        <v>3713</v>
      </c>
      <c r="G4138" s="730" t="s">
        <v>3714</v>
      </c>
      <c r="H4138" s="605" t="s">
        <v>22</v>
      </c>
      <c r="I4138" s="512"/>
      <c r="J4138" s="512"/>
      <c r="K4138" s="512"/>
      <c r="L4138" s="512"/>
      <c r="M4138" s="195"/>
      <c r="N4138" s="684" t="s">
        <v>3715</v>
      </c>
    </row>
    <row r="4139" spans="1:14" ht="31.5" customHeight="1">
      <c r="A4139" s="320"/>
      <c r="B4139" s="710"/>
      <c r="C4139" s="713"/>
      <c r="D4139" s="716"/>
      <c r="E4139" s="719"/>
      <c r="F4139" s="722"/>
      <c r="G4139" s="725"/>
      <c r="H4139" s="606" t="s">
        <v>24</v>
      </c>
      <c r="I4139" s="514"/>
      <c r="J4139" s="514"/>
      <c r="K4139" s="514"/>
      <c r="L4139" s="514"/>
      <c r="M4139" s="199"/>
      <c r="N4139" s="684" t="s">
        <v>3715</v>
      </c>
    </row>
    <row r="4140" spans="1:14" ht="31.5" customHeight="1" thickBot="1">
      <c r="A4140" s="320"/>
      <c r="B4140" s="711"/>
      <c r="C4140" s="714"/>
      <c r="D4140" s="717"/>
      <c r="E4140" s="719"/>
      <c r="F4140" s="722"/>
      <c r="G4140" s="725"/>
      <c r="H4140" s="606" t="s">
        <v>25</v>
      </c>
      <c r="I4140" s="514"/>
      <c r="J4140" s="514"/>
      <c r="K4140" s="639"/>
      <c r="L4140" s="514"/>
      <c r="M4140" s="199"/>
      <c r="N4140" s="690" t="s">
        <v>3715</v>
      </c>
    </row>
    <row r="4141" spans="1:14" ht="31.5" customHeight="1" thickTop="1">
      <c r="A4141" s="320"/>
      <c r="B4141" s="709" t="s">
        <v>3478</v>
      </c>
      <c r="C4141" s="712" t="s">
        <v>3707</v>
      </c>
      <c r="D4141" s="715" t="s">
        <v>3708</v>
      </c>
      <c r="E4141" s="727" t="s">
        <v>59</v>
      </c>
      <c r="F4141" s="728" t="s">
        <v>3716</v>
      </c>
      <c r="G4141" s="730" t="s">
        <v>3717</v>
      </c>
      <c r="H4141" s="605" t="s">
        <v>22</v>
      </c>
      <c r="I4141" s="512"/>
      <c r="J4141" s="512"/>
      <c r="K4141" s="512"/>
      <c r="L4141" s="512"/>
      <c r="M4141" s="195"/>
      <c r="N4141" s="681" t="s">
        <v>3715</v>
      </c>
    </row>
    <row r="4142" spans="1:14" ht="31.5" customHeight="1">
      <c r="A4142" s="320"/>
      <c r="B4142" s="710"/>
      <c r="C4142" s="713"/>
      <c r="D4142" s="716"/>
      <c r="E4142" s="719"/>
      <c r="F4142" s="722"/>
      <c r="G4142" s="725"/>
      <c r="H4142" s="606" t="s">
        <v>24</v>
      </c>
      <c r="I4142" s="514"/>
      <c r="J4142" s="514"/>
      <c r="K4142" s="514"/>
      <c r="L4142" s="514"/>
      <c r="M4142" s="199"/>
      <c r="N4142" s="682" t="s">
        <v>3715</v>
      </c>
    </row>
    <row r="4143" spans="1:14" ht="31.5" customHeight="1" thickBot="1">
      <c r="A4143" s="320"/>
      <c r="B4143" s="711"/>
      <c r="C4143" s="714"/>
      <c r="D4143" s="717"/>
      <c r="E4143" s="719"/>
      <c r="F4143" s="722"/>
      <c r="G4143" s="725"/>
      <c r="H4143" s="606" t="s">
        <v>25</v>
      </c>
      <c r="I4143" s="514"/>
      <c r="J4143" s="514"/>
      <c r="K4143" s="639"/>
      <c r="L4143" s="514"/>
      <c r="M4143" s="199"/>
      <c r="N4143" s="683" t="s">
        <v>3715</v>
      </c>
    </row>
    <row r="4144" spans="1:14" ht="31.5" customHeight="1" thickTop="1">
      <c r="A4144" s="320"/>
      <c r="B4144" s="709" t="s">
        <v>3478</v>
      </c>
      <c r="C4144" s="712" t="s">
        <v>3707</v>
      </c>
      <c r="D4144" s="715" t="s">
        <v>3708</v>
      </c>
      <c r="E4144" s="727" t="s">
        <v>91</v>
      </c>
      <c r="F4144" s="728" t="s">
        <v>3718</v>
      </c>
      <c r="G4144" s="730" t="s">
        <v>3719</v>
      </c>
      <c r="H4144" s="605" t="s">
        <v>22</v>
      </c>
      <c r="I4144" s="512"/>
      <c r="J4144" s="512">
        <v>33</v>
      </c>
      <c r="K4144" s="512">
        <v>33</v>
      </c>
      <c r="L4144" s="512"/>
      <c r="M4144" s="195"/>
      <c r="N4144" s="684" t="s">
        <v>3720</v>
      </c>
    </row>
    <row r="4145" spans="1:14" ht="31.5" customHeight="1">
      <c r="A4145" s="320"/>
      <c r="B4145" s="710"/>
      <c r="C4145" s="713"/>
      <c r="D4145" s="716"/>
      <c r="E4145" s="719"/>
      <c r="F4145" s="722"/>
      <c r="G4145" s="725"/>
      <c r="H4145" s="606" t="s">
        <v>24</v>
      </c>
      <c r="I4145" s="514"/>
      <c r="J4145" s="514">
        <v>33</v>
      </c>
      <c r="K4145" s="514">
        <v>33</v>
      </c>
      <c r="L4145" s="514"/>
      <c r="M4145" s="199"/>
      <c r="N4145" s="684" t="s">
        <v>3720</v>
      </c>
    </row>
    <row r="4146" spans="1:14" ht="31.5" customHeight="1" thickBot="1">
      <c r="A4146" s="320"/>
      <c r="B4146" s="711"/>
      <c r="C4146" s="714"/>
      <c r="D4146" s="717"/>
      <c r="E4146" s="719"/>
      <c r="F4146" s="722"/>
      <c r="G4146" s="725"/>
      <c r="H4146" s="606" t="s">
        <v>25</v>
      </c>
      <c r="I4146" s="514"/>
      <c r="J4146" s="514">
        <f>J4144/J4145</f>
        <v>1</v>
      </c>
      <c r="K4146" s="639">
        <f>K4144/K4145</f>
        <v>1</v>
      </c>
      <c r="L4146" s="514"/>
      <c r="M4146" s="199"/>
      <c r="N4146" s="690" t="s">
        <v>3720</v>
      </c>
    </row>
    <row r="4147" spans="1:14" ht="31.5" customHeight="1" thickTop="1">
      <c r="A4147" s="320"/>
      <c r="B4147" s="709" t="s">
        <v>3478</v>
      </c>
      <c r="C4147" s="712" t="s">
        <v>3707</v>
      </c>
      <c r="D4147" s="715" t="s">
        <v>3708</v>
      </c>
      <c r="E4147" s="727" t="s">
        <v>94</v>
      </c>
      <c r="F4147" s="728" t="s">
        <v>3721</v>
      </c>
      <c r="G4147" s="730" t="s">
        <v>3722</v>
      </c>
      <c r="H4147" s="605" t="s">
        <v>22</v>
      </c>
      <c r="I4147" s="512">
        <v>175</v>
      </c>
      <c r="J4147" s="512">
        <v>185</v>
      </c>
      <c r="K4147" s="512">
        <v>556</v>
      </c>
      <c r="L4147" s="512">
        <v>186</v>
      </c>
      <c r="M4147" s="195">
        <f>SUM(I4147:L4147)</f>
        <v>1102</v>
      </c>
      <c r="N4147" s="681"/>
    </row>
    <row r="4148" spans="1:14" ht="31.5" customHeight="1">
      <c r="A4148" s="320"/>
      <c r="B4148" s="710"/>
      <c r="C4148" s="713"/>
      <c r="D4148" s="716"/>
      <c r="E4148" s="719"/>
      <c r="F4148" s="722"/>
      <c r="G4148" s="725"/>
      <c r="H4148" s="606" t="s">
        <v>24</v>
      </c>
      <c r="I4148" s="514">
        <v>197</v>
      </c>
      <c r="J4148" s="514">
        <v>205</v>
      </c>
      <c r="K4148" s="514">
        <v>571</v>
      </c>
      <c r="L4148" s="514">
        <v>188</v>
      </c>
      <c r="M4148" s="199">
        <f>SUM(I4148:L4148)</f>
        <v>1161</v>
      </c>
      <c r="N4148" s="682"/>
    </row>
    <row r="4149" spans="1:14" ht="31.5" customHeight="1" thickBot="1">
      <c r="A4149" s="320"/>
      <c r="B4149" s="711"/>
      <c r="C4149" s="714"/>
      <c r="D4149" s="717"/>
      <c r="E4149" s="719"/>
      <c r="F4149" s="722"/>
      <c r="G4149" s="725"/>
      <c r="H4149" s="606" t="s">
        <v>25</v>
      </c>
      <c r="I4149" s="514">
        <f>I4147/I4148</f>
        <v>0.8883248730964467</v>
      </c>
      <c r="J4149" s="514">
        <f>J4147/J4148</f>
        <v>0.90243902439024393</v>
      </c>
      <c r="K4149" s="639">
        <f>K4147/K4148</f>
        <v>0.97373029772329245</v>
      </c>
      <c r="L4149" s="514">
        <f>L4147/L4148</f>
        <v>0.98936170212765961</v>
      </c>
      <c r="M4149" s="199">
        <f>M4147/M4148</f>
        <v>0.94918173987941434</v>
      </c>
      <c r="N4149" s="687"/>
    </row>
    <row r="4150" spans="1:14" ht="31.5" customHeight="1" thickTop="1">
      <c r="A4150" s="320"/>
      <c r="B4150" s="709" t="s">
        <v>3478</v>
      </c>
      <c r="C4150" s="712" t="s">
        <v>3707</v>
      </c>
      <c r="D4150" s="715" t="s">
        <v>3708</v>
      </c>
      <c r="E4150" s="727" t="s">
        <v>97</v>
      </c>
      <c r="F4150" s="728" t="s">
        <v>3723</v>
      </c>
      <c r="G4150" s="730" t="s">
        <v>3724</v>
      </c>
      <c r="H4150" s="605" t="s">
        <v>22</v>
      </c>
      <c r="I4150" s="512">
        <v>2828</v>
      </c>
      <c r="J4150" s="512">
        <v>282</v>
      </c>
      <c r="K4150" s="512">
        <v>120</v>
      </c>
      <c r="L4150" s="512">
        <v>15</v>
      </c>
      <c r="M4150" s="195">
        <f>SUM(I4150:L4150)</f>
        <v>3245</v>
      </c>
      <c r="N4150" s="681"/>
    </row>
    <row r="4151" spans="1:14" ht="31.5" customHeight="1">
      <c r="A4151" s="320"/>
      <c r="B4151" s="710"/>
      <c r="C4151" s="713"/>
      <c r="D4151" s="716"/>
      <c r="E4151" s="719"/>
      <c r="F4151" s="722"/>
      <c r="G4151" s="725"/>
      <c r="H4151" s="606" t="s">
        <v>24</v>
      </c>
      <c r="I4151" s="514">
        <v>2828</v>
      </c>
      <c r="J4151" s="514">
        <v>282</v>
      </c>
      <c r="K4151" s="514">
        <v>120</v>
      </c>
      <c r="L4151" s="514">
        <v>22</v>
      </c>
      <c r="M4151" s="199">
        <f>SUM(I4151:L4151)</f>
        <v>3252</v>
      </c>
      <c r="N4151" s="682"/>
    </row>
    <row r="4152" spans="1:14" ht="31.5" customHeight="1" thickBot="1">
      <c r="A4152" s="320"/>
      <c r="B4152" s="711"/>
      <c r="C4152" s="714"/>
      <c r="D4152" s="717"/>
      <c r="E4152" s="719"/>
      <c r="F4152" s="722"/>
      <c r="G4152" s="725"/>
      <c r="H4152" s="606" t="s">
        <v>25</v>
      </c>
      <c r="I4152" s="514">
        <f>I4150/I4151</f>
        <v>1</v>
      </c>
      <c r="J4152" s="514">
        <f>J4150/J4151</f>
        <v>1</v>
      </c>
      <c r="K4152" s="639">
        <f>K4150/K4151</f>
        <v>1</v>
      </c>
      <c r="L4152" s="514">
        <f>L4150/L4151</f>
        <v>0.68181818181818177</v>
      </c>
      <c r="M4152" s="199">
        <f>M4150/M4151</f>
        <v>0.99784747847478472</v>
      </c>
      <c r="N4152" s="683"/>
    </row>
    <row r="4153" spans="1:14" ht="31.5" customHeight="1" thickTop="1">
      <c r="A4153" s="320"/>
      <c r="B4153" s="709" t="s">
        <v>3478</v>
      </c>
      <c r="C4153" s="712" t="s">
        <v>3707</v>
      </c>
      <c r="D4153" s="715" t="s">
        <v>3708</v>
      </c>
      <c r="E4153" s="727" t="s">
        <v>261</v>
      </c>
      <c r="F4153" s="728" t="s">
        <v>3725</v>
      </c>
      <c r="G4153" s="730" t="s">
        <v>3726</v>
      </c>
      <c r="H4153" s="605" t="s">
        <v>22</v>
      </c>
      <c r="I4153" s="512">
        <v>228</v>
      </c>
      <c r="J4153" s="512">
        <v>190</v>
      </c>
      <c r="K4153" s="512">
        <v>320</v>
      </c>
      <c r="L4153" s="512">
        <v>235</v>
      </c>
      <c r="M4153" s="195">
        <f>SUM(I4153:L4153)</f>
        <v>973</v>
      </c>
      <c r="N4153" s="688"/>
    </row>
    <row r="4154" spans="1:14" ht="31.5" customHeight="1">
      <c r="A4154" s="320"/>
      <c r="B4154" s="710"/>
      <c r="C4154" s="713"/>
      <c r="D4154" s="716"/>
      <c r="E4154" s="719"/>
      <c r="F4154" s="722"/>
      <c r="G4154" s="725"/>
      <c r="H4154" s="606" t="s">
        <v>24</v>
      </c>
      <c r="I4154" s="514">
        <v>237</v>
      </c>
      <c r="J4154" s="514">
        <v>205</v>
      </c>
      <c r="K4154" s="514">
        <v>350</v>
      </c>
      <c r="L4154" s="514">
        <v>250</v>
      </c>
      <c r="M4154" s="199">
        <f>SUM(I4154:L4154)</f>
        <v>1042</v>
      </c>
      <c r="N4154" s="682"/>
    </row>
    <row r="4155" spans="1:14" ht="31.5" customHeight="1" thickBot="1">
      <c r="A4155" s="320"/>
      <c r="B4155" s="711"/>
      <c r="C4155" s="714"/>
      <c r="D4155" s="717"/>
      <c r="E4155" s="719"/>
      <c r="F4155" s="722"/>
      <c r="G4155" s="725"/>
      <c r="H4155" s="606" t="s">
        <v>25</v>
      </c>
      <c r="I4155" s="514">
        <f>I4153/I4154</f>
        <v>0.96202531645569622</v>
      </c>
      <c r="J4155" s="514">
        <f>J4153/J4154</f>
        <v>0.92682926829268297</v>
      </c>
      <c r="K4155" s="639">
        <f>K4153/K4154</f>
        <v>0.91428571428571426</v>
      </c>
      <c r="L4155" s="514">
        <f>L4153/L4154</f>
        <v>0.94</v>
      </c>
      <c r="M4155" s="199">
        <f>M4153/M4154</f>
        <v>0.93378119001919391</v>
      </c>
      <c r="N4155" s="683"/>
    </row>
    <row r="4156" spans="1:14" ht="31.5" customHeight="1" thickTop="1">
      <c r="A4156" s="320"/>
      <c r="B4156" s="709" t="s">
        <v>3478</v>
      </c>
      <c r="C4156" s="712" t="s">
        <v>3707</v>
      </c>
      <c r="D4156" s="715" t="s">
        <v>3708</v>
      </c>
      <c r="E4156" s="727" t="s">
        <v>264</v>
      </c>
      <c r="F4156" s="728" t="s">
        <v>3727</v>
      </c>
      <c r="G4156" s="730" t="s">
        <v>3728</v>
      </c>
      <c r="H4156" s="605" t="s">
        <v>22</v>
      </c>
      <c r="I4156" s="512">
        <v>9</v>
      </c>
      <c r="J4156" s="512">
        <v>9</v>
      </c>
      <c r="K4156" s="512">
        <v>9</v>
      </c>
      <c r="L4156" s="512">
        <v>9</v>
      </c>
      <c r="M4156" s="195">
        <v>9</v>
      </c>
      <c r="N4156" s="681"/>
    </row>
    <row r="4157" spans="1:14" ht="31.5" customHeight="1">
      <c r="A4157" s="320"/>
      <c r="B4157" s="710"/>
      <c r="C4157" s="713"/>
      <c r="D4157" s="716"/>
      <c r="E4157" s="719"/>
      <c r="F4157" s="722"/>
      <c r="G4157" s="725"/>
      <c r="H4157" s="606" t="s">
        <v>24</v>
      </c>
      <c r="I4157" s="514">
        <v>10</v>
      </c>
      <c r="J4157" s="514">
        <v>9</v>
      </c>
      <c r="K4157" s="514">
        <v>9</v>
      </c>
      <c r="L4157" s="514">
        <v>10</v>
      </c>
      <c r="M4157" s="199">
        <v>9.5</v>
      </c>
      <c r="N4157" s="682"/>
    </row>
    <row r="4158" spans="1:14" ht="31.5" customHeight="1" thickBot="1">
      <c r="A4158" s="320"/>
      <c r="B4158" s="711"/>
      <c r="C4158" s="714"/>
      <c r="D4158" s="717"/>
      <c r="E4158" s="719"/>
      <c r="F4158" s="722"/>
      <c r="G4158" s="725"/>
      <c r="H4158" s="606" t="s">
        <v>25</v>
      </c>
      <c r="I4158" s="514">
        <f>I4156/I4157</f>
        <v>0.9</v>
      </c>
      <c r="J4158" s="514">
        <f>J4156/J4157</f>
        <v>1</v>
      </c>
      <c r="K4158" s="639">
        <f>K4156/K4157</f>
        <v>1</v>
      </c>
      <c r="L4158" s="514">
        <f>L4156/L4157</f>
        <v>0.9</v>
      </c>
      <c r="M4158" s="199">
        <f>M4156/M4157</f>
        <v>0.94736842105263153</v>
      </c>
      <c r="N4158" s="683"/>
    </row>
    <row r="4159" spans="1:14" ht="31.5" customHeight="1" thickTop="1">
      <c r="A4159" s="320"/>
      <c r="B4159" s="709" t="s">
        <v>3478</v>
      </c>
      <c r="C4159" s="712" t="s">
        <v>3707</v>
      </c>
      <c r="D4159" s="715" t="s">
        <v>3708</v>
      </c>
      <c r="E4159" s="727" t="s">
        <v>2173</v>
      </c>
      <c r="F4159" s="728" t="s">
        <v>3729</v>
      </c>
      <c r="G4159" s="730" t="s">
        <v>3730</v>
      </c>
      <c r="H4159" s="605" t="s">
        <v>22</v>
      </c>
      <c r="I4159" s="512">
        <v>0</v>
      </c>
      <c r="J4159" s="512">
        <v>1.83</v>
      </c>
      <c r="K4159" s="512">
        <v>1.6</v>
      </c>
      <c r="L4159" s="512">
        <v>1.5</v>
      </c>
      <c r="M4159" s="195">
        <v>1.64333</v>
      </c>
      <c r="N4159" s="684"/>
    </row>
    <row r="4160" spans="1:14" ht="31.5" customHeight="1">
      <c r="A4160" s="320"/>
      <c r="B4160" s="710"/>
      <c r="C4160" s="713"/>
      <c r="D4160" s="716"/>
      <c r="E4160" s="719"/>
      <c r="F4160" s="722"/>
      <c r="G4160" s="725"/>
      <c r="H4160" s="606" t="s">
        <v>24</v>
      </c>
      <c r="I4160" s="514">
        <v>0</v>
      </c>
      <c r="J4160" s="514">
        <v>2</v>
      </c>
      <c r="K4160" s="514">
        <v>1.7</v>
      </c>
      <c r="L4160" s="514">
        <v>1.8</v>
      </c>
      <c r="M4160" s="199">
        <v>1.8332999999999999</v>
      </c>
      <c r="N4160" s="684"/>
    </row>
    <row r="4161" spans="1:14" ht="31.5" customHeight="1" thickBot="1">
      <c r="A4161" s="320"/>
      <c r="B4161" s="711"/>
      <c r="C4161" s="714"/>
      <c r="D4161" s="717"/>
      <c r="E4161" s="719"/>
      <c r="F4161" s="722"/>
      <c r="G4161" s="725"/>
      <c r="H4161" s="606" t="s">
        <v>25</v>
      </c>
      <c r="I4161" s="514">
        <v>0</v>
      </c>
      <c r="J4161" s="514">
        <f>J4159+J4160</f>
        <v>3.83</v>
      </c>
      <c r="K4161" s="639">
        <f>K4159+K4160</f>
        <v>3.3</v>
      </c>
      <c r="L4161" s="514">
        <f>L4159+L4160</f>
        <v>3.3</v>
      </c>
      <c r="M4161" s="199">
        <f>M4159+M4160</f>
        <v>3.4766300000000001</v>
      </c>
      <c r="N4161" s="690"/>
    </row>
    <row r="4162" spans="1:14" ht="31.5" customHeight="1" thickTop="1">
      <c r="A4162" s="320"/>
      <c r="B4162" s="709" t="s">
        <v>3478</v>
      </c>
      <c r="C4162" s="712" t="s">
        <v>3707</v>
      </c>
      <c r="D4162" s="715" t="s">
        <v>3708</v>
      </c>
      <c r="E4162" s="727" t="s">
        <v>2956</v>
      </c>
      <c r="F4162" s="728" t="s">
        <v>3731</v>
      </c>
      <c r="G4162" s="730" t="s">
        <v>3732</v>
      </c>
      <c r="H4162" s="605" t="s">
        <v>22</v>
      </c>
      <c r="I4162" s="512">
        <v>0</v>
      </c>
      <c r="J4162" s="512"/>
      <c r="K4162" s="512">
        <v>0</v>
      </c>
      <c r="L4162" s="512"/>
      <c r="M4162" s="195"/>
      <c r="N4162" s="681" t="s">
        <v>3733</v>
      </c>
    </row>
    <row r="4163" spans="1:14" ht="31.5" customHeight="1">
      <c r="A4163" s="320"/>
      <c r="B4163" s="710"/>
      <c r="C4163" s="713"/>
      <c r="D4163" s="716"/>
      <c r="E4163" s="719"/>
      <c r="F4163" s="722"/>
      <c r="G4163" s="725"/>
      <c r="H4163" s="606" t="s">
        <v>24</v>
      </c>
      <c r="I4163" s="514">
        <v>0</v>
      </c>
      <c r="J4163" s="514"/>
      <c r="K4163" s="514">
        <v>0</v>
      </c>
      <c r="L4163" s="514"/>
      <c r="M4163" s="199"/>
      <c r="N4163" s="688" t="s">
        <v>3733</v>
      </c>
    </row>
    <row r="4164" spans="1:14" ht="31.5" customHeight="1" thickBot="1">
      <c r="A4164" s="320"/>
      <c r="B4164" s="711"/>
      <c r="C4164" s="714"/>
      <c r="D4164" s="717"/>
      <c r="E4164" s="719"/>
      <c r="F4164" s="722"/>
      <c r="G4164" s="725"/>
      <c r="H4164" s="606" t="s">
        <v>25</v>
      </c>
      <c r="I4164" s="514">
        <v>0</v>
      </c>
      <c r="J4164" s="514"/>
      <c r="K4164" s="639">
        <f>K4162+K4163</f>
        <v>0</v>
      </c>
      <c r="L4164" s="514"/>
      <c r="M4164" s="199"/>
      <c r="N4164" s="689" t="s">
        <v>3733</v>
      </c>
    </row>
    <row r="4165" spans="1:14" ht="31.5" customHeight="1" thickTop="1">
      <c r="A4165" s="320"/>
      <c r="B4165" s="709" t="s">
        <v>3478</v>
      </c>
      <c r="C4165" s="712" t="s">
        <v>3707</v>
      </c>
      <c r="D4165" s="715" t="s">
        <v>3708</v>
      </c>
      <c r="E4165" s="727" t="s">
        <v>2959</v>
      </c>
      <c r="F4165" s="728" t="s">
        <v>3734</v>
      </c>
      <c r="G4165" s="730"/>
      <c r="H4165" s="605" t="s">
        <v>22</v>
      </c>
      <c r="I4165" s="512">
        <v>2.5</v>
      </c>
      <c r="J4165" s="512">
        <v>2.6</v>
      </c>
      <c r="K4165" s="512">
        <v>2.4</v>
      </c>
      <c r="L4165" s="512">
        <v>2.5</v>
      </c>
      <c r="M4165" s="195">
        <v>2.5</v>
      </c>
      <c r="N4165" s="684"/>
    </row>
    <row r="4166" spans="1:14" ht="31.5" customHeight="1">
      <c r="A4166" s="320"/>
      <c r="B4166" s="710"/>
      <c r="C4166" s="713"/>
      <c r="D4166" s="716"/>
      <c r="E4166" s="719"/>
      <c r="F4166" s="722"/>
      <c r="G4166" s="725"/>
      <c r="H4166" s="606" t="s">
        <v>24</v>
      </c>
      <c r="I4166" s="514">
        <v>2.2999999999999998</v>
      </c>
      <c r="J4166" s="514">
        <v>2</v>
      </c>
      <c r="K4166" s="514">
        <v>2.2000000000000002</v>
      </c>
      <c r="L4166" s="514">
        <v>2</v>
      </c>
      <c r="M4166" s="199">
        <v>2.125</v>
      </c>
      <c r="N4166" s="684"/>
    </row>
    <row r="4167" spans="1:14" ht="31.5" customHeight="1" thickBot="1">
      <c r="A4167" s="320"/>
      <c r="B4167" s="711"/>
      <c r="C4167" s="714"/>
      <c r="D4167" s="717"/>
      <c r="E4167" s="719"/>
      <c r="F4167" s="722"/>
      <c r="G4167" s="725"/>
      <c r="H4167" s="606" t="s">
        <v>25</v>
      </c>
      <c r="I4167" s="514">
        <f>I4165/I4166</f>
        <v>1.0869565217391306</v>
      </c>
      <c r="J4167" s="514">
        <f>J4165/J4166</f>
        <v>1.3</v>
      </c>
      <c r="K4167" s="639">
        <f>K4165/K4166</f>
        <v>1.0909090909090908</v>
      </c>
      <c r="L4167" s="514">
        <f>L4165/L4166</f>
        <v>1.25</v>
      </c>
      <c r="M4167" s="199">
        <f>M4165/M4166</f>
        <v>1.1764705882352942</v>
      </c>
      <c r="N4167" s="690"/>
    </row>
    <row r="4168" spans="1:14" ht="31.5" customHeight="1" thickTop="1">
      <c r="A4168" s="320"/>
      <c r="B4168" s="709" t="s">
        <v>3478</v>
      </c>
      <c r="C4168" s="712" t="s">
        <v>3707</v>
      </c>
      <c r="D4168" s="715" t="s">
        <v>3708</v>
      </c>
      <c r="E4168" s="727" t="s">
        <v>2962</v>
      </c>
      <c r="F4168" s="728" t="s">
        <v>3735</v>
      </c>
      <c r="G4168" s="730"/>
      <c r="H4168" s="605" t="s">
        <v>22</v>
      </c>
      <c r="I4168" s="512">
        <v>3.66</v>
      </c>
      <c r="J4168" s="512">
        <v>3.7</v>
      </c>
      <c r="K4168" s="512">
        <v>3.5</v>
      </c>
      <c r="L4168" s="512">
        <v>3.6</v>
      </c>
      <c r="M4168" s="195">
        <v>3.6150000000000002</v>
      </c>
      <c r="N4168" s="681"/>
    </row>
    <row r="4169" spans="1:14" ht="31.5" customHeight="1">
      <c r="A4169" s="320"/>
      <c r="B4169" s="710"/>
      <c r="C4169" s="713"/>
      <c r="D4169" s="716"/>
      <c r="E4169" s="719"/>
      <c r="F4169" s="722"/>
      <c r="G4169" s="725"/>
      <c r="H4169" s="606" t="s">
        <v>24</v>
      </c>
      <c r="I4169" s="514">
        <v>3.48</v>
      </c>
      <c r="J4169" s="514">
        <v>3.5</v>
      </c>
      <c r="K4169" s="514">
        <v>3.3</v>
      </c>
      <c r="L4169" s="514">
        <v>3.4</v>
      </c>
      <c r="M4169" s="199">
        <v>3.42</v>
      </c>
      <c r="N4169" s="688"/>
    </row>
    <row r="4170" spans="1:14" ht="31.5" customHeight="1" thickBot="1">
      <c r="A4170" s="320"/>
      <c r="B4170" s="711"/>
      <c r="C4170" s="714"/>
      <c r="D4170" s="717"/>
      <c r="E4170" s="719"/>
      <c r="F4170" s="722"/>
      <c r="G4170" s="725"/>
      <c r="H4170" s="606" t="s">
        <v>25</v>
      </c>
      <c r="I4170" s="514">
        <f>I4168/I4169</f>
        <v>1.0517241379310345</v>
      </c>
      <c r="J4170" s="514">
        <f>J4168/J4169</f>
        <v>1.0571428571428572</v>
      </c>
      <c r="K4170" s="639">
        <f>K4168/K4169</f>
        <v>1.0606060606060606</v>
      </c>
      <c r="L4170" s="514">
        <f>L4168/L4169</f>
        <v>1.0588235294117647</v>
      </c>
      <c r="M4170" s="199">
        <f>M4168/M4169</f>
        <v>1.0570175438596492</v>
      </c>
      <c r="N4170" s="689"/>
    </row>
    <row r="4171" spans="1:14" ht="31.5" customHeight="1" thickTop="1">
      <c r="A4171" s="320"/>
      <c r="B4171" s="709" t="s">
        <v>3478</v>
      </c>
      <c r="C4171" s="712" t="s">
        <v>3707</v>
      </c>
      <c r="D4171" s="715" t="s">
        <v>3708</v>
      </c>
      <c r="E4171" s="727" t="s">
        <v>3736</v>
      </c>
      <c r="F4171" s="728" t="s">
        <v>3737</v>
      </c>
      <c r="G4171" s="730"/>
      <c r="H4171" s="605" t="s">
        <v>22</v>
      </c>
      <c r="I4171" s="512">
        <v>3.22</v>
      </c>
      <c r="J4171" s="512">
        <v>3.3</v>
      </c>
      <c r="K4171" s="512">
        <v>2.9</v>
      </c>
      <c r="L4171" s="512">
        <v>3.12</v>
      </c>
      <c r="M4171" s="195">
        <v>3.1349999999999998</v>
      </c>
      <c r="N4171" s="684"/>
    </row>
    <row r="4172" spans="1:14" ht="31.5" customHeight="1">
      <c r="A4172" s="320"/>
      <c r="B4172" s="710"/>
      <c r="C4172" s="713"/>
      <c r="D4172" s="716"/>
      <c r="E4172" s="719"/>
      <c r="F4172" s="722"/>
      <c r="G4172" s="725"/>
      <c r="H4172" s="606" t="s">
        <v>24</v>
      </c>
      <c r="I4172" s="514">
        <v>3.22</v>
      </c>
      <c r="J4172" s="514">
        <v>3.3</v>
      </c>
      <c r="K4172" s="514">
        <v>2.7</v>
      </c>
      <c r="L4172" s="514">
        <v>3.04</v>
      </c>
      <c r="M4172" s="199">
        <v>3.0649999999999999</v>
      </c>
      <c r="N4172" s="684"/>
    </row>
    <row r="4173" spans="1:14" ht="31.5" customHeight="1" thickBot="1">
      <c r="A4173" s="320"/>
      <c r="B4173" s="711"/>
      <c r="C4173" s="714"/>
      <c r="D4173" s="717"/>
      <c r="E4173" s="719"/>
      <c r="F4173" s="722"/>
      <c r="G4173" s="725"/>
      <c r="H4173" s="606" t="s">
        <v>25</v>
      </c>
      <c r="I4173" s="514">
        <f>I4171/I4172</f>
        <v>1</v>
      </c>
      <c r="J4173" s="514">
        <f>J4171/J4172</f>
        <v>1</v>
      </c>
      <c r="K4173" s="639">
        <f>K4171/K4172</f>
        <v>1.074074074074074</v>
      </c>
      <c r="L4173" s="514">
        <f>L4171/L4172</f>
        <v>1.0263157894736843</v>
      </c>
      <c r="M4173" s="199">
        <f>M4171/M4172</f>
        <v>1.0228384991843393</v>
      </c>
      <c r="N4173" s="690"/>
    </row>
    <row r="4174" spans="1:14" ht="31.5" customHeight="1" thickTop="1">
      <c r="A4174" s="320"/>
      <c r="B4174" s="709" t="s">
        <v>3478</v>
      </c>
      <c r="C4174" s="712" t="s">
        <v>3707</v>
      </c>
      <c r="D4174" s="715" t="s">
        <v>3708</v>
      </c>
      <c r="E4174" s="727" t="s">
        <v>30</v>
      </c>
      <c r="F4174" s="728" t="s">
        <v>3738</v>
      </c>
      <c r="G4174" s="730" t="s">
        <v>3739</v>
      </c>
      <c r="H4174" s="605" t="s">
        <v>22</v>
      </c>
      <c r="I4174" s="512">
        <v>13</v>
      </c>
      <c r="J4174" s="512"/>
      <c r="K4174" s="512">
        <v>39</v>
      </c>
      <c r="L4174" s="512"/>
      <c r="M4174" s="195"/>
      <c r="N4174" s="681"/>
    </row>
    <row r="4175" spans="1:14" ht="31.5" customHeight="1">
      <c r="A4175" s="320"/>
      <c r="B4175" s="710"/>
      <c r="C4175" s="713"/>
      <c r="D4175" s="716"/>
      <c r="E4175" s="719"/>
      <c r="F4175" s="722"/>
      <c r="G4175" s="725"/>
      <c r="H4175" s="606" t="s">
        <v>24</v>
      </c>
      <c r="I4175" s="514">
        <v>13</v>
      </c>
      <c r="J4175" s="514"/>
      <c r="K4175" s="514">
        <v>39</v>
      </c>
      <c r="L4175" s="514"/>
      <c r="M4175" s="199"/>
      <c r="N4175" s="682"/>
    </row>
    <row r="4176" spans="1:14" ht="31.5" customHeight="1" thickBot="1">
      <c r="A4176" s="320"/>
      <c r="B4176" s="711"/>
      <c r="C4176" s="714"/>
      <c r="D4176" s="717"/>
      <c r="E4176" s="719"/>
      <c r="F4176" s="722"/>
      <c r="G4176" s="725"/>
      <c r="H4176" s="606" t="s">
        <v>25</v>
      </c>
      <c r="I4176" s="514">
        <f>I4174/I4175</f>
        <v>1</v>
      </c>
      <c r="J4176" s="514"/>
      <c r="K4176" s="639">
        <f>K4174/K4175</f>
        <v>1</v>
      </c>
      <c r="L4176" s="514"/>
      <c r="M4176" s="199"/>
      <c r="N4176" s="683"/>
    </row>
    <row r="4177" spans="1:14" ht="31.5" customHeight="1" thickTop="1">
      <c r="A4177" s="320"/>
      <c r="B4177" s="709" t="s">
        <v>3478</v>
      </c>
      <c r="C4177" s="712" t="s">
        <v>3707</v>
      </c>
      <c r="D4177" s="715" t="s">
        <v>3708</v>
      </c>
      <c r="E4177" s="727" t="s">
        <v>33</v>
      </c>
      <c r="F4177" s="728" t="s">
        <v>3740</v>
      </c>
      <c r="G4177" s="730" t="s">
        <v>3741</v>
      </c>
      <c r="H4177" s="605" t="s">
        <v>22</v>
      </c>
      <c r="I4177" s="512">
        <v>8</v>
      </c>
      <c r="J4177" s="512">
        <v>4</v>
      </c>
      <c r="K4177" s="512">
        <v>5</v>
      </c>
      <c r="L4177" s="512">
        <v>11</v>
      </c>
      <c r="M4177" s="195">
        <v>28</v>
      </c>
      <c r="N4177" s="684"/>
    </row>
    <row r="4178" spans="1:14" ht="31.5" customHeight="1">
      <c r="A4178" s="320"/>
      <c r="B4178" s="710"/>
      <c r="C4178" s="713"/>
      <c r="D4178" s="716"/>
      <c r="E4178" s="719"/>
      <c r="F4178" s="722"/>
      <c r="G4178" s="725"/>
      <c r="H4178" s="606" t="s">
        <v>24</v>
      </c>
      <c r="I4178" s="514">
        <v>8</v>
      </c>
      <c r="J4178" s="514">
        <v>4</v>
      </c>
      <c r="K4178" s="514">
        <v>5</v>
      </c>
      <c r="L4178" s="514">
        <v>11</v>
      </c>
      <c r="M4178" s="199">
        <v>28</v>
      </c>
      <c r="N4178" s="685"/>
    </row>
    <row r="4179" spans="1:14" ht="31.5" customHeight="1" thickBot="1">
      <c r="A4179" s="320"/>
      <c r="B4179" s="711"/>
      <c r="C4179" s="714"/>
      <c r="D4179" s="717"/>
      <c r="E4179" s="719"/>
      <c r="F4179" s="722"/>
      <c r="G4179" s="725"/>
      <c r="H4179" s="606" t="s">
        <v>25</v>
      </c>
      <c r="I4179" s="514">
        <f>I4177/I4178</f>
        <v>1</v>
      </c>
      <c r="J4179" s="514">
        <f>J4177/J4178</f>
        <v>1</v>
      </c>
      <c r="K4179" s="639">
        <f>K4177/K4178</f>
        <v>1</v>
      </c>
      <c r="L4179" s="514">
        <f>L4177/L4178</f>
        <v>1</v>
      </c>
      <c r="M4179" s="199">
        <f>M4177/M4178</f>
        <v>1</v>
      </c>
      <c r="N4179" s="686"/>
    </row>
    <row r="4180" spans="1:14" ht="31.5" customHeight="1" thickTop="1">
      <c r="A4180" s="320"/>
      <c r="B4180" s="709" t="s">
        <v>3478</v>
      </c>
      <c r="C4180" s="712" t="s">
        <v>3707</v>
      </c>
      <c r="D4180" s="715" t="s">
        <v>3708</v>
      </c>
      <c r="E4180" s="727" t="s">
        <v>36</v>
      </c>
      <c r="F4180" s="728" t="s">
        <v>3742</v>
      </c>
      <c r="G4180" s="730" t="s">
        <v>3743</v>
      </c>
      <c r="H4180" s="605" t="s">
        <v>22</v>
      </c>
      <c r="I4180" s="512">
        <v>111</v>
      </c>
      <c r="J4180" s="512">
        <v>56</v>
      </c>
      <c r="K4180" s="512">
        <v>71</v>
      </c>
      <c r="L4180" s="512">
        <v>399</v>
      </c>
      <c r="M4180" s="195">
        <v>637</v>
      </c>
      <c r="N4180" s="681"/>
    </row>
    <row r="4181" spans="1:14" ht="31.5" customHeight="1">
      <c r="A4181" s="320"/>
      <c r="B4181" s="710"/>
      <c r="C4181" s="713"/>
      <c r="D4181" s="716"/>
      <c r="E4181" s="719"/>
      <c r="F4181" s="722"/>
      <c r="G4181" s="725"/>
      <c r="H4181" s="606" t="s">
        <v>24</v>
      </c>
      <c r="I4181" s="514">
        <v>111</v>
      </c>
      <c r="J4181" s="514">
        <v>56</v>
      </c>
      <c r="K4181" s="514">
        <v>71</v>
      </c>
      <c r="L4181" s="514">
        <v>399</v>
      </c>
      <c r="M4181" s="199">
        <v>637</v>
      </c>
      <c r="N4181" s="682"/>
    </row>
    <row r="4182" spans="1:14" ht="31.5" customHeight="1" thickBot="1">
      <c r="A4182" s="320"/>
      <c r="B4182" s="711"/>
      <c r="C4182" s="714"/>
      <c r="D4182" s="717"/>
      <c r="E4182" s="719"/>
      <c r="F4182" s="722"/>
      <c r="G4182" s="725"/>
      <c r="H4182" s="606" t="s">
        <v>25</v>
      </c>
      <c r="I4182" s="514">
        <f>I4180/I4181</f>
        <v>1</v>
      </c>
      <c r="J4182" s="514">
        <f>J4180/J4181</f>
        <v>1</v>
      </c>
      <c r="K4182" s="639">
        <f>K4180/K4181</f>
        <v>1</v>
      </c>
      <c r="L4182" s="514">
        <f>L4180/L4181</f>
        <v>1</v>
      </c>
      <c r="M4182" s="199">
        <f>M4180/M4181</f>
        <v>1</v>
      </c>
      <c r="N4182" s="683"/>
    </row>
    <row r="4183" spans="1:14" ht="31.5" customHeight="1" thickTop="1">
      <c r="A4183" s="320"/>
      <c r="B4183" s="709" t="s">
        <v>3478</v>
      </c>
      <c r="C4183" s="712" t="s">
        <v>3707</v>
      </c>
      <c r="D4183" s="715" t="s">
        <v>3708</v>
      </c>
      <c r="E4183" s="727" t="s">
        <v>39</v>
      </c>
      <c r="F4183" s="728" t="s">
        <v>3744</v>
      </c>
      <c r="G4183" s="730" t="s">
        <v>3745</v>
      </c>
      <c r="H4183" s="605" t="s">
        <v>22</v>
      </c>
      <c r="I4183" s="512">
        <v>0</v>
      </c>
      <c r="J4183" s="512">
        <v>14</v>
      </c>
      <c r="K4183" s="512">
        <v>2</v>
      </c>
      <c r="L4183" s="512">
        <v>1</v>
      </c>
      <c r="M4183" s="195">
        <v>17</v>
      </c>
      <c r="N4183" s="684"/>
    </row>
    <row r="4184" spans="1:14" ht="31.5" customHeight="1">
      <c r="A4184" s="320"/>
      <c r="B4184" s="710"/>
      <c r="C4184" s="713"/>
      <c r="D4184" s="716"/>
      <c r="E4184" s="719"/>
      <c r="F4184" s="722"/>
      <c r="G4184" s="725"/>
      <c r="H4184" s="606" t="s">
        <v>24</v>
      </c>
      <c r="I4184" s="514">
        <v>0</v>
      </c>
      <c r="J4184" s="514">
        <v>14</v>
      </c>
      <c r="K4184" s="514">
        <v>2</v>
      </c>
      <c r="L4184" s="514">
        <v>1</v>
      </c>
      <c r="M4184" s="199">
        <v>17</v>
      </c>
      <c r="N4184" s="685"/>
    </row>
    <row r="4185" spans="1:14" ht="31.5" customHeight="1" thickBot="1">
      <c r="A4185" s="320"/>
      <c r="B4185" s="711"/>
      <c r="C4185" s="714"/>
      <c r="D4185" s="717"/>
      <c r="E4185" s="719"/>
      <c r="F4185" s="722"/>
      <c r="G4185" s="725"/>
      <c r="H4185" s="606" t="s">
        <v>25</v>
      </c>
      <c r="I4185" s="514">
        <v>0</v>
      </c>
      <c r="J4185" s="514">
        <f>J4183/J4184</f>
        <v>1</v>
      </c>
      <c r="K4185" s="639">
        <f>K4183/K4184</f>
        <v>1</v>
      </c>
      <c r="L4185" s="514">
        <f>L4183/L4184</f>
        <v>1</v>
      </c>
      <c r="M4185" s="199">
        <f>M4183/M4184</f>
        <v>1</v>
      </c>
      <c r="N4185" s="686"/>
    </row>
    <row r="4186" spans="1:14" ht="31.5" customHeight="1" thickTop="1">
      <c r="A4186" s="320"/>
      <c r="B4186" s="709" t="s">
        <v>3478</v>
      </c>
      <c r="C4186" s="712" t="s">
        <v>3707</v>
      </c>
      <c r="D4186" s="715" t="s">
        <v>3708</v>
      </c>
      <c r="E4186" s="727" t="s">
        <v>42</v>
      </c>
      <c r="F4186" s="728" t="s">
        <v>3746</v>
      </c>
      <c r="G4186" s="730" t="s">
        <v>3747</v>
      </c>
      <c r="H4186" s="605" t="s">
        <v>22</v>
      </c>
      <c r="I4186" s="512">
        <v>1</v>
      </c>
      <c r="J4186" s="512">
        <v>0</v>
      </c>
      <c r="K4186" s="512">
        <v>2</v>
      </c>
      <c r="L4186" s="512">
        <v>2</v>
      </c>
      <c r="M4186" s="195">
        <v>5</v>
      </c>
      <c r="N4186" s="681"/>
    </row>
    <row r="4187" spans="1:14" ht="31.5" customHeight="1">
      <c r="A4187" s="320"/>
      <c r="B4187" s="710"/>
      <c r="C4187" s="713"/>
      <c r="D4187" s="716"/>
      <c r="E4187" s="719"/>
      <c r="F4187" s="722"/>
      <c r="G4187" s="725"/>
      <c r="H4187" s="606" t="s">
        <v>24</v>
      </c>
      <c r="I4187" s="514">
        <v>1</v>
      </c>
      <c r="J4187" s="514">
        <v>0</v>
      </c>
      <c r="K4187" s="514">
        <v>2</v>
      </c>
      <c r="L4187" s="514">
        <v>2</v>
      </c>
      <c r="M4187" s="199">
        <v>5</v>
      </c>
      <c r="N4187" s="682"/>
    </row>
    <row r="4188" spans="1:14" ht="31.5" customHeight="1" thickBot="1">
      <c r="A4188" s="320"/>
      <c r="B4188" s="711"/>
      <c r="C4188" s="714"/>
      <c r="D4188" s="717"/>
      <c r="E4188" s="719"/>
      <c r="F4188" s="722"/>
      <c r="G4188" s="725"/>
      <c r="H4188" s="606" t="s">
        <v>25</v>
      </c>
      <c r="I4188" s="514">
        <f>I4186/I4187</f>
        <v>1</v>
      </c>
      <c r="J4188" s="514">
        <v>0</v>
      </c>
      <c r="K4188" s="639">
        <f>K4186/K4187</f>
        <v>1</v>
      </c>
      <c r="L4188" s="514">
        <f>L4186/L4187</f>
        <v>1</v>
      </c>
      <c r="M4188" s="199">
        <f>M4186/M4187</f>
        <v>1</v>
      </c>
      <c r="N4188" s="683"/>
    </row>
    <row r="4189" spans="1:14" ht="31.5" customHeight="1" thickTop="1">
      <c r="A4189" s="320"/>
      <c r="B4189" s="709" t="s">
        <v>3478</v>
      </c>
      <c r="C4189" s="712" t="s">
        <v>3707</v>
      </c>
      <c r="D4189" s="715" t="s">
        <v>3708</v>
      </c>
      <c r="E4189" s="727" t="s">
        <v>402</v>
      </c>
      <c r="F4189" s="728" t="s">
        <v>3748</v>
      </c>
      <c r="G4189" s="730" t="s">
        <v>3749</v>
      </c>
      <c r="H4189" s="605" t="s">
        <v>22</v>
      </c>
      <c r="I4189" s="512"/>
      <c r="J4189" s="512"/>
      <c r="K4189" s="512"/>
      <c r="L4189" s="512"/>
      <c r="M4189" s="195"/>
      <c r="N4189" s="684" t="s">
        <v>3715</v>
      </c>
    </row>
    <row r="4190" spans="1:14" ht="31.5" customHeight="1">
      <c r="A4190" s="320"/>
      <c r="B4190" s="710"/>
      <c r="C4190" s="713"/>
      <c r="D4190" s="716"/>
      <c r="E4190" s="719"/>
      <c r="F4190" s="722"/>
      <c r="G4190" s="725"/>
      <c r="H4190" s="606" t="s">
        <v>24</v>
      </c>
      <c r="I4190" s="514"/>
      <c r="J4190" s="514"/>
      <c r="K4190" s="514"/>
      <c r="L4190" s="514"/>
      <c r="M4190" s="199"/>
      <c r="N4190" s="685" t="s">
        <v>3715</v>
      </c>
    </row>
    <row r="4191" spans="1:14" ht="31.5" customHeight="1" thickBot="1">
      <c r="A4191" s="320"/>
      <c r="B4191" s="711"/>
      <c r="C4191" s="714"/>
      <c r="D4191" s="717"/>
      <c r="E4191" s="719"/>
      <c r="F4191" s="722"/>
      <c r="G4191" s="725"/>
      <c r="H4191" s="606" t="s">
        <v>25</v>
      </c>
      <c r="I4191" s="514"/>
      <c r="J4191" s="514"/>
      <c r="K4191" s="639"/>
      <c r="L4191" s="514"/>
      <c r="M4191" s="199"/>
      <c r="N4191" s="686" t="s">
        <v>3715</v>
      </c>
    </row>
    <row r="4192" spans="1:14" ht="31.5" customHeight="1" thickTop="1">
      <c r="A4192" s="320"/>
      <c r="B4192" s="709" t="s">
        <v>3478</v>
      </c>
      <c r="C4192" s="712" t="s">
        <v>3707</v>
      </c>
      <c r="D4192" s="715" t="s">
        <v>3708</v>
      </c>
      <c r="E4192" s="727" t="s">
        <v>406</v>
      </c>
      <c r="F4192" s="728" t="s">
        <v>3750</v>
      </c>
      <c r="G4192" s="730" t="s">
        <v>3751</v>
      </c>
      <c r="H4192" s="605" t="s">
        <v>22</v>
      </c>
      <c r="I4192" s="512"/>
      <c r="J4192" s="512"/>
      <c r="K4192" s="512"/>
      <c r="L4192" s="512"/>
      <c r="M4192" s="195"/>
      <c r="N4192" s="681" t="s">
        <v>3715</v>
      </c>
    </row>
    <row r="4193" spans="1:14" ht="31.5" customHeight="1">
      <c r="A4193" s="320"/>
      <c r="B4193" s="710"/>
      <c r="C4193" s="713"/>
      <c r="D4193" s="716"/>
      <c r="E4193" s="719"/>
      <c r="F4193" s="722"/>
      <c r="G4193" s="725"/>
      <c r="H4193" s="606" t="s">
        <v>24</v>
      </c>
      <c r="I4193" s="514"/>
      <c r="J4193" s="514"/>
      <c r="K4193" s="514"/>
      <c r="L4193" s="514"/>
      <c r="M4193" s="199"/>
      <c r="N4193" s="682" t="s">
        <v>3715</v>
      </c>
    </row>
    <row r="4194" spans="1:14" ht="31.5" customHeight="1" thickBot="1">
      <c r="A4194" s="320"/>
      <c r="B4194" s="711"/>
      <c r="C4194" s="714"/>
      <c r="D4194" s="717"/>
      <c r="E4194" s="719"/>
      <c r="F4194" s="722"/>
      <c r="G4194" s="725"/>
      <c r="H4194" s="606" t="s">
        <v>25</v>
      </c>
      <c r="I4194" s="514"/>
      <c r="J4194" s="514"/>
      <c r="K4194" s="639"/>
      <c r="L4194" s="514"/>
      <c r="M4194" s="199"/>
      <c r="N4194" s="683" t="s">
        <v>3715</v>
      </c>
    </row>
    <row r="4195" spans="1:14" ht="31.5" customHeight="1" thickTop="1">
      <c r="A4195" s="320"/>
      <c r="B4195" s="709" t="s">
        <v>3478</v>
      </c>
      <c r="C4195" s="712" t="s">
        <v>3707</v>
      </c>
      <c r="D4195" s="715" t="s">
        <v>3708</v>
      </c>
      <c r="E4195" s="727" t="s">
        <v>409</v>
      </c>
      <c r="F4195" s="728" t="s">
        <v>3752</v>
      </c>
      <c r="G4195" s="730" t="s">
        <v>3753</v>
      </c>
      <c r="H4195" s="605" t="s">
        <v>22</v>
      </c>
      <c r="I4195" s="512"/>
      <c r="J4195" s="512"/>
      <c r="K4195" s="512"/>
      <c r="L4195" s="512"/>
      <c r="M4195" s="195"/>
      <c r="N4195" s="684" t="s">
        <v>3715</v>
      </c>
    </row>
    <row r="4196" spans="1:14" ht="31.5" customHeight="1">
      <c r="A4196" s="320"/>
      <c r="B4196" s="710"/>
      <c r="C4196" s="713"/>
      <c r="D4196" s="716"/>
      <c r="E4196" s="719"/>
      <c r="F4196" s="722"/>
      <c r="G4196" s="725"/>
      <c r="H4196" s="606" t="s">
        <v>24</v>
      </c>
      <c r="I4196" s="514"/>
      <c r="J4196" s="514"/>
      <c r="K4196" s="514"/>
      <c r="L4196" s="514"/>
      <c r="M4196" s="199"/>
      <c r="N4196" s="685" t="s">
        <v>3715</v>
      </c>
    </row>
    <row r="4197" spans="1:14" ht="31.5" customHeight="1" thickBot="1">
      <c r="A4197" s="320"/>
      <c r="B4197" s="711"/>
      <c r="C4197" s="714"/>
      <c r="D4197" s="717"/>
      <c r="E4197" s="719"/>
      <c r="F4197" s="722"/>
      <c r="G4197" s="725"/>
      <c r="H4197" s="606" t="s">
        <v>25</v>
      </c>
      <c r="I4197" s="514"/>
      <c r="J4197" s="514"/>
      <c r="K4197" s="639"/>
      <c r="L4197" s="514"/>
      <c r="M4197" s="199"/>
      <c r="N4197" s="686" t="s">
        <v>3715</v>
      </c>
    </row>
    <row r="4198" spans="1:14" ht="31.5" customHeight="1" thickTop="1">
      <c r="A4198" s="320"/>
      <c r="B4198" s="709" t="s">
        <v>3478</v>
      </c>
      <c r="C4198" s="712" t="s">
        <v>3707</v>
      </c>
      <c r="D4198" s="715" t="s">
        <v>3708</v>
      </c>
      <c r="E4198" s="727" t="s">
        <v>412</v>
      </c>
      <c r="F4198" s="728" t="s">
        <v>3754</v>
      </c>
      <c r="G4198" s="730" t="s">
        <v>3755</v>
      </c>
      <c r="H4198" s="605" t="s">
        <v>22</v>
      </c>
      <c r="I4198" s="512"/>
      <c r="J4198" s="512"/>
      <c r="K4198" s="512"/>
      <c r="L4198" s="512"/>
      <c r="M4198" s="195"/>
      <c r="N4198" s="681" t="s">
        <v>3715</v>
      </c>
    </row>
    <row r="4199" spans="1:14" ht="31.5" customHeight="1">
      <c r="A4199" s="320"/>
      <c r="B4199" s="710"/>
      <c r="C4199" s="713"/>
      <c r="D4199" s="716"/>
      <c r="E4199" s="719"/>
      <c r="F4199" s="722"/>
      <c r="G4199" s="725"/>
      <c r="H4199" s="606" t="s">
        <v>24</v>
      </c>
      <c r="I4199" s="514"/>
      <c r="J4199" s="514"/>
      <c r="K4199" s="514"/>
      <c r="L4199" s="514"/>
      <c r="M4199" s="199"/>
      <c r="N4199" s="682" t="s">
        <v>3715</v>
      </c>
    </row>
    <row r="4200" spans="1:14" ht="31.5" customHeight="1" thickBot="1">
      <c r="A4200" s="320"/>
      <c r="B4200" s="711"/>
      <c r="C4200" s="714"/>
      <c r="D4200" s="717"/>
      <c r="E4200" s="719"/>
      <c r="F4200" s="722"/>
      <c r="G4200" s="725"/>
      <c r="H4200" s="606" t="s">
        <v>25</v>
      </c>
      <c r="I4200" s="514"/>
      <c r="J4200" s="514"/>
      <c r="K4200" s="639"/>
      <c r="L4200" s="514"/>
      <c r="M4200" s="199"/>
      <c r="N4200" s="683" t="s">
        <v>3715</v>
      </c>
    </row>
    <row r="4201" spans="1:14" ht="31.5" customHeight="1" thickTop="1">
      <c r="A4201" s="320"/>
      <c r="B4201" s="709" t="s">
        <v>3478</v>
      </c>
      <c r="C4201" s="712" t="s">
        <v>3707</v>
      </c>
      <c r="D4201" s="715" t="s">
        <v>3708</v>
      </c>
      <c r="E4201" s="727" t="s">
        <v>415</v>
      </c>
      <c r="F4201" s="728" t="s">
        <v>3756</v>
      </c>
      <c r="G4201" s="730" t="s">
        <v>3757</v>
      </c>
      <c r="H4201" s="605" t="s">
        <v>22</v>
      </c>
      <c r="I4201" s="512"/>
      <c r="J4201" s="512"/>
      <c r="K4201" s="512"/>
      <c r="L4201" s="512"/>
      <c r="M4201" s="195"/>
      <c r="N4201" s="684" t="s">
        <v>3715</v>
      </c>
    </row>
    <row r="4202" spans="1:14" ht="31.5" customHeight="1">
      <c r="A4202" s="320"/>
      <c r="B4202" s="710"/>
      <c r="C4202" s="713"/>
      <c r="D4202" s="716"/>
      <c r="E4202" s="719"/>
      <c r="F4202" s="722"/>
      <c r="G4202" s="725"/>
      <c r="H4202" s="606" t="s">
        <v>24</v>
      </c>
      <c r="I4202" s="514"/>
      <c r="J4202" s="514"/>
      <c r="K4202" s="514"/>
      <c r="L4202" s="514"/>
      <c r="M4202" s="199"/>
      <c r="N4202" s="685" t="s">
        <v>3715</v>
      </c>
    </row>
    <row r="4203" spans="1:14" ht="31.5" customHeight="1" thickBot="1">
      <c r="A4203" s="320"/>
      <c r="B4203" s="711"/>
      <c r="C4203" s="714"/>
      <c r="D4203" s="717"/>
      <c r="E4203" s="719"/>
      <c r="F4203" s="722"/>
      <c r="G4203" s="725"/>
      <c r="H4203" s="606" t="s">
        <v>25</v>
      </c>
      <c r="I4203" s="514"/>
      <c r="J4203" s="514"/>
      <c r="K4203" s="639"/>
      <c r="L4203" s="514"/>
      <c r="M4203" s="199"/>
      <c r="N4203" s="686" t="s">
        <v>3715</v>
      </c>
    </row>
    <row r="4204" spans="1:14" ht="31.5" customHeight="1" thickTop="1">
      <c r="A4204" s="320"/>
      <c r="B4204" s="709" t="s">
        <v>3478</v>
      </c>
      <c r="C4204" s="712" t="s">
        <v>3707</v>
      </c>
      <c r="D4204" s="715" t="s">
        <v>3708</v>
      </c>
      <c r="E4204" s="727" t="s">
        <v>418</v>
      </c>
      <c r="F4204" s="728" t="s">
        <v>3758</v>
      </c>
      <c r="G4204" s="730" t="s">
        <v>3759</v>
      </c>
      <c r="H4204" s="605" t="s">
        <v>22</v>
      </c>
      <c r="I4204" s="512"/>
      <c r="J4204" s="512"/>
      <c r="K4204" s="512"/>
      <c r="L4204" s="512"/>
      <c r="M4204" s="195"/>
      <c r="N4204" s="681" t="s">
        <v>3715</v>
      </c>
    </row>
    <row r="4205" spans="1:14" ht="31.5" customHeight="1">
      <c r="A4205" s="320"/>
      <c r="B4205" s="710"/>
      <c r="C4205" s="713"/>
      <c r="D4205" s="716"/>
      <c r="E4205" s="719"/>
      <c r="F4205" s="722"/>
      <c r="G4205" s="725"/>
      <c r="H4205" s="606" t="s">
        <v>24</v>
      </c>
      <c r="I4205" s="514"/>
      <c r="J4205" s="514"/>
      <c r="K4205" s="514"/>
      <c r="L4205" s="514"/>
      <c r="M4205" s="199"/>
      <c r="N4205" s="682" t="s">
        <v>3715</v>
      </c>
    </row>
    <row r="4206" spans="1:14" ht="31.5" customHeight="1" thickBot="1">
      <c r="A4206" s="320"/>
      <c r="B4206" s="711"/>
      <c r="C4206" s="714"/>
      <c r="D4206" s="717"/>
      <c r="E4206" s="719"/>
      <c r="F4206" s="722"/>
      <c r="G4206" s="725"/>
      <c r="H4206" s="606" t="s">
        <v>25</v>
      </c>
      <c r="I4206" s="514"/>
      <c r="J4206" s="514"/>
      <c r="K4206" s="639"/>
      <c r="L4206" s="514"/>
      <c r="M4206" s="199"/>
      <c r="N4206" s="683" t="s">
        <v>3715</v>
      </c>
    </row>
    <row r="4207" spans="1:14" ht="31.5" customHeight="1" thickTop="1">
      <c r="A4207" s="320"/>
      <c r="B4207" s="709" t="s">
        <v>3478</v>
      </c>
      <c r="C4207" s="712" t="s">
        <v>3707</v>
      </c>
      <c r="D4207" s="715" t="s">
        <v>3708</v>
      </c>
      <c r="E4207" s="727" t="s">
        <v>421</v>
      </c>
      <c r="F4207" s="728" t="s">
        <v>3760</v>
      </c>
      <c r="G4207" s="730" t="s">
        <v>3761</v>
      </c>
      <c r="H4207" s="605" t="s">
        <v>22</v>
      </c>
      <c r="I4207" s="512"/>
      <c r="J4207" s="512">
        <v>43</v>
      </c>
      <c r="K4207" s="512">
        <v>43</v>
      </c>
      <c r="L4207" s="512">
        <v>43</v>
      </c>
      <c r="M4207" s="195">
        <v>43</v>
      </c>
      <c r="N4207" s="684"/>
    </row>
    <row r="4208" spans="1:14" ht="31.5" customHeight="1">
      <c r="A4208" s="320"/>
      <c r="B4208" s="710"/>
      <c r="C4208" s="713"/>
      <c r="D4208" s="716"/>
      <c r="E4208" s="719"/>
      <c r="F4208" s="722"/>
      <c r="G4208" s="725"/>
      <c r="H4208" s="606" t="s">
        <v>24</v>
      </c>
      <c r="I4208" s="514"/>
      <c r="J4208" s="514">
        <v>43</v>
      </c>
      <c r="K4208" s="514">
        <v>43</v>
      </c>
      <c r="L4208" s="514">
        <v>43</v>
      </c>
      <c r="M4208" s="199">
        <v>43</v>
      </c>
      <c r="N4208" s="685"/>
    </row>
    <row r="4209" spans="1:14" ht="31.5" customHeight="1" thickBot="1">
      <c r="A4209" s="320"/>
      <c r="B4209" s="711"/>
      <c r="C4209" s="714"/>
      <c r="D4209" s="717"/>
      <c r="E4209" s="719"/>
      <c r="F4209" s="722"/>
      <c r="G4209" s="725"/>
      <c r="H4209" s="606" t="s">
        <v>25</v>
      </c>
      <c r="I4209" s="514"/>
      <c r="J4209" s="514">
        <f>J4207/J4208</f>
        <v>1</v>
      </c>
      <c r="K4209" s="639">
        <f>K4207/K4208</f>
        <v>1</v>
      </c>
      <c r="L4209" s="514">
        <f>L4207/L4208</f>
        <v>1</v>
      </c>
      <c r="M4209" s="199">
        <f>M4207/M4208</f>
        <v>1</v>
      </c>
      <c r="N4209" s="686"/>
    </row>
    <row r="4210" spans="1:14" ht="31.5" customHeight="1" thickTop="1">
      <c r="A4210" s="320"/>
      <c r="B4210" s="709" t="s">
        <v>3478</v>
      </c>
      <c r="C4210" s="712" t="s">
        <v>3707</v>
      </c>
      <c r="D4210" s="715" t="s">
        <v>3708</v>
      </c>
      <c r="E4210" s="727" t="s">
        <v>424</v>
      </c>
      <c r="F4210" s="728" t="s">
        <v>3762</v>
      </c>
      <c r="G4210" s="730" t="s">
        <v>3763</v>
      </c>
      <c r="H4210" s="605" t="s">
        <v>22</v>
      </c>
      <c r="I4210" s="512"/>
      <c r="J4210" s="512">
        <v>26</v>
      </c>
      <c r="K4210" s="512">
        <v>20</v>
      </c>
      <c r="L4210" s="512">
        <v>20</v>
      </c>
      <c r="M4210" s="195">
        <v>20</v>
      </c>
      <c r="N4210" s="681"/>
    </row>
    <row r="4211" spans="1:14" ht="31.5" customHeight="1">
      <c r="A4211" s="320"/>
      <c r="B4211" s="710"/>
      <c r="C4211" s="713"/>
      <c r="D4211" s="716"/>
      <c r="E4211" s="719"/>
      <c r="F4211" s="722"/>
      <c r="G4211" s="725"/>
      <c r="H4211" s="606" t="s">
        <v>24</v>
      </c>
      <c r="I4211" s="514"/>
      <c r="J4211" s="514">
        <v>43</v>
      </c>
      <c r="K4211" s="514">
        <v>43</v>
      </c>
      <c r="L4211" s="514">
        <v>43</v>
      </c>
      <c r="M4211" s="199">
        <v>43</v>
      </c>
      <c r="N4211" s="682"/>
    </row>
    <row r="4212" spans="1:14" ht="31.5" customHeight="1" thickBot="1">
      <c r="A4212" s="320"/>
      <c r="B4212" s="711"/>
      <c r="C4212" s="714"/>
      <c r="D4212" s="717"/>
      <c r="E4212" s="719"/>
      <c r="F4212" s="722"/>
      <c r="G4212" s="725"/>
      <c r="H4212" s="606" t="s">
        <v>25</v>
      </c>
      <c r="I4212" s="514"/>
      <c r="J4212" s="514">
        <f>J4210/J4211</f>
        <v>0.60465116279069764</v>
      </c>
      <c r="K4212" s="639">
        <f>K4210/K4211</f>
        <v>0.46511627906976744</v>
      </c>
      <c r="L4212" s="514">
        <f>L4210/L4211</f>
        <v>0.46511627906976744</v>
      </c>
      <c r="M4212" s="199">
        <f>M4210/M4211</f>
        <v>0.46511627906976744</v>
      </c>
      <c r="N4212" s="683"/>
    </row>
    <row r="4213" spans="1:14" ht="31.5" customHeight="1" thickTop="1">
      <c r="A4213" s="320"/>
      <c r="B4213" s="709" t="s">
        <v>3478</v>
      </c>
      <c r="C4213" s="712" t="s">
        <v>3707</v>
      </c>
      <c r="D4213" s="715" t="s">
        <v>3708</v>
      </c>
      <c r="E4213" s="727" t="s">
        <v>427</v>
      </c>
      <c r="F4213" s="728" t="s">
        <v>3764</v>
      </c>
      <c r="G4213" s="730" t="s">
        <v>3765</v>
      </c>
      <c r="H4213" s="605" t="s">
        <v>22</v>
      </c>
      <c r="I4213" s="512"/>
      <c r="J4213" s="512">
        <v>33</v>
      </c>
      <c r="K4213" s="512">
        <v>33</v>
      </c>
      <c r="L4213" s="512"/>
      <c r="M4213" s="195"/>
      <c r="N4213" s="684" t="s">
        <v>3766</v>
      </c>
    </row>
    <row r="4214" spans="1:14" ht="31.5" customHeight="1">
      <c r="A4214" s="320"/>
      <c r="B4214" s="710"/>
      <c r="C4214" s="713"/>
      <c r="D4214" s="716"/>
      <c r="E4214" s="719"/>
      <c r="F4214" s="722"/>
      <c r="G4214" s="725"/>
      <c r="H4214" s="606" t="s">
        <v>24</v>
      </c>
      <c r="I4214" s="514"/>
      <c r="J4214" s="514">
        <v>33</v>
      </c>
      <c r="K4214" s="514">
        <v>33</v>
      </c>
      <c r="L4214" s="514"/>
      <c r="M4214" s="199"/>
      <c r="N4214" s="684" t="s">
        <v>3766</v>
      </c>
    </row>
    <row r="4215" spans="1:14" ht="31.5" customHeight="1" thickBot="1">
      <c r="A4215" s="320"/>
      <c r="B4215" s="711"/>
      <c r="C4215" s="714"/>
      <c r="D4215" s="717"/>
      <c r="E4215" s="719"/>
      <c r="F4215" s="722"/>
      <c r="G4215" s="725"/>
      <c r="H4215" s="606" t="s">
        <v>25</v>
      </c>
      <c r="I4215" s="514"/>
      <c r="J4215" s="514">
        <f>J4213/J4214</f>
        <v>1</v>
      </c>
      <c r="K4215" s="639">
        <f>K4213/K4214</f>
        <v>1</v>
      </c>
      <c r="L4215" s="514"/>
      <c r="M4215" s="199"/>
      <c r="N4215" s="690" t="s">
        <v>3766</v>
      </c>
    </row>
    <row r="4216" spans="1:14" ht="31.5" customHeight="1" thickTop="1">
      <c r="A4216" s="320"/>
      <c r="B4216" s="709" t="s">
        <v>3478</v>
      </c>
      <c r="C4216" s="712" t="s">
        <v>3707</v>
      </c>
      <c r="D4216" s="715" t="s">
        <v>3708</v>
      </c>
      <c r="E4216" s="727" t="s">
        <v>430</v>
      </c>
      <c r="F4216" s="728" t="s">
        <v>3767</v>
      </c>
      <c r="G4216" s="730" t="s">
        <v>3768</v>
      </c>
      <c r="H4216" s="605" t="s">
        <v>22</v>
      </c>
      <c r="I4216" s="512"/>
      <c r="J4216" s="512">
        <v>79</v>
      </c>
      <c r="K4216" s="512">
        <v>35</v>
      </c>
      <c r="L4216" s="512">
        <v>55</v>
      </c>
      <c r="M4216" s="195">
        <v>169</v>
      </c>
      <c r="N4216" s="681" t="s">
        <v>3766</v>
      </c>
    </row>
    <row r="4217" spans="1:14" ht="31.5" customHeight="1">
      <c r="A4217" s="320"/>
      <c r="B4217" s="710"/>
      <c r="C4217" s="713"/>
      <c r="D4217" s="716"/>
      <c r="E4217" s="719"/>
      <c r="F4217" s="722"/>
      <c r="G4217" s="725"/>
      <c r="H4217" s="606" t="s">
        <v>24</v>
      </c>
      <c r="I4217" s="514"/>
      <c r="J4217" s="514">
        <v>82</v>
      </c>
      <c r="K4217" s="514">
        <v>35</v>
      </c>
      <c r="L4217" s="514">
        <v>61</v>
      </c>
      <c r="M4217" s="199">
        <v>178</v>
      </c>
      <c r="N4217" s="688" t="s">
        <v>3766</v>
      </c>
    </row>
    <row r="4218" spans="1:14" ht="31.5" customHeight="1" thickBot="1">
      <c r="A4218" s="320"/>
      <c r="B4218" s="711"/>
      <c r="C4218" s="714"/>
      <c r="D4218" s="717"/>
      <c r="E4218" s="719"/>
      <c r="F4218" s="722"/>
      <c r="G4218" s="725"/>
      <c r="H4218" s="606" t="s">
        <v>25</v>
      </c>
      <c r="I4218" s="514"/>
      <c r="J4218" s="514">
        <f>J4216/J4217</f>
        <v>0.96341463414634143</v>
      </c>
      <c r="K4218" s="639">
        <f>K4216/K4217</f>
        <v>1</v>
      </c>
      <c r="L4218" s="514">
        <f>L4216/L4217</f>
        <v>0.90163934426229508</v>
      </c>
      <c r="M4218" s="199">
        <f>M4216/M4217</f>
        <v>0.949438202247191</v>
      </c>
      <c r="N4218" s="692" t="s">
        <v>3766</v>
      </c>
    </row>
    <row r="4219" spans="1:14" ht="31.5" customHeight="1" thickTop="1">
      <c r="A4219" s="320"/>
      <c r="B4219" s="709" t="s">
        <v>3478</v>
      </c>
      <c r="C4219" s="712" t="s">
        <v>3707</v>
      </c>
      <c r="D4219" s="715" t="s">
        <v>3708</v>
      </c>
      <c r="E4219" s="727" t="s">
        <v>629</v>
      </c>
      <c r="F4219" s="728" t="s">
        <v>3769</v>
      </c>
      <c r="G4219" s="730" t="s">
        <v>3770</v>
      </c>
      <c r="H4219" s="605" t="s">
        <v>22</v>
      </c>
      <c r="I4219" s="512">
        <v>3055</v>
      </c>
      <c r="J4219" s="512">
        <v>555</v>
      </c>
      <c r="K4219" s="512">
        <v>905</v>
      </c>
      <c r="L4219" s="512">
        <v>3136</v>
      </c>
      <c r="M4219" s="195">
        <v>7651</v>
      </c>
      <c r="N4219" s="681" t="s">
        <v>3771</v>
      </c>
    </row>
    <row r="4220" spans="1:14" ht="31.5" customHeight="1">
      <c r="A4220" s="320"/>
      <c r="B4220" s="710"/>
      <c r="C4220" s="713"/>
      <c r="D4220" s="716"/>
      <c r="E4220" s="719"/>
      <c r="F4220" s="722"/>
      <c r="G4220" s="725"/>
      <c r="H4220" s="606" t="s">
        <v>24</v>
      </c>
      <c r="I4220" s="514">
        <v>3100</v>
      </c>
      <c r="J4220" s="514">
        <v>561</v>
      </c>
      <c r="K4220" s="514">
        <v>907</v>
      </c>
      <c r="L4220" s="514">
        <v>3200</v>
      </c>
      <c r="M4220" s="199">
        <v>7768</v>
      </c>
      <c r="N4220" s="688" t="s">
        <v>3771</v>
      </c>
    </row>
    <row r="4221" spans="1:14" ht="31.5" customHeight="1" thickBot="1">
      <c r="A4221" s="320"/>
      <c r="B4221" s="711"/>
      <c r="C4221" s="714"/>
      <c r="D4221" s="717"/>
      <c r="E4221" s="719"/>
      <c r="F4221" s="722"/>
      <c r="G4221" s="725"/>
      <c r="H4221" s="606" t="s">
        <v>25</v>
      </c>
      <c r="I4221" s="514">
        <f>I4219/I4220</f>
        <v>0.98548387096774193</v>
      </c>
      <c r="J4221" s="514">
        <f>J4219/J4220</f>
        <v>0.98930481283422456</v>
      </c>
      <c r="K4221" s="639">
        <f>K4219/K4220</f>
        <v>0.99779492833517092</v>
      </c>
      <c r="L4221" s="514">
        <f>L4219/L4220</f>
        <v>0.98</v>
      </c>
      <c r="M4221" s="199">
        <f>M4219/M4220</f>
        <v>0.98493820803295573</v>
      </c>
      <c r="N4221" s="683"/>
    </row>
    <row r="4222" spans="1:14" ht="31.5" customHeight="1" thickTop="1">
      <c r="A4222" s="320"/>
      <c r="B4222" s="709" t="s">
        <v>3478</v>
      </c>
      <c r="C4222" s="712" t="s">
        <v>3707</v>
      </c>
      <c r="D4222" s="715" t="s">
        <v>3708</v>
      </c>
      <c r="E4222" s="727" t="s">
        <v>632</v>
      </c>
      <c r="F4222" s="728" t="s">
        <v>3772</v>
      </c>
      <c r="G4222" s="730" t="s">
        <v>3773</v>
      </c>
      <c r="H4222" s="605" t="s">
        <v>22</v>
      </c>
      <c r="I4222" s="512">
        <v>7</v>
      </c>
      <c r="J4222" s="512">
        <v>2</v>
      </c>
      <c r="K4222" s="512">
        <v>4</v>
      </c>
      <c r="L4222" s="512">
        <v>3</v>
      </c>
      <c r="M4222" s="195">
        <v>16</v>
      </c>
      <c r="N4222" s="688"/>
    </row>
    <row r="4223" spans="1:14" ht="31.5" customHeight="1">
      <c r="A4223" s="320"/>
      <c r="B4223" s="710"/>
      <c r="C4223" s="713"/>
      <c r="D4223" s="716"/>
      <c r="E4223" s="719"/>
      <c r="F4223" s="722"/>
      <c r="G4223" s="725"/>
      <c r="H4223" s="606" t="s">
        <v>24</v>
      </c>
      <c r="I4223" s="514">
        <v>7</v>
      </c>
      <c r="J4223" s="514">
        <v>2</v>
      </c>
      <c r="K4223" s="514">
        <v>4</v>
      </c>
      <c r="L4223" s="514">
        <v>3</v>
      </c>
      <c r="M4223" s="199">
        <v>16</v>
      </c>
      <c r="N4223" s="682"/>
    </row>
    <row r="4224" spans="1:14" ht="31.5" customHeight="1" thickBot="1">
      <c r="A4224" s="320"/>
      <c r="B4224" s="711"/>
      <c r="C4224" s="714"/>
      <c r="D4224" s="717"/>
      <c r="E4224" s="719"/>
      <c r="F4224" s="722"/>
      <c r="G4224" s="725"/>
      <c r="H4224" s="606" t="s">
        <v>25</v>
      </c>
      <c r="I4224" s="514">
        <f>I4222/I4223</f>
        <v>1</v>
      </c>
      <c r="J4224" s="514">
        <f>J4222/J4223</f>
        <v>1</v>
      </c>
      <c r="K4224" s="639">
        <f>K4222/K4223</f>
        <v>1</v>
      </c>
      <c r="L4224" s="514">
        <f>L4222/L4223</f>
        <v>1</v>
      </c>
      <c r="M4224" s="199">
        <f>M4222/M4223</f>
        <v>1</v>
      </c>
      <c r="N4224" s="687"/>
    </row>
    <row r="4225" spans="1:14" ht="31.5" customHeight="1" thickTop="1">
      <c r="A4225" s="320"/>
      <c r="B4225" s="709" t="s">
        <v>3478</v>
      </c>
      <c r="C4225" s="712" t="s">
        <v>3707</v>
      </c>
      <c r="D4225" s="715" t="s">
        <v>3708</v>
      </c>
      <c r="E4225" s="727" t="s">
        <v>637</v>
      </c>
      <c r="F4225" s="728" t="s">
        <v>3774</v>
      </c>
      <c r="G4225" s="730" t="s">
        <v>3775</v>
      </c>
      <c r="H4225" s="605" t="s">
        <v>22</v>
      </c>
      <c r="I4225" s="512">
        <v>3055</v>
      </c>
      <c r="J4225" s="512">
        <v>547</v>
      </c>
      <c r="K4225" s="512">
        <v>903</v>
      </c>
      <c r="L4225" s="512">
        <v>3134</v>
      </c>
      <c r="M4225" s="195">
        <v>7639</v>
      </c>
      <c r="N4225" s="681"/>
    </row>
    <row r="4226" spans="1:14" ht="31.5" customHeight="1">
      <c r="A4226" s="320"/>
      <c r="B4226" s="710"/>
      <c r="C4226" s="713"/>
      <c r="D4226" s="716"/>
      <c r="E4226" s="719"/>
      <c r="F4226" s="722"/>
      <c r="G4226" s="725"/>
      <c r="H4226" s="606" t="s">
        <v>24</v>
      </c>
      <c r="I4226" s="514">
        <v>3058</v>
      </c>
      <c r="J4226" s="514">
        <v>547</v>
      </c>
      <c r="K4226" s="514">
        <v>905</v>
      </c>
      <c r="L4226" s="514">
        <v>3136</v>
      </c>
      <c r="M4226" s="199">
        <v>7646</v>
      </c>
      <c r="N4226" s="682"/>
    </row>
    <row r="4227" spans="1:14" ht="31.5" customHeight="1" thickBot="1">
      <c r="A4227" s="320"/>
      <c r="B4227" s="711"/>
      <c r="C4227" s="714"/>
      <c r="D4227" s="717"/>
      <c r="E4227" s="719"/>
      <c r="F4227" s="722"/>
      <c r="G4227" s="725"/>
      <c r="H4227" s="606" t="s">
        <v>25</v>
      </c>
      <c r="I4227" s="514">
        <f>I4225/I4226</f>
        <v>0.99901896664486589</v>
      </c>
      <c r="J4227" s="514">
        <f>J4225/J4226</f>
        <v>1</v>
      </c>
      <c r="K4227" s="639">
        <f>K4225/K4226</f>
        <v>0.99779005524861875</v>
      </c>
      <c r="L4227" s="514">
        <f>L4225/L4226</f>
        <v>0.99936224489795922</v>
      </c>
      <c r="M4227" s="199">
        <f>M4225/M4226</f>
        <v>0.99908448862150145</v>
      </c>
      <c r="N4227" s="683"/>
    </row>
    <row r="4228" spans="1:14" ht="31.5" customHeight="1" thickTop="1">
      <c r="A4228" s="320"/>
      <c r="B4228" s="709" t="s">
        <v>3478</v>
      </c>
      <c r="C4228" s="712" t="s">
        <v>3707</v>
      </c>
      <c r="D4228" s="715" t="s">
        <v>3708</v>
      </c>
      <c r="E4228" s="727" t="s">
        <v>640</v>
      </c>
      <c r="F4228" s="728" t="s">
        <v>3776</v>
      </c>
      <c r="G4228" s="730" t="s">
        <v>3777</v>
      </c>
      <c r="H4228" s="605" t="s">
        <v>22</v>
      </c>
      <c r="I4228" s="512">
        <v>9256</v>
      </c>
      <c r="J4228" s="512">
        <v>558</v>
      </c>
      <c r="K4228" s="512">
        <v>905</v>
      </c>
      <c r="L4228" s="512">
        <v>2605</v>
      </c>
      <c r="M4228" s="195">
        <v>13324</v>
      </c>
      <c r="N4228" s="688"/>
    </row>
    <row r="4229" spans="1:14" ht="31.5" customHeight="1">
      <c r="A4229" s="320"/>
      <c r="B4229" s="710"/>
      <c r="C4229" s="713"/>
      <c r="D4229" s="716"/>
      <c r="E4229" s="719"/>
      <c r="F4229" s="722"/>
      <c r="G4229" s="725"/>
      <c r="H4229" s="606" t="s">
        <v>24</v>
      </c>
      <c r="I4229" s="514">
        <v>9260</v>
      </c>
      <c r="J4229" s="514">
        <v>561</v>
      </c>
      <c r="K4229" s="514">
        <v>907</v>
      </c>
      <c r="L4229" s="514">
        <v>2608</v>
      </c>
      <c r="M4229" s="199">
        <v>13336</v>
      </c>
      <c r="N4229" s="682"/>
    </row>
    <row r="4230" spans="1:14" ht="31.5" customHeight="1" thickBot="1">
      <c r="A4230" s="320"/>
      <c r="B4230" s="711"/>
      <c r="C4230" s="714"/>
      <c r="D4230" s="717"/>
      <c r="E4230" s="719"/>
      <c r="F4230" s="722"/>
      <c r="G4230" s="725"/>
      <c r="H4230" s="606" t="s">
        <v>25</v>
      </c>
      <c r="I4230" s="514">
        <f>I4228/I4229</f>
        <v>0.99956803455723542</v>
      </c>
      <c r="J4230" s="514">
        <f>J4228/J4229</f>
        <v>0.99465240641711228</v>
      </c>
      <c r="K4230" s="639">
        <f>K4228/K4229</f>
        <v>0.99779492833517092</v>
      </c>
      <c r="L4230" s="514">
        <f>L4228/L4229</f>
        <v>0.99884969325153372</v>
      </c>
      <c r="M4230" s="199">
        <f>M4228/M4229</f>
        <v>0.99910017996400724</v>
      </c>
      <c r="N4230" s="683"/>
    </row>
    <row r="4231" spans="1:14" ht="31.5" customHeight="1" thickTop="1">
      <c r="A4231" s="320"/>
      <c r="B4231" s="709" t="s">
        <v>3478</v>
      </c>
      <c r="C4231" s="712" t="s">
        <v>3707</v>
      </c>
      <c r="D4231" s="715" t="s">
        <v>3708</v>
      </c>
      <c r="E4231" s="727" t="s">
        <v>643</v>
      </c>
      <c r="F4231" s="728" t="s">
        <v>3778</v>
      </c>
      <c r="G4231" s="730" t="s">
        <v>3779</v>
      </c>
      <c r="H4231" s="605" t="s">
        <v>22</v>
      </c>
      <c r="I4231" s="512">
        <v>395</v>
      </c>
      <c r="J4231" s="512">
        <v>561</v>
      </c>
      <c r="K4231" s="512">
        <v>912</v>
      </c>
      <c r="L4231" s="512">
        <v>2559</v>
      </c>
      <c r="M4231" s="195">
        <v>4427</v>
      </c>
      <c r="N4231" s="684"/>
    </row>
    <row r="4232" spans="1:14" ht="31.5" customHeight="1">
      <c r="A4232" s="320"/>
      <c r="B4232" s="710"/>
      <c r="C4232" s="713"/>
      <c r="D4232" s="716"/>
      <c r="E4232" s="719"/>
      <c r="F4232" s="722"/>
      <c r="G4232" s="725"/>
      <c r="H4232" s="606" t="s">
        <v>24</v>
      </c>
      <c r="I4232" s="514">
        <v>395</v>
      </c>
      <c r="J4232" s="514">
        <v>561</v>
      </c>
      <c r="K4232" s="514">
        <v>912</v>
      </c>
      <c r="L4232" s="514">
        <v>2608</v>
      </c>
      <c r="M4232" s="199">
        <v>4476</v>
      </c>
      <c r="N4232" s="685"/>
    </row>
    <row r="4233" spans="1:14" ht="31.5" customHeight="1" thickBot="1">
      <c r="A4233" s="320"/>
      <c r="B4233" s="711"/>
      <c r="C4233" s="714"/>
      <c r="D4233" s="717"/>
      <c r="E4233" s="719"/>
      <c r="F4233" s="722"/>
      <c r="G4233" s="725"/>
      <c r="H4233" s="606" t="s">
        <v>25</v>
      </c>
      <c r="I4233" s="514">
        <f>I4231/I4232</f>
        <v>1</v>
      </c>
      <c r="J4233" s="514">
        <f>J4231/J4232</f>
        <v>1</v>
      </c>
      <c r="K4233" s="639">
        <f>K4231/K4232</f>
        <v>1</v>
      </c>
      <c r="L4233" s="514">
        <f>L4231/L4232</f>
        <v>0.98121165644171782</v>
      </c>
      <c r="M4233" s="199">
        <f>M4231/M4232</f>
        <v>0.98905272564789992</v>
      </c>
      <c r="N4233" s="686"/>
    </row>
    <row r="4234" spans="1:14" ht="31.5" customHeight="1" thickTop="1">
      <c r="A4234" s="320"/>
      <c r="B4234" s="709" t="s">
        <v>3478</v>
      </c>
      <c r="C4234" s="712" t="s">
        <v>3707</v>
      </c>
      <c r="D4234" s="715" t="s">
        <v>3708</v>
      </c>
      <c r="E4234" s="727" t="s">
        <v>649</v>
      </c>
      <c r="F4234" s="728" t="s">
        <v>3780</v>
      </c>
      <c r="G4234" s="730" t="s">
        <v>3781</v>
      </c>
      <c r="H4234" s="605" t="s">
        <v>22</v>
      </c>
      <c r="I4234" s="512">
        <v>228</v>
      </c>
      <c r="J4234" s="512">
        <v>561</v>
      </c>
      <c r="K4234" s="512">
        <v>912</v>
      </c>
      <c r="L4234" s="512">
        <v>525</v>
      </c>
      <c r="M4234" s="195">
        <f>SUM(I4234:L4234)</f>
        <v>2226</v>
      </c>
      <c r="N4234" s="681"/>
    </row>
    <row r="4235" spans="1:14" ht="31.5" customHeight="1">
      <c r="A4235" s="320"/>
      <c r="B4235" s="710"/>
      <c r="C4235" s="713"/>
      <c r="D4235" s="716"/>
      <c r="E4235" s="719"/>
      <c r="F4235" s="722"/>
      <c r="G4235" s="725"/>
      <c r="H4235" s="606" t="s">
        <v>24</v>
      </c>
      <c r="I4235" s="514">
        <v>237</v>
      </c>
      <c r="J4235" s="514">
        <v>561</v>
      </c>
      <c r="K4235" s="514">
        <v>912</v>
      </c>
      <c r="L4235" s="514">
        <v>528</v>
      </c>
      <c r="M4235" s="199">
        <f>SUM(I4235:L4235)</f>
        <v>2238</v>
      </c>
      <c r="N4235" s="682"/>
    </row>
    <row r="4236" spans="1:14" ht="31.5" customHeight="1" thickBot="1">
      <c r="A4236" s="320"/>
      <c r="B4236" s="711"/>
      <c r="C4236" s="714"/>
      <c r="D4236" s="717"/>
      <c r="E4236" s="719"/>
      <c r="F4236" s="722"/>
      <c r="G4236" s="725"/>
      <c r="H4236" s="606" t="s">
        <v>25</v>
      </c>
      <c r="I4236" s="514">
        <f>I4234/I4235</f>
        <v>0.96202531645569622</v>
      </c>
      <c r="J4236" s="514">
        <f>J4234/J4235</f>
        <v>1</v>
      </c>
      <c r="K4236" s="639">
        <f>K4234/K4235</f>
        <v>1</v>
      </c>
      <c r="L4236" s="514">
        <f>L4234/L4235</f>
        <v>0.99431818181818177</v>
      </c>
      <c r="M4236" s="199">
        <f>M4234/M4235</f>
        <v>0.99463806970509383</v>
      </c>
      <c r="N4236" s="683"/>
    </row>
    <row r="4237" spans="1:14" ht="31.5" customHeight="1" thickTop="1">
      <c r="A4237" s="320"/>
      <c r="B4237" s="709" t="s">
        <v>3478</v>
      </c>
      <c r="C4237" s="712" t="s">
        <v>3707</v>
      </c>
      <c r="D4237" s="715" t="s">
        <v>3708</v>
      </c>
      <c r="E4237" s="727" t="s">
        <v>653</v>
      </c>
      <c r="F4237" s="728" t="s">
        <v>3782</v>
      </c>
      <c r="G4237" s="730" t="s">
        <v>3783</v>
      </c>
      <c r="H4237" s="605" t="s">
        <v>22</v>
      </c>
      <c r="I4237" s="512">
        <v>2900</v>
      </c>
      <c r="J4237" s="512">
        <v>558</v>
      </c>
      <c r="K4237" s="512">
        <v>909</v>
      </c>
      <c r="L4237" s="512">
        <v>495</v>
      </c>
      <c r="M4237" s="195">
        <f>SUM(I4237:L4237)</f>
        <v>4862</v>
      </c>
      <c r="N4237" s="684"/>
    </row>
    <row r="4238" spans="1:14" ht="31.5" customHeight="1">
      <c r="A4238" s="320"/>
      <c r="B4238" s="710"/>
      <c r="C4238" s="713"/>
      <c r="D4238" s="716"/>
      <c r="E4238" s="719"/>
      <c r="F4238" s="722"/>
      <c r="G4238" s="725"/>
      <c r="H4238" s="606" t="s">
        <v>24</v>
      </c>
      <c r="I4238" s="514">
        <v>3055</v>
      </c>
      <c r="J4238" s="514">
        <v>561</v>
      </c>
      <c r="K4238" s="514">
        <v>912</v>
      </c>
      <c r="L4238" s="514">
        <v>528</v>
      </c>
      <c r="M4238" s="199">
        <f>SUM(I4238:L4238)</f>
        <v>5056</v>
      </c>
      <c r="N4238" s="685"/>
    </row>
    <row r="4239" spans="1:14" ht="31.5" customHeight="1" thickBot="1">
      <c r="A4239" s="320"/>
      <c r="B4239" s="711"/>
      <c r="C4239" s="714"/>
      <c r="D4239" s="717"/>
      <c r="E4239" s="719"/>
      <c r="F4239" s="722"/>
      <c r="G4239" s="725"/>
      <c r="H4239" s="606" t="s">
        <v>25</v>
      </c>
      <c r="I4239" s="514">
        <f>I4237/I4238</f>
        <v>0.9492635024549918</v>
      </c>
      <c r="J4239" s="514">
        <f>J4237/J4238</f>
        <v>0.99465240641711228</v>
      </c>
      <c r="K4239" s="639">
        <f>K4237/K4238</f>
        <v>0.99671052631578949</v>
      </c>
      <c r="L4239" s="514">
        <f>L4237/L4238</f>
        <v>0.9375</v>
      </c>
      <c r="M4239" s="199">
        <f>M4237/M4238</f>
        <v>0.961629746835443</v>
      </c>
      <c r="N4239" s="686"/>
    </row>
    <row r="4240" spans="1:14" ht="31.5" customHeight="1" thickTop="1">
      <c r="A4240" s="320"/>
      <c r="B4240" s="709" t="s">
        <v>3478</v>
      </c>
      <c r="C4240" s="712" t="s">
        <v>3707</v>
      </c>
      <c r="D4240" s="715" t="s">
        <v>3708</v>
      </c>
      <c r="E4240" s="727" t="s">
        <v>657</v>
      </c>
      <c r="F4240" s="728" t="s">
        <v>3784</v>
      </c>
      <c r="G4240" s="730" t="s">
        <v>3785</v>
      </c>
      <c r="H4240" s="605" t="s">
        <v>22</v>
      </c>
      <c r="I4240" s="512">
        <v>8</v>
      </c>
      <c r="J4240" s="512">
        <v>13</v>
      </c>
      <c r="K4240" s="512">
        <v>18</v>
      </c>
      <c r="L4240" s="512">
        <v>5</v>
      </c>
      <c r="M4240" s="195">
        <v>44</v>
      </c>
      <c r="N4240" s="681"/>
    </row>
    <row r="4241" spans="1:14" ht="31.5" customHeight="1">
      <c r="A4241" s="320"/>
      <c r="B4241" s="710"/>
      <c r="C4241" s="713"/>
      <c r="D4241" s="716"/>
      <c r="E4241" s="719"/>
      <c r="F4241" s="722"/>
      <c r="G4241" s="725"/>
      <c r="H4241" s="606" t="s">
        <v>24</v>
      </c>
      <c r="I4241" s="514">
        <v>15415</v>
      </c>
      <c r="J4241" s="514">
        <v>7635</v>
      </c>
      <c r="K4241" s="514">
        <v>15351</v>
      </c>
      <c r="L4241" s="514">
        <v>20695</v>
      </c>
      <c r="M4241" s="199">
        <f>SUM(I4241:L4241)</f>
        <v>59096</v>
      </c>
      <c r="N4241" s="682"/>
    </row>
    <row r="4242" spans="1:14" ht="31.5" customHeight="1" thickBot="1">
      <c r="A4242" s="320"/>
      <c r="B4242" s="711"/>
      <c r="C4242" s="714"/>
      <c r="D4242" s="717"/>
      <c r="E4242" s="719"/>
      <c r="F4242" s="722"/>
      <c r="G4242" s="725"/>
      <c r="H4242" s="606" t="s">
        <v>25</v>
      </c>
      <c r="I4242" s="514">
        <f>I4240/I4241</f>
        <v>5.1897502432695427E-4</v>
      </c>
      <c r="J4242" s="514">
        <f t="shared" ref="J4242:M4242" si="109">J4240/J4241</f>
        <v>1.7026850032743942E-3</v>
      </c>
      <c r="K4242" s="639">
        <f t="shared" si="109"/>
        <v>1.172562048075044E-3</v>
      </c>
      <c r="L4242" s="514">
        <f t="shared" si="109"/>
        <v>2.4160425223483932E-4</v>
      </c>
      <c r="M4242" s="199">
        <f t="shared" si="109"/>
        <v>7.4455123866251519E-4</v>
      </c>
      <c r="N4242" s="683"/>
    </row>
    <row r="4243" spans="1:14" ht="31.5" customHeight="1" thickTop="1">
      <c r="A4243" s="320"/>
      <c r="B4243" s="709" t="s">
        <v>3478</v>
      </c>
      <c r="C4243" s="712" t="s">
        <v>3707</v>
      </c>
      <c r="D4243" s="715" t="s">
        <v>3708</v>
      </c>
      <c r="E4243" s="727" t="s">
        <v>661</v>
      </c>
      <c r="F4243" s="728" t="s">
        <v>3786</v>
      </c>
      <c r="G4243" s="730" t="s">
        <v>3787</v>
      </c>
      <c r="H4243" s="605" t="s">
        <v>22</v>
      </c>
      <c r="I4243" s="512">
        <v>1</v>
      </c>
      <c r="J4243" s="512">
        <v>1</v>
      </c>
      <c r="K4243" s="512">
        <v>1</v>
      </c>
      <c r="L4243" s="512">
        <v>1</v>
      </c>
      <c r="M4243" s="195">
        <v>1</v>
      </c>
      <c r="N4243" s="684"/>
    </row>
    <row r="4244" spans="1:14" ht="31.5" customHeight="1">
      <c r="A4244" s="320"/>
      <c r="B4244" s="710"/>
      <c r="C4244" s="713"/>
      <c r="D4244" s="716"/>
      <c r="E4244" s="719"/>
      <c r="F4244" s="722"/>
      <c r="G4244" s="725"/>
      <c r="H4244" s="606" t="s">
        <v>24</v>
      </c>
      <c r="I4244" s="514">
        <v>3</v>
      </c>
      <c r="J4244" s="514">
        <v>3</v>
      </c>
      <c r="K4244" s="514">
        <v>3</v>
      </c>
      <c r="L4244" s="514">
        <v>3</v>
      </c>
      <c r="M4244" s="199">
        <v>3</v>
      </c>
      <c r="N4244" s="685"/>
    </row>
    <row r="4245" spans="1:14" ht="31.5" customHeight="1" thickBot="1">
      <c r="A4245" s="320"/>
      <c r="B4245" s="711"/>
      <c r="C4245" s="714"/>
      <c r="D4245" s="717"/>
      <c r="E4245" s="719"/>
      <c r="F4245" s="722"/>
      <c r="G4245" s="725"/>
      <c r="H4245" s="606" t="s">
        <v>25</v>
      </c>
      <c r="I4245" s="514">
        <f>I4243/I4244</f>
        <v>0.33333333333333331</v>
      </c>
      <c r="J4245" s="514">
        <f t="shared" ref="J4245:M4245" si="110">J4243/J4244</f>
        <v>0.33333333333333331</v>
      </c>
      <c r="K4245" s="639">
        <f t="shared" si="110"/>
        <v>0.33333333333333331</v>
      </c>
      <c r="L4245" s="514">
        <f t="shared" si="110"/>
        <v>0.33333333333333331</v>
      </c>
      <c r="M4245" s="199">
        <f t="shared" si="110"/>
        <v>0.33333333333333331</v>
      </c>
      <c r="N4245" s="686"/>
    </row>
    <row r="4246" spans="1:14" ht="31.5" customHeight="1" thickTop="1">
      <c r="A4246" s="320"/>
      <c r="B4246" s="709" t="s">
        <v>3478</v>
      </c>
      <c r="C4246" s="712" t="s">
        <v>3707</v>
      </c>
      <c r="D4246" s="715" t="s">
        <v>3708</v>
      </c>
      <c r="E4246" s="727" t="s">
        <v>665</v>
      </c>
      <c r="F4246" s="728" t="s">
        <v>3788</v>
      </c>
      <c r="G4246" s="730" t="s">
        <v>3789</v>
      </c>
      <c r="H4246" s="605" t="s">
        <v>22</v>
      </c>
      <c r="I4246" s="512">
        <v>13</v>
      </c>
      <c r="J4246" s="512">
        <v>10</v>
      </c>
      <c r="K4246" s="512">
        <v>15</v>
      </c>
      <c r="L4246" s="512">
        <v>16</v>
      </c>
      <c r="M4246" s="195">
        <v>13.5</v>
      </c>
      <c r="N4246" s="681"/>
    </row>
    <row r="4247" spans="1:14" ht="31.5" customHeight="1">
      <c r="A4247" s="320"/>
      <c r="B4247" s="710"/>
      <c r="C4247" s="713"/>
      <c r="D4247" s="716"/>
      <c r="E4247" s="719"/>
      <c r="F4247" s="722"/>
      <c r="G4247" s="725"/>
      <c r="H4247" s="606" t="s">
        <v>24</v>
      </c>
      <c r="I4247" s="514">
        <v>18</v>
      </c>
      <c r="J4247" s="514">
        <v>18</v>
      </c>
      <c r="K4247" s="514">
        <v>18</v>
      </c>
      <c r="L4247" s="514">
        <v>18</v>
      </c>
      <c r="M4247" s="199">
        <v>18</v>
      </c>
      <c r="N4247" s="682"/>
    </row>
    <row r="4248" spans="1:14" ht="31.5" customHeight="1" thickBot="1">
      <c r="A4248" s="320"/>
      <c r="B4248" s="711"/>
      <c r="C4248" s="714"/>
      <c r="D4248" s="717"/>
      <c r="E4248" s="719"/>
      <c r="F4248" s="722"/>
      <c r="G4248" s="725"/>
      <c r="H4248" s="606" t="s">
        <v>25</v>
      </c>
      <c r="I4248" s="514">
        <f>I4246/I4247</f>
        <v>0.72222222222222221</v>
      </c>
      <c r="J4248" s="514">
        <f>J4246/J4247</f>
        <v>0.55555555555555558</v>
      </c>
      <c r="K4248" s="639">
        <f>K4246/K4247</f>
        <v>0.83333333333333337</v>
      </c>
      <c r="L4248" s="514">
        <f>L4246/L4247</f>
        <v>0.88888888888888884</v>
      </c>
      <c r="M4248" s="199">
        <f>M4246/M4247</f>
        <v>0.75</v>
      </c>
      <c r="N4248" s="683"/>
    </row>
    <row r="4249" spans="1:14" ht="31.5" customHeight="1" thickTop="1">
      <c r="A4249" s="320"/>
      <c r="B4249" s="709" t="s">
        <v>3478</v>
      </c>
      <c r="C4249" s="712" t="s">
        <v>3707</v>
      </c>
      <c r="D4249" s="715" t="s">
        <v>3708</v>
      </c>
      <c r="E4249" s="727" t="s">
        <v>669</v>
      </c>
      <c r="F4249" s="728" t="s">
        <v>3790</v>
      </c>
      <c r="G4249" s="730" t="s">
        <v>3791</v>
      </c>
      <c r="H4249" s="605" t="s">
        <v>22</v>
      </c>
      <c r="I4249" s="512">
        <v>43</v>
      </c>
      <c r="J4249" s="512">
        <v>0</v>
      </c>
      <c r="K4249" s="512">
        <v>0</v>
      </c>
      <c r="L4249" s="512">
        <v>43</v>
      </c>
      <c r="M4249" s="195">
        <v>43</v>
      </c>
      <c r="N4249" s="684" t="s">
        <v>3715</v>
      </c>
    </row>
    <row r="4250" spans="1:14" ht="31.5" customHeight="1">
      <c r="A4250" s="320"/>
      <c r="B4250" s="710"/>
      <c r="C4250" s="713"/>
      <c r="D4250" s="716"/>
      <c r="E4250" s="719"/>
      <c r="F4250" s="722"/>
      <c r="G4250" s="725"/>
      <c r="H4250" s="606" t="s">
        <v>24</v>
      </c>
      <c r="I4250" s="514">
        <v>43</v>
      </c>
      <c r="J4250" s="514">
        <v>43</v>
      </c>
      <c r="K4250" s="514">
        <v>43</v>
      </c>
      <c r="L4250" s="514">
        <v>43</v>
      </c>
      <c r="M4250" s="199">
        <v>43</v>
      </c>
      <c r="N4250" s="684" t="s">
        <v>3715</v>
      </c>
    </row>
    <row r="4251" spans="1:14" ht="31.5" customHeight="1" thickBot="1">
      <c r="A4251" s="320"/>
      <c r="B4251" s="711"/>
      <c r="C4251" s="714"/>
      <c r="D4251" s="717"/>
      <c r="E4251" s="719"/>
      <c r="F4251" s="722"/>
      <c r="G4251" s="725"/>
      <c r="H4251" s="606" t="s">
        <v>25</v>
      </c>
      <c r="I4251" s="514">
        <f>I4249/I4250</f>
        <v>1</v>
      </c>
      <c r="J4251" s="514">
        <f t="shared" ref="J4251:M4251" si="111">J4249/J4250</f>
        <v>0</v>
      </c>
      <c r="K4251" s="639">
        <f t="shared" si="111"/>
        <v>0</v>
      </c>
      <c r="L4251" s="514">
        <f t="shared" si="111"/>
        <v>1</v>
      </c>
      <c r="M4251" s="199">
        <f t="shared" si="111"/>
        <v>1</v>
      </c>
      <c r="N4251" s="690" t="s">
        <v>3715</v>
      </c>
    </row>
    <row r="4252" spans="1:14" ht="31.5" customHeight="1" thickTop="1">
      <c r="A4252" s="320"/>
      <c r="B4252" s="709" t="s">
        <v>3478</v>
      </c>
      <c r="C4252" s="712" t="s">
        <v>3707</v>
      </c>
      <c r="D4252" s="715" t="s">
        <v>3708</v>
      </c>
      <c r="E4252" s="727" t="s">
        <v>672</v>
      </c>
      <c r="F4252" s="728" t="s">
        <v>3792</v>
      </c>
      <c r="G4252" s="730" t="s">
        <v>3793</v>
      </c>
      <c r="H4252" s="605" t="s">
        <v>22</v>
      </c>
      <c r="I4252" s="512">
        <v>74</v>
      </c>
      <c r="J4252" s="512">
        <v>0</v>
      </c>
      <c r="K4252" s="512">
        <v>0</v>
      </c>
      <c r="L4252" s="512">
        <v>0</v>
      </c>
      <c r="M4252" s="195">
        <v>74</v>
      </c>
      <c r="N4252" s="681"/>
    </row>
    <row r="4253" spans="1:14" ht="31.5" customHeight="1">
      <c r="A4253" s="320"/>
      <c r="B4253" s="710"/>
      <c r="C4253" s="713"/>
      <c r="D4253" s="716"/>
      <c r="E4253" s="719"/>
      <c r="F4253" s="722"/>
      <c r="G4253" s="725"/>
      <c r="H4253" s="606" t="s">
        <v>24</v>
      </c>
      <c r="I4253" s="514">
        <v>74</v>
      </c>
      <c r="J4253" s="514">
        <v>0</v>
      </c>
      <c r="K4253" s="514">
        <v>0</v>
      </c>
      <c r="L4253" s="514">
        <v>0</v>
      </c>
      <c r="M4253" s="199">
        <v>74</v>
      </c>
      <c r="N4253" s="682"/>
    </row>
    <row r="4254" spans="1:14" ht="31.5" customHeight="1" thickBot="1">
      <c r="A4254" s="320"/>
      <c r="B4254" s="711"/>
      <c r="C4254" s="714"/>
      <c r="D4254" s="717"/>
      <c r="E4254" s="719"/>
      <c r="F4254" s="722"/>
      <c r="G4254" s="725"/>
      <c r="H4254" s="606" t="s">
        <v>25</v>
      </c>
      <c r="I4254" s="514">
        <f>I4252/I4253</f>
        <v>1</v>
      </c>
      <c r="J4254" s="514">
        <v>0</v>
      </c>
      <c r="K4254" s="639">
        <v>0</v>
      </c>
      <c r="L4254" s="514">
        <v>0</v>
      </c>
      <c r="M4254" s="199">
        <f>M4252/M4253</f>
        <v>1</v>
      </c>
      <c r="N4254" s="683"/>
    </row>
    <row r="4255" spans="1:14" ht="31.5" customHeight="1" thickTop="1">
      <c r="A4255" s="320"/>
      <c r="B4255" s="709" t="s">
        <v>3478</v>
      </c>
      <c r="C4255" s="712" t="s">
        <v>3707</v>
      </c>
      <c r="D4255" s="715" t="s">
        <v>3708</v>
      </c>
      <c r="E4255" s="727" t="s">
        <v>676</v>
      </c>
      <c r="F4255" s="728" t="s">
        <v>3794</v>
      </c>
      <c r="G4255" s="730" t="s">
        <v>3795</v>
      </c>
      <c r="H4255" s="605" t="s">
        <v>22</v>
      </c>
      <c r="I4255" s="512">
        <v>1</v>
      </c>
      <c r="J4255" s="512">
        <v>1</v>
      </c>
      <c r="K4255" s="512">
        <v>1</v>
      </c>
      <c r="L4255" s="512">
        <v>8</v>
      </c>
      <c r="M4255" s="195">
        <v>9</v>
      </c>
      <c r="N4255" s="684"/>
    </row>
    <row r="4256" spans="1:14" ht="31.5" customHeight="1">
      <c r="A4256" s="320"/>
      <c r="B4256" s="710"/>
      <c r="C4256" s="713"/>
      <c r="D4256" s="716"/>
      <c r="E4256" s="719"/>
      <c r="F4256" s="722"/>
      <c r="G4256" s="725"/>
      <c r="H4256" s="606" t="s">
        <v>24</v>
      </c>
      <c r="I4256" s="514">
        <v>43</v>
      </c>
      <c r="J4256" s="514">
        <v>43</v>
      </c>
      <c r="K4256" s="514">
        <v>43</v>
      </c>
      <c r="L4256" s="514">
        <v>43</v>
      </c>
      <c r="M4256" s="199">
        <v>43</v>
      </c>
      <c r="N4256" s="685"/>
    </row>
    <row r="4257" spans="1:14" ht="31.5" customHeight="1" thickBot="1">
      <c r="A4257" s="320"/>
      <c r="B4257" s="711"/>
      <c r="C4257" s="714"/>
      <c r="D4257" s="717"/>
      <c r="E4257" s="719"/>
      <c r="F4257" s="722"/>
      <c r="G4257" s="725"/>
      <c r="H4257" s="606" t="s">
        <v>25</v>
      </c>
      <c r="I4257" s="514">
        <f>I4255/I4256</f>
        <v>2.3255813953488372E-2</v>
      </c>
      <c r="J4257" s="514">
        <f>J4255/J4256</f>
        <v>2.3255813953488372E-2</v>
      </c>
      <c r="K4257" s="639">
        <f>K4255/K4256</f>
        <v>2.3255813953488372E-2</v>
      </c>
      <c r="L4257" s="514">
        <f>L4255/L4256</f>
        <v>0.18604651162790697</v>
      </c>
      <c r="M4257" s="199">
        <f>M4255/M4256</f>
        <v>0.20930232558139536</v>
      </c>
      <c r="N4257" s="686"/>
    </row>
    <row r="4258" spans="1:14" ht="31.5" customHeight="1" thickTop="1">
      <c r="A4258" s="320"/>
      <c r="B4258" s="709" t="s">
        <v>3478</v>
      </c>
      <c r="C4258" s="712" t="s">
        <v>3707</v>
      </c>
      <c r="D4258" s="715" t="s">
        <v>3708</v>
      </c>
      <c r="E4258" s="727" t="s">
        <v>680</v>
      </c>
      <c r="F4258" s="728" t="s">
        <v>3796</v>
      </c>
      <c r="G4258" s="730" t="s">
        <v>3797</v>
      </c>
      <c r="H4258" s="605" t="s">
        <v>22</v>
      </c>
      <c r="I4258" s="512">
        <v>0</v>
      </c>
      <c r="J4258" s="512">
        <v>7</v>
      </c>
      <c r="K4258" s="512">
        <v>19</v>
      </c>
      <c r="L4258" s="512">
        <v>97</v>
      </c>
      <c r="M4258" s="195">
        <v>123</v>
      </c>
      <c r="N4258" s="681" t="s">
        <v>3798</v>
      </c>
    </row>
    <row r="4259" spans="1:14" ht="31.5" customHeight="1">
      <c r="A4259" s="320"/>
      <c r="B4259" s="710"/>
      <c r="C4259" s="713"/>
      <c r="D4259" s="716"/>
      <c r="E4259" s="719"/>
      <c r="F4259" s="722"/>
      <c r="G4259" s="725"/>
      <c r="H4259" s="606" t="s">
        <v>24</v>
      </c>
      <c r="I4259" s="514">
        <v>0</v>
      </c>
      <c r="J4259" s="514">
        <v>106</v>
      </c>
      <c r="K4259" s="514">
        <v>19</v>
      </c>
      <c r="L4259" s="514">
        <v>123</v>
      </c>
      <c r="M4259" s="199">
        <v>123</v>
      </c>
      <c r="N4259" s="682" t="s">
        <v>3798</v>
      </c>
    </row>
    <row r="4260" spans="1:14" ht="31.5" customHeight="1" thickBot="1">
      <c r="A4260" s="320"/>
      <c r="B4260" s="711"/>
      <c r="C4260" s="714"/>
      <c r="D4260" s="717"/>
      <c r="E4260" s="719"/>
      <c r="F4260" s="722"/>
      <c r="G4260" s="725"/>
      <c r="H4260" s="606" t="s">
        <v>25</v>
      </c>
      <c r="I4260" s="514">
        <v>0</v>
      </c>
      <c r="J4260" s="514">
        <f>J4258/J4259</f>
        <v>6.6037735849056603E-2</v>
      </c>
      <c r="K4260" s="639">
        <f>K4258/K4259</f>
        <v>1</v>
      </c>
      <c r="L4260" s="514">
        <f>L4258/L4259</f>
        <v>0.78861788617886175</v>
      </c>
      <c r="M4260" s="199">
        <f>M4258/M4259</f>
        <v>1</v>
      </c>
      <c r="N4260" s="683" t="s">
        <v>3798</v>
      </c>
    </row>
    <row r="4261" spans="1:14" ht="31.5" customHeight="1" thickTop="1">
      <c r="A4261" s="320"/>
      <c r="B4261" s="709" t="s">
        <v>3478</v>
      </c>
      <c r="C4261" s="712" t="s">
        <v>3707</v>
      </c>
      <c r="D4261" s="715" t="s">
        <v>3708</v>
      </c>
      <c r="E4261" s="727" t="s">
        <v>684</v>
      </c>
      <c r="F4261" s="728" t="s">
        <v>3799</v>
      </c>
      <c r="G4261" s="730" t="s">
        <v>3800</v>
      </c>
      <c r="H4261" s="605" t="s">
        <v>22</v>
      </c>
      <c r="I4261" s="512">
        <v>0</v>
      </c>
      <c r="J4261" s="512">
        <v>7</v>
      </c>
      <c r="K4261" s="512">
        <v>19</v>
      </c>
      <c r="L4261" s="512">
        <v>60</v>
      </c>
      <c r="M4261" s="195">
        <v>86</v>
      </c>
      <c r="N4261" s="684" t="s">
        <v>3801</v>
      </c>
    </row>
    <row r="4262" spans="1:14" ht="31.5" customHeight="1">
      <c r="A4262" s="320"/>
      <c r="B4262" s="710"/>
      <c r="C4262" s="713"/>
      <c r="D4262" s="716"/>
      <c r="E4262" s="719"/>
      <c r="F4262" s="722"/>
      <c r="G4262" s="725"/>
      <c r="H4262" s="606" t="s">
        <v>24</v>
      </c>
      <c r="I4262" s="514">
        <v>0</v>
      </c>
      <c r="J4262" s="514">
        <v>7</v>
      </c>
      <c r="K4262" s="514">
        <v>19</v>
      </c>
      <c r="L4262" s="514">
        <v>97</v>
      </c>
      <c r="M4262" s="199">
        <v>123</v>
      </c>
      <c r="N4262" s="685" t="s">
        <v>3801</v>
      </c>
    </row>
    <row r="4263" spans="1:14" ht="31.5" customHeight="1" thickBot="1">
      <c r="A4263" s="320"/>
      <c r="B4263" s="711"/>
      <c r="C4263" s="714"/>
      <c r="D4263" s="717"/>
      <c r="E4263" s="719"/>
      <c r="F4263" s="722"/>
      <c r="G4263" s="725"/>
      <c r="H4263" s="606" t="s">
        <v>25</v>
      </c>
      <c r="I4263" s="514">
        <v>0</v>
      </c>
      <c r="J4263" s="514">
        <f>J4261/J4262</f>
        <v>1</v>
      </c>
      <c r="K4263" s="639">
        <f>K4261/K4262</f>
        <v>1</v>
      </c>
      <c r="L4263" s="514">
        <f>L4261/L4262</f>
        <v>0.61855670103092786</v>
      </c>
      <c r="M4263" s="199">
        <f>M4261/M4262</f>
        <v>0.69918699186991873</v>
      </c>
      <c r="N4263" s="686" t="s">
        <v>3801</v>
      </c>
    </row>
    <row r="4264" spans="1:14" ht="31.5" customHeight="1" thickTop="1">
      <c r="A4264" s="320"/>
      <c r="B4264" s="709" t="s">
        <v>3478</v>
      </c>
      <c r="C4264" s="712" t="s">
        <v>3707</v>
      </c>
      <c r="D4264" s="715" t="s">
        <v>3708</v>
      </c>
      <c r="E4264" s="727" t="s">
        <v>689</v>
      </c>
      <c r="F4264" s="728" t="s">
        <v>3802</v>
      </c>
      <c r="G4264" s="730" t="s">
        <v>3803</v>
      </c>
      <c r="H4264" s="605" t="s">
        <v>22</v>
      </c>
      <c r="I4264" s="512">
        <v>0</v>
      </c>
      <c r="J4264" s="512">
        <v>7</v>
      </c>
      <c r="K4264" s="512">
        <v>19</v>
      </c>
      <c r="L4264" s="512">
        <v>60</v>
      </c>
      <c r="M4264" s="195">
        <v>86</v>
      </c>
      <c r="N4264" s="681" t="s">
        <v>3804</v>
      </c>
    </row>
    <row r="4265" spans="1:14" ht="31.5" customHeight="1">
      <c r="A4265" s="320"/>
      <c r="B4265" s="710"/>
      <c r="C4265" s="713"/>
      <c r="D4265" s="716"/>
      <c r="E4265" s="719"/>
      <c r="F4265" s="722"/>
      <c r="G4265" s="725"/>
      <c r="H4265" s="606" t="s">
        <v>24</v>
      </c>
      <c r="I4265" s="514">
        <v>0</v>
      </c>
      <c r="J4265" s="514">
        <v>7</v>
      </c>
      <c r="K4265" s="514">
        <v>19</v>
      </c>
      <c r="L4265" s="514">
        <v>60</v>
      </c>
      <c r="M4265" s="199">
        <v>86</v>
      </c>
      <c r="N4265" s="682" t="s">
        <v>3804</v>
      </c>
    </row>
    <row r="4266" spans="1:14" ht="31.5" customHeight="1" thickBot="1">
      <c r="A4266" s="320"/>
      <c r="B4266" s="711"/>
      <c r="C4266" s="714"/>
      <c r="D4266" s="717"/>
      <c r="E4266" s="719"/>
      <c r="F4266" s="722"/>
      <c r="G4266" s="725"/>
      <c r="H4266" s="606" t="s">
        <v>25</v>
      </c>
      <c r="I4266" s="514">
        <v>0</v>
      </c>
      <c r="J4266" s="514">
        <f>J4264/J4265</f>
        <v>1</v>
      </c>
      <c r="K4266" s="639">
        <f>K4264/K4265</f>
        <v>1</v>
      </c>
      <c r="L4266" s="514">
        <f>L4264/L4265</f>
        <v>1</v>
      </c>
      <c r="M4266" s="199">
        <f>M4264/M4265</f>
        <v>1</v>
      </c>
      <c r="N4266" s="683" t="s">
        <v>3804</v>
      </c>
    </row>
    <row r="4267" spans="1:14" ht="31.5" customHeight="1" thickTop="1">
      <c r="A4267" s="320"/>
      <c r="B4267" s="709" t="s">
        <v>3478</v>
      </c>
      <c r="C4267" s="712" t="s">
        <v>3707</v>
      </c>
      <c r="D4267" s="715" t="s">
        <v>3708</v>
      </c>
      <c r="E4267" s="727" t="s">
        <v>693</v>
      </c>
      <c r="F4267" s="728" t="s">
        <v>3805</v>
      </c>
      <c r="G4267" s="730" t="s">
        <v>3806</v>
      </c>
      <c r="H4267" s="605" t="s">
        <v>22</v>
      </c>
      <c r="I4267" s="512">
        <v>0</v>
      </c>
      <c r="J4267" s="512">
        <v>1</v>
      </c>
      <c r="K4267" s="512">
        <v>0</v>
      </c>
      <c r="L4267" s="512">
        <v>0</v>
      </c>
      <c r="M4267" s="195">
        <v>1</v>
      </c>
      <c r="N4267" s="684" t="s">
        <v>3807</v>
      </c>
    </row>
    <row r="4268" spans="1:14" ht="31.5" customHeight="1">
      <c r="A4268" s="320"/>
      <c r="B4268" s="710"/>
      <c r="C4268" s="713"/>
      <c r="D4268" s="716"/>
      <c r="E4268" s="719"/>
      <c r="F4268" s="722"/>
      <c r="G4268" s="725"/>
      <c r="H4268" s="606" t="s">
        <v>24</v>
      </c>
      <c r="I4268" s="514">
        <v>0</v>
      </c>
      <c r="J4268" s="514">
        <v>43</v>
      </c>
      <c r="K4268" s="514">
        <v>43</v>
      </c>
      <c r="L4268" s="514">
        <v>43</v>
      </c>
      <c r="M4268" s="199">
        <v>43</v>
      </c>
      <c r="N4268" s="684" t="s">
        <v>3807</v>
      </c>
    </row>
    <row r="4269" spans="1:14" ht="31.5" customHeight="1" thickBot="1">
      <c r="A4269" s="320"/>
      <c r="B4269" s="711"/>
      <c r="C4269" s="714"/>
      <c r="D4269" s="717"/>
      <c r="E4269" s="719"/>
      <c r="F4269" s="722"/>
      <c r="G4269" s="725"/>
      <c r="H4269" s="606" t="s">
        <v>25</v>
      </c>
      <c r="I4269" s="514">
        <v>0</v>
      </c>
      <c r="J4269" s="514">
        <f>J4267/J4268</f>
        <v>2.3255813953488372E-2</v>
      </c>
      <c r="K4269" s="639">
        <f>K4267/K4268</f>
        <v>0</v>
      </c>
      <c r="L4269" s="514">
        <f>L4267/L4268</f>
        <v>0</v>
      </c>
      <c r="M4269" s="199">
        <f>M4267/M4268</f>
        <v>2.3255813953488372E-2</v>
      </c>
      <c r="N4269" s="690" t="s">
        <v>3807</v>
      </c>
    </row>
    <row r="4270" spans="1:14" ht="31.5" customHeight="1" thickTop="1">
      <c r="A4270" s="320"/>
      <c r="B4270" s="709" t="s">
        <v>3478</v>
      </c>
      <c r="C4270" s="712" t="s">
        <v>3707</v>
      </c>
      <c r="D4270" s="715" t="s">
        <v>3708</v>
      </c>
      <c r="E4270" s="727" t="s">
        <v>697</v>
      </c>
      <c r="F4270" s="728" t="s">
        <v>3808</v>
      </c>
      <c r="G4270" s="730" t="s">
        <v>3809</v>
      </c>
      <c r="H4270" s="605" t="s">
        <v>22</v>
      </c>
      <c r="I4270" s="512">
        <v>0</v>
      </c>
      <c r="J4270" s="512">
        <v>1</v>
      </c>
      <c r="K4270" s="512">
        <v>0</v>
      </c>
      <c r="L4270" s="512">
        <v>0</v>
      </c>
      <c r="M4270" s="195">
        <v>1</v>
      </c>
      <c r="N4270" s="681" t="s">
        <v>3807</v>
      </c>
    </row>
    <row r="4271" spans="1:14" ht="31.5" customHeight="1">
      <c r="A4271" s="320"/>
      <c r="B4271" s="710"/>
      <c r="C4271" s="713"/>
      <c r="D4271" s="716"/>
      <c r="E4271" s="719"/>
      <c r="F4271" s="722"/>
      <c r="G4271" s="725"/>
      <c r="H4271" s="606" t="s">
        <v>24</v>
      </c>
      <c r="I4271" s="514">
        <v>0</v>
      </c>
      <c r="J4271" s="514">
        <v>43</v>
      </c>
      <c r="K4271" s="514">
        <v>43</v>
      </c>
      <c r="L4271" s="514">
        <v>43</v>
      </c>
      <c r="M4271" s="199">
        <v>43</v>
      </c>
      <c r="N4271" s="688" t="s">
        <v>3807</v>
      </c>
    </row>
    <row r="4272" spans="1:14" ht="31.5" customHeight="1" thickBot="1">
      <c r="A4272" s="320"/>
      <c r="B4272" s="711"/>
      <c r="C4272" s="714"/>
      <c r="D4272" s="717"/>
      <c r="E4272" s="719"/>
      <c r="F4272" s="722"/>
      <c r="G4272" s="725"/>
      <c r="H4272" s="606" t="s">
        <v>25</v>
      </c>
      <c r="I4272" s="514">
        <v>0</v>
      </c>
      <c r="J4272" s="514">
        <f>J4270/J4271</f>
        <v>2.3255813953488372E-2</v>
      </c>
      <c r="K4272" s="639">
        <f>K4270/K4271</f>
        <v>0</v>
      </c>
      <c r="L4272" s="514">
        <f>L4270/L4271</f>
        <v>0</v>
      </c>
      <c r="M4272" s="199">
        <f>M4270/M4271</f>
        <v>2.3255813953488372E-2</v>
      </c>
      <c r="N4272" s="689" t="s">
        <v>3807</v>
      </c>
    </row>
    <row r="4273" spans="1:14" ht="31.5" customHeight="1" thickTop="1">
      <c r="A4273" s="320"/>
      <c r="B4273" s="709" t="s">
        <v>3478</v>
      </c>
      <c r="C4273" s="712" t="s">
        <v>3707</v>
      </c>
      <c r="D4273" s="715" t="s">
        <v>3708</v>
      </c>
      <c r="E4273" s="727" t="s">
        <v>700</v>
      </c>
      <c r="F4273" s="728" t="s">
        <v>3810</v>
      </c>
      <c r="G4273" s="730" t="s">
        <v>3811</v>
      </c>
      <c r="H4273" s="605" t="s">
        <v>22</v>
      </c>
      <c r="I4273" s="512">
        <v>0</v>
      </c>
      <c r="J4273" s="512">
        <v>1</v>
      </c>
      <c r="K4273" s="512">
        <v>0</v>
      </c>
      <c r="L4273" s="512">
        <v>0</v>
      </c>
      <c r="M4273" s="195">
        <v>1</v>
      </c>
      <c r="N4273" s="684" t="s">
        <v>3807</v>
      </c>
    </row>
    <row r="4274" spans="1:14" ht="31.5" customHeight="1">
      <c r="A4274" s="320"/>
      <c r="B4274" s="710"/>
      <c r="C4274" s="713"/>
      <c r="D4274" s="716"/>
      <c r="E4274" s="719"/>
      <c r="F4274" s="722"/>
      <c r="G4274" s="725"/>
      <c r="H4274" s="606" t="s">
        <v>24</v>
      </c>
      <c r="I4274" s="514">
        <v>0</v>
      </c>
      <c r="J4274" s="514">
        <v>1</v>
      </c>
      <c r="K4274" s="514">
        <v>0</v>
      </c>
      <c r="L4274" s="514">
        <v>0</v>
      </c>
      <c r="M4274" s="199">
        <v>1</v>
      </c>
      <c r="N4274" s="684" t="s">
        <v>3807</v>
      </c>
    </row>
    <row r="4275" spans="1:14" ht="31.5" customHeight="1" thickBot="1">
      <c r="A4275" s="320"/>
      <c r="B4275" s="711"/>
      <c r="C4275" s="714"/>
      <c r="D4275" s="717"/>
      <c r="E4275" s="719"/>
      <c r="F4275" s="722"/>
      <c r="G4275" s="725"/>
      <c r="H4275" s="606" t="s">
        <v>25</v>
      </c>
      <c r="I4275" s="514">
        <v>0</v>
      </c>
      <c r="J4275" s="514">
        <f>J4273/J4274</f>
        <v>1</v>
      </c>
      <c r="K4275" s="639">
        <v>0</v>
      </c>
      <c r="L4275" s="514">
        <v>0</v>
      </c>
      <c r="M4275" s="199">
        <f>M4273/M4274</f>
        <v>1</v>
      </c>
      <c r="N4275" s="690" t="s">
        <v>3807</v>
      </c>
    </row>
    <row r="4276" spans="1:14" ht="31.5" customHeight="1" thickTop="1">
      <c r="A4276" s="320"/>
      <c r="B4276" s="709" t="s">
        <v>3478</v>
      </c>
      <c r="C4276" s="712" t="s">
        <v>3707</v>
      </c>
      <c r="D4276" s="715" t="s">
        <v>3708</v>
      </c>
      <c r="E4276" s="727" t="s">
        <v>703</v>
      </c>
      <c r="F4276" s="728" t="s">
        <v>3812</v>
      </c>
      <c r="G4276" s="730" t="s">
        <v>3813</v>
      </c>
      <c r="H4276" s="605" t="s">
        <v>22</v>
      </c>
      <c r="I4276" s="512">
        <v>0</v>
      </c>
      <c r="J4276" s="512">
        <v>1</v>
      </c>
      <c r="K4276" s="512">
        <v>0</v>
      </c>
      <c r="L4276" s="512">
        <v>2</v>
      </c>
      <c r="M4276" s="195">
        <v>3</v>
      </c>
      <c r="N4276" s="681" t="s">
        <v>3807</v>
      </c>
    </row>
    <row r="4277" spans="1:14" ht="31.5" customHeight="1">
      <c r="A4277" s="320"/>
      <c r="B4277" s="710"/>
      <c r="C4277" s="713"/>
      <c r="D4277" s="716"/>
      <c r="E4277" s="719"/>
      <c r="F4277" s="722"/>
      <c r="G4277" s="725"/>
      <c r="H4277" s="606" t="s">
        <v>24</v>
      </c>
      <c r="I4277" s="514">
        <v>0</v>
      </c>
      <c r="J4277" s="514">
        <v>63</v>
      </c>
      <c r="K4277" s="514">
        <v>63</v>
      </c>
      <c r="L4277" s="514">
        <v>63</v>
      </c>
      <c r="M4277" s="199">
        <v>63</v>
      </c>
      <c r="N4277" s="688" t="s">
        <v>3807</v>
      </c>
    </row>
    <row r="4278" spans="1:14" ht="31.5" customHeight="1" thickBot="1">
      <c r="A4278" s="320"/>
      <c r="B4278" s="711"/>
      <c r="C4278" s="714"/>
      <c r="D4278" s="717"/>
      <c r="E4278" s="719"/>
      <c r="F4278" s="722"/>
      <c r="G4278" s="725"/>
      <c r="H4278" s="606" t="s">
        <v>25</v>
      </c>
      <c r="I4278" s="514">
        <v>0</v>
      </c>
      <c r="J4278" s="514">
        <f>J4276/J4277</f>
        <v>1.5873015873015872E-2</v>
      </c>
      <c r="K4278" s="639">
        <f>K4276/K4277</f>
        <v>0</v>
      </c>
      <c r="L4278" s="514">
        <f>L4276/L4277</f>
        <v>3.1746031746031744E-2</v>
      </c>
      <c r="M4278" s="199">
        <f>M4276/M4277</f>
        <v>4.7619047619047616E-2</v>
      </c>
      <c r="N4278" s="689" t="s">
        <v>3807</v>
      </c>
    </row>
    <row r="4279" spans="1:14" ht="31.5" customHeight="1" thickTop="1">
      <c r="A4279" s="320"/>
      <c r="B4279" s="709" t="s">
        <v>3478</v>
      </c>
      <c r="C4279" s="712" t="s">
        <v>3707</v>
      </c>
      <c r="D4279" s="715" t="s">
        <v>3708</v>
      </c>
      <c r="E4279" s="727" t="s">
        <v>708</v>
      </c>
      <c r="F4279" s="728" t="s">
        <v>3814</v>
      </c>
      <c r="G4279" s="730"/>
      <c r="H4279" s="605" t="s">
        <v>22</v>
      </c>
      <c r="I4279" s="512">
        <v>77</v>
      </c>
      <c r="J4279" s="512">
        <v>8</v>
      </c>
      <c r="K4279" s="512">
        <v>24</v>
      </c>
      <c r="L4279" s="512">
        <v>31.2</v>
      </c>
      <c r="M4279" s="195">
        <v>140.19999999999999</v>
      </c>
      <c r="N4279" s="684" t="s">
        <v>3807</v>
      </c>
    </row>
    <row r="4280" spans="1:14" ht="31.5" customHeight="1">
      <c r="A4280" s="320"/>
      <c r="B4280" s="710"/>
      <c r="C4280" s="713"/>
      <c r="D4280" s="716"/>
      <c r="E4280" s="719"/>
      <c r="F4280" s="722"/>
      <c r="G4280" s="725"/>
      <c r="H4280" s="606" t="s">
        <v>24</v>
      </c>
      <c r="I4280" s="514">
        <v>27</v>
      </c>
      <c r="J4280" s="514">
        <v>3</v>
      </c>
      <c r="K4280" s="514">
        <v>10</v>
      </c>
      <c r="L4280" s="514">
        <v>10</v>
      </c>
      <c r="M4280" s="199">
        <v>50</v>
      </c>
      <c r="N4280" s="684" t="s">
        <v>3807</v>
      </c>
    </row>
    <row r="4281" spans="1:14" ht="31.5" customHeight="1" thickBot="1">
      <c r="A4281" s="320"/>
      <c r="B4281" s="711"/>
      <c r="C4281" s="714"/>
      <c r="D4281" s="717"/>
      <c r="E4281" s="719"/>
      <c r="F4281" s="722"/>
      <c r="G4281" s="725"/>
      <c r="H4281" s="606" t="s">
        <v>25</v>
      </c>
      <c r="I4281" s="514">
        <f>I4279/I4280</f>
        <v>2.8518518518518516</v>
      </c>
      <c r="J4281" s="514">
        <f>J4279/J4280</f>
        <v>2.6666666666666665</v>
      </c>
      <c r="K4281" s="639">
        <f>K4279/K4280</f>
        <v>2.4</v>
      </c>
      <c r="L4281" s="514">
        <f>L4279/L4280</f>
        <v>3.12</v>
      </c>
      <c r="M4281" s="199">
        <f>M4279/M4280</f>
        <v>2.8039999999999998</v>
      </c>
      <c r="N4281" s="690" t="s">
        <v>3807</v>
      </c>
    </row>
    <row r="4282" spans="1:14" ht="31.5" customHeight="1" thickTop="1">
      <c r="A4282" s="320"/>
      <c r="B4282" s="709" t="s">
        <v>3478</v>
      </c>
      <c r="C4282" s="712" t="s">
        <v>3707</v>
      </c>
      <c r="D4282" s="715" t="s">
        <v>3708</v>
      </c>
      <c r="E4282" s="727" t="s">
        <v>711</v>
      </c>
      <c r="F4282" s="728" t="s">
        <v>3815</v>
      </c>
      <c r="G4282" s="730"/>
      <c r="H4282" s="605" t="s">
        <v>22</v>
      </c>
      <c r="I4282" s="512">
        <v>40</v>
      </c>
      <c r="J4282" s="512">
        <v>18</v>
      </c>
      <c r="K4282" s="512">
        <v>33</v>
      </c>
      <c r="L4282" s="512">
        <v>20</v>
      </c>
      <c r="M4282" s="195">
        <v>111</v>
      </c>
      <c r="N4282" s="681" t="s">
        <v>3807</v>
      </c>
    </row>
    <row r="4283" spans="1:14" ht="31.5" customHeight="1">
      <c r="A4283" s="320"/>
      <c r="B4283" s="710"/>
      <c r="C4283" s="713"/>
      <c r="D4283" s="716"/>
      <c r="E4283" s="719"/>
      <c r="F4283" s="722"/>
      <c r="G4283" s="725"/>
      <c r="H4283" s="606" t="s">
        <v>24</v>
      </c>
      <c r="I4283" s="514">
        <v>44</v>
      </c>
      <c r="J4283" s="514">
        <v>20</v>
      </c>
      <c r="K4283" s="514">
        <v>39</v>
      </c>
      <c r="L4283" s="514">
        <v>30</v>
      </c>
      <c r="M4283" s="199">
        <v>133</v>
      </c>
      <c r="N4283" s="688" t="s">
        <v>3807</v>
      </c>
    </row>
    <row r="4284" spans="1:14" ht="31.5" customHeight="1" thickBot="1">
      <c r="A4284" s="320"/>
      <c r="B4284" s="711"/>
      <c r="C4284" s="714"/>
      <c r="D4284" s="717"/>
      <c r="E4284" s="719"/>
      <c r="F4284" s="722"/>
      <c r="G4284" s="725"/>
      <c r="H4284" s="606" t="s">
        <v>25</v>
      </c>
      <c r="I4284" s="514">
        <f>I4282/I4283</f>
        <v>0.90909090909090906</v>
      </c>
      <c r="J4284" s="514">
        <f>J4282/J4283</f>
        <v>0.9</v>
      </c>
      <c r="K4284" s="639">
        <f>K4282/K4283</f>
        <v>0.84615384615384615</v>
      </c>
      <c r="L4284" s="514">
        <f>L4282/L4283</f>
        <v>0.66666666666666663</v>
      </c>
      <c r="M4284" s="199">
        <f>M4282/M4283</f>
        <v>0.83458646616541354</v>
      </c>
      <c r="N4284" s="689" t="s">
        <v>3807</v>
      </c>
    </row>
    <row r="4285" spans="1:14" ht="31.5" customHeight="1" thickTop="1">
      <c r="A4285" s="320"/>
      <c r="B4285" s="709" t="s">
        <v>3478</v>
      </c>
      <c r="C4285" s="712" t="s">
        <v>3707</v>
      </c>
      <c r="D4285" s="715" t="s">
        <v>3708</v>
      </c>
      <c r="E4285" s="727" t="s">
        <v>714</v>
      </c>
      <c r="F4285" s="728" t="s">
        <v>3816</v>
      </c>
      <c r="G4285" s="730"/>
      <c r="H4285" s="605" t="s">
        <v>22</v>
      </c>
      <c r="I4285" s="512">
        <v>30</v>
      </c>
      <c r="J4285" s="512">
        <v>45</v>
      </c>
      <c r="K4285" s="512">
        <v>30</v>
      </c>
      <c r="L4285" s="512">
        <v>25</v>
      </c>
      <c r="M4285" s="195">
        <v>32.5</v>
      </c>
      <c r="N4285" s="684" t="s">
        <v>3807</v>
      </c>
    </row>
    <row r="4286" spans="1:14" ht="31.5" customHeight="1">
      <c r="A4286" s="320"/>
      <c r="B4286" s="710"/>
      <c r="C4286" s="713"/>
      <c r="D4286" s="716"/>
      <c r="E4286" s="719"/>
      <c r="F4286" s="722"/>
      <c r="G4286" s="725"/>
      <c r="H4286" s="606" t="s">
        <v>24</v>
      </c>
      <c r="I4286" s="514">
        <v>15</v>
      </c>
      <c r="J4286" s="514">
        <v>15</v>
      </c>
      <c r="K4286" s="514">
        <v>15</v>
      </c>
      <c r="L4286" s="514">
        <v>15</v>
      </c>
      <c r="M4286" s="199">
        <v>15</v>
      </c>
      <c r="N4286" s="684" t="s">
        <v>3807</v>
      </c>
    </row>
    <row r="4287" spans="1:14" ht="31.5" customHeight="1" thickBot="1">
      <c r="A4287" s="320"/>
      <c r="B4287" s="711"/>
      <c r="C4287" s="714"/>
      <c r="D4287" s="717"/>
      <c r="E4287" s="719"/>
      <c r="F4287" s="722"/>
      <c r="G4287" s="725"/>
      <c r="H4287" s="606" t="s">
        <v>25</v>
      </c>
      <c r="I4287" s="514">
        <f>I4285/I4286</f>
        <v>2</v>
      </c>
      <c r="J4287" s="514">
        <f>J4285/J4286</f>
        <v>3</v>
      </c>
      <c r="K4287" s="639">
        <f>K4285/K4286</f>
        <v>2</v>
      </c>
      <c r="L4287" s="514">
        <f>L4285/L4286</f>
        <v>1.6666666666666667</v>
      </c>
      <c r="M4287" s="199">
        <f>M4285/M4286</f>
        <v>2.1666666666666665</v>
      </c>
      <c r="N4287" s="690" t="s">
        <v>3807</v>
      </c>
    </row>
    <row r="4288" spans="1:14" ht="31.5" customHeight="1" thickTop="1">
      <c r="A4288" s="320"/>
      <c r="B4288" s="709" t="s">
        <v>3478</v>
      </c>
      <c r="C4288" s="712" t="s">
        <v>3707</v>
      </c>
      <c r="D4288" s="715" t="s">
        <v>3708</v>
      </c>
      <c r="E4288" s="727" t="s">
        <v>717</v>
      </c>
      <c r="F4288" s="728" t="s">
        <v>3817</v>
      </c>
      <c r="G4288" s="730"/>
      <c r="H4288" s="605" t="s">
        <v>22</v>
      </c>
      <c r="I4288" s="512"/>
      <c r="J4288" s="512">
        <v>390</v>
      </c>
      <c r="K4288" s="512">
        <v>458</v>
      </c>
      <c r="L4288" s="512">
        <v>732</v>
      </c>
      <c r="M4288" s="195"/>
      <c r="N4288" s="681" t="s">
        <v>3807</v>
      </c>
    </row>
    <row r="4289" spans="1:14" ht="31.5" customHeight="1">
      <c r="A4289" s="320"/>
      <c r="B4289" s="710"/>
      <c r="C4289" s="713"/>
      <c r="D4289" s="716"/>
      <c r="E4289" s="719"/>
      <c r="F4289" s="722"/>
      <c r="G4289" s="725"/>
      <c r="H4289" s="606" t="s">
        <v>24</v>
      </c>
      <c r="I4289" s="514"/>
      <c r="J4289" s="514">
        <v>390</v>
      </c>
      <c r="K4289" s="514">
        <v>458</v>
      </c>
      <c r="L4289" s="514">
        <v>732</v>
      </c>
      <c r="M4289" s="199"/>
      <c r="N4289" s="688" t="s">
        <v>3807</v>
      </c>
    </row>
    <row r="4290" spans="1:14" ht="31.5" customHeight="1" thickBot="1">
      <c r="A4290" s="320"/>
      <c r="B4290" s="711"/>
      <c r="C4290" s="714"/>
      <c r="D4290" s="717"/>
      <c r="E4290" s="719"/>
      <c r="F4290" s="722"/>
      <c r="G4290" s="725"/>
      <c r="H4290" s="606" t="s">
        <v>25</v>
      </c>
      <c r="I4290" s="514"/>
      <c r="J4290" s="514">
        <f>J4288/J4289</f>
        <v>1</v>
      </c>
      <c r="K4290" s="639">
        <f>K4288/K4289</f>
        <v>1</v>
      </c>
      <c r="L4290" s="514">
        <f>L4288/L4289</f>
        <v>1</v>
      </c>
      <c r="M4290" s="199"/>
      <c r="N4290" s="689" t="s">
        <v>3807</v>
      </c>
    </row>
    <row r="4291" spans="1:14" ht="31.5" customHeight="1" thickTop="1">
      <c r="A4291" s="320"/>
      <c r="B4291" s="709" t="s">
        <v>3478</v>
      </c>
      <c r="C4291" s="712" t="s">
        <v>3707</v>
      </c>
      <c r="D4291" s="715" t="s">
        <v>3708</v>
      </c>
      <c r="E4291" s="727" t="s">
        <v>3818</v>
      </c>
      <c r="F4291" s="728" t="s">
        <v>3819</v>
      </c>
      <c r="G4291" s="730"/>
      <c r="H4291" s="605" t="s">
        <v>22</v>
      </c>
      <c r="I4291" s="512">
        <v>0</v>
      </c>
      <c r="J4291" s="512">
        <v>0</v>
      </c>
      <c r="K4291" s="512">
        <v>0</v>
      </c>
      <c r="L4291" s="512">
        <v>0</v>
      </c>
      <c r="M4291" s="195">
        <v>0</v>
      </c>
      <c r="N4291" s="684" t="s">
        <v>3807</v>
      </c>
    </row>
    <row r="4292" spans="1:14" ht="31.5" customHeight="1">
      <c r="A4292" s="320"/>
      <c r="B4292" s="710"/>
      <c r="C4292" s="713"/>
      <c r="D4292" s="716"/>
      <c r="E4292" s="719"/>
      <c r="F4292" s="722"/>
      <c r="G4292" s="725"/>
      <c r="H4292" s="606" t="s">
        <v>24</v>
      </c>
      <c r="I4292" s="514">
        <v>608</v>
      </c>
      <c r="J4292" s="514">
        <v>390</v>
      </c>
      <c r="K4292" s="514">
        <v>458</v>
      </c>
      <c r="L4292" s="514">
        <v>0</v>
      </c>
      <c r="M4292" s="199">
        <f>SUM(I4292:L4292)</f>
        <v>1456</v>
      </c>
      <c r="N4292" s="684" t="s">
        <v>3807</v>
      </c>
    </row>
    <row r="4293" spans="1:14" ht="31.5" customHeight="1" thickBot="1">
      <c r="A4293" s="320"/>
      <c r="B4293" s="711"/>
      <c r="C4293" s="714"/>
      <c r="D4293" s="717"/>
      <c r="E4293" s="719"/>
      <c r="F4293" s="722"/>
      <c r="G4293" s="725"/>
      <c r="H4293" s="606" t="s">
        <v>25</v>
      </c>
      <c r="I4293" s="514">
        <f>I4291/I4292</f>
        <v>0</v>
      </c>
      <c r="J4293" s="514">
        <f>J4291/J4292</f>
        <v>0</v>
      </c>
      <c r="K4293" s="639">
        <f>K4291/K4292</f>
        <v>0</v>
      </c>
      <c r="L4293" s="514">
        <v>0</v>
      </c>
      <c r="M4293" s="199">
        <v>0</v>
      </c>
      <c r="N4293" s="690" t="s">
        <v>3807</v>
      </c>
    </row>
    <row r="4294" spans="1:14" ht="31.5" customHeight="1" thickTop="1">
      <c r="A4294" s="320"/>
      <c r="B4294" s="709" t="s">
        <v>3478</v>
      </c>
      <c r="C4294" s="712" t="s">
        <v>3707</v>
      </c>
      <c r="D4294" s="715" t="s">
        <v>3708</v>
      </c>
      <c r="E4294" s="727" t="s">
        <v>3820</v>
      </c>
      <c r="F4294" s="728" t="s">
        <v>3821</v>
      </c>
      <c r="G4294" s="730"/>
      <c r="H4294" s="605" t="s">
        <v>22</v>
      </c>
      <c r="I4294" s="512">
        <v>0</v>
      </c>
      <c r="J4294" s="512">
        <v>0</v>
      </c>
      <c r="K4294" s="512">
        <v>1</v>
      </c>
      <c r="L4294" s="512">
        <v>0</v>
      </c>
      <c r="M4294" s="195">
        <v>1</v>
      </c>
      <c r="N4294" s="681" t="s">
        <v>3807</v>
      </c>
    </row>
    <row r="4295" spans="1:14" ht="31.5" customHeight="1">
      <c r="A4295" s="320"/>
      <c r="B4295" s="710"/>
      <c r="C4295" s="713"/>
      <c r="D4295" s="716"/>
      <c r="E4295" s="719"/>
      <c r="F4295" s="722"/>
      <c r="G4295" s="725"/>
      <c r="H4295" s="606" t="s">
        <v>24</v>
      </c>
      <c r="I4295" s="514">
        <v>0</v>
      </c>
      <c r="J4295" s="514">
        <v>0</v>
      </c>
      <c r="K4295" s="514">
        <v>1</v>
      </c>
      <c r="L4295" s="514">
        <v>0</v>
      </c>
      <c r="M4295" s="199">
        <v>1</v>
      </c>
      <c r="N4295" s="688" t="s">
        <v>3807</v>
      </c>
    </row>
    <row r="4296" spans="1:14" ht="31.5" customHeight="1" thickBot="1">
      <c r="A4296" s="320"/>
      <c r="B4296" s="711"/>
      <c r="C4296" s="714"/>
      <c r="D4296" s="717"/>
      <c r="E4296" s="719"/>
      <c r="F4296" s="722"/>
      <c r="G4296" s="725"/>
      <c r="H4296" s="606" t="s">
        <v>25</v>
      </c>
      <c r="I4296" s="514">
        <v>0</v>
      </c>
      <c r="J4296" s="514">
        <v>0</v>
      </c>
      <c r="K4296" s="639">
        <f>K4294/K4295</f>
        <v>1</v>
      </c>
      <c r="L4296" s="514"/>
      <c r="M4296" s="199">
        <f>M4294/M4295</f>
        <v>1</v>
      </c>
      <c r="N4296" s="689" t="s">
        <v>3807</v>
      </c>
    </row>
    <row r="4297" spans="1:14" ht="31.5" customHeight="1" thickTop="1">
      <c r="A4297" s="320"/>
      <c r="B4297" s="709" t="s">
        <v>3478</v>
      </c>
      <c r="C4297" s="712" t="s">
        <v>3707</v>
      </c>
      <c r="D4297" s="715" t="s">
        <v>3708</v>
      </c>
      <c r="E4297" s="727" t="s">
        <v>3822</v>
      </c>
      <c r="F4297" s="728" t="s">
        <v>3823</v>
      </c>
      <c r="G4297" s="730"/>
      <c r="H4297" s="605" t="s">
        <v>22</v>
      </c>
      <c r="I4297" s="512">
        <v>87</v>
      </c>
      <c r="J4297" s="512">
        <v>43</v>
      </c>
      <c r="K4297" s="512">
        <v>58</v>
      </c>
      <c r="L4297" s="512">
        <v>78</v>
      </c>
      <c r="M4297" s="195">
        <v>266</v>
      </c>
      <c r="N4297" s="684" t="s">
        <v>3807</v>
      </c>
    </row>
    <row r="4298" spans="1:14" ht="31.5" customHeight="1">
      <c r="A4298" s="320"/>
      <c r="B4298" s="710"/>
      <c r="C4298" s="713"/>
      <c r="D4298" s="716"/>
      <c r="E4298" s="719"/>
      <c r="F4298" s="722"/>
      <c r="G4298" s="725"/>
      <c r="H4298" s="606" t="s">
        <v>24</v>
      </c>
      <c r="I4298" s="514">
        <v>27</v>
      </c>
      <c r="J4298" s="514">
        <v>13</v>
      </c>
      <c r="K4298" s="514">
        <v>20</v>
      </c>
      <c r="L4298" s="514">
        <v>25</v>
      </c>
      <c r="M4298" s="199">
        <f>SUM(I4298:L4298)</f>
        <v>85</v>
      </c>
      <c r="N4298" s="684" t="s">
        <v>3807</v>
      </c>
    </row>
    <row r="4299" spans="1:14" ht="31.5" customHeight="1" thickBot="1">
      <c r="A4299" s="320"/>
      <c r="B4299" s="711"/>
      <c r="C4299" s="714"/>
      <c r="D4299" s="717"/>
      <c r="E4299" s="719"/>
      <c r="F4299" s="722"/>
      <c r="G4299" s="725"/>
      <c r="H4299" s="606" t="s">
        <v>25</v>
      </c>
      <c r="I4299" s="514">
        <f>I4297/I4298</f>
        <v>3.2222222222222223</v>
      </c>
      <c r="J4299" s="514">
        <f>J4297/J4298</f>
        <v>3.3076923076923075</v>
      </c>
      <c r="K4299" s="639">
        <f>K4297/K4298</f>
        <v>2.9</v>
      </c>
      <c r="L4299" s="514">
        <f>L4297/L4298</f>
        <v>3.12</v>
      </c>
      <c r="M4299" s="199">
        <f>M4297/M4298</f>
        <v>3.1294117647058823</v>
      </c>
      <c r="N4299" s="690" t="s">
        <v>3807</v>
      </c>
    </row>
    <row r="4300" spans="1:14" ht="31.5" customHeight="1" thickTop="1">
      <c r="A4300" s="320"/>
      <c r="B4300" s="709" t="s">
        <v>3478</v>
      </c>
      <c r="C4300" s="712" t="s">
        <v>3707</v>
      </c>
      <c r="D4300" s="715" t="s">
        <v>3708</v>
      </c>
      <c r="E4300" s="727" t="s">
        <v>3824</v>
      </c>
      <c r="F4300" s="728" t="s">
        <v>3825</v>
      </c>
      <c r="G4300" s="730"/>
      <c r="H4300" s="605" t="s">
        <v>22</v>
      </c>
      <c r="I4300" s="512">
        <v>1060</v>
      </c>
      <c r="J4300" s="512">
        <v>138</v>
      </c>
      <c r="K4300" s="512">
        <v>968</v>
      </c>
      <c r="L4300" s="512">
        <v>1473</v>
      </c>
      <c r="M4300" s="195">
        <f>SUM(I4300:L4300)</f>
        <v>3639</v>
      </c>
      <c r="N4300" s="681" t="s">
        <v>3807</v>
      </c>
    </row>
    <row r="4301" spans="1:14" ht="31.5" customHeight="1">
      <c r="A4301" s="320"/>
      <c r="B4301" s="710"/>
      <c r="C4301" s="713"/>
      <c r="D4301" s="716"/>
      <c r="E4301" s="719"/>
      <c r="F4301" s="722"/>
      <c r="G4301" s="725"/>
      <c r="H4301" s="606" t="s">
        <v>24</v>
      </c>
      <c r="I4301" s="514">
        <v>1074</v>
      </c>
      <c r="J4301" s="514">
        <v>141</v>
      </c>
      <c r="K4301" s="514">
        <v>986</v>
      </c>
      <c r="L4301" s="514">
        <v>1505</v>
      </c>
      <c r="M4301" s="199">
        <f>SUM(I4301:L4301)</f>
        <v>3706</v>
      </c>
      <c r="N4301" s="688" t="s">
        <v>3807</v>
      </c>
    </row>
    <row r="4302" spans="1:14" ht="31.5" customHeight="1" thickBot="1">
      <c r="A4302" s="320"/>
      <c r="B4302" s="711"/>
      <c r="C4302" s="714"/>
      <c r="D4302" s="717"/>
      <c r="E4302" s="719"/>
      <c r="F4302" s="722"/>
      <c r="G4302" s="725"/>
      <c r="H4302" s="606" t="s">
        <v>25</v>
      </c>
      <c r="I4302" s="514">
        <f>I4300/I4301</f>
        <v>0.98696461824953441</v>
      </c>
      <c r="J4302" s="514">
        <f>J4300/J4301</f>
        <v>0.97872340425531912</v>
      </c>
      <c r="K4302" s="639">
        <f>K4300/K4301</f>
        <v>0.98174442190669375</v>
      </c>
      <c r="L4302" s="514">
        <f>L4300/L4301</f>
        <v>0.97873754152823922</v>
      </c>
      <c r="M4302" s="199">
        <f>M4300/M4301</f>
        <v>0.98192120885051271</v>
      </c>
      <c r="N4302" s="689" t="s">
        <v>3807</v>
      </c>
    </row>
    <row r="4303" spans="1:14" ht="31.5" customHeight="1" thickTop="1">
      <c r="A4303" s="320"/>
      <c r="B4303" s="709" t="s">
        <v>3478</v>
      </c>
      <c r="C4303" s="712" t="s">
        <v>3707</v>
      </c>
      <c r="D4303" s="715" t="s">
        <v>3708</v>
      </c>
      <c r="E4303" s="727" t="s">
        <v>3826</v>
      </c>
      <c r="F4303" s="728" t="s">
        <v>3827</v>
      </c>
      <c r="G4303" s="730"/>
      <c r="H4303" s="605" t="s">
        <v>22</v>
      </c>
      <c r="I4303" s="512">
        <v>10</v>
      </c>
      <c r="J4303" s="512">
        <v>20</v>
      </c>
      <c r="K4303" s="512">
        <v>15</v>
      </c>
      <c r="L4303" s="512">
        <v>25</v>
      </c>
      <c r="M4303" s="195">
        <v>17.5</v>
      </c>
      <c r="N4303" s="684" t="s">
        <v>3807</v>
      </c>
    </row>
    <row r="4304" spans="1:14" ht="31.5" customHeight="1">
      <c r="A4304" s="320"/>
      <c r="B4304" s="710"/>
      <c r="C4304" s="713"/>
      <c r="D4304" s="716"/>
      <c r="E4304" s="719"/>
      <c r="F4304" s="722"/>
      <c r="G4304" s="725"/>
      <c r="H4304" s="606" t="s">
        <v>24</v>
      </c>
      <c r="I4304" s="514">
        <v>6</v>
      </c>
      <c r="J4304" s="514">
        <v>6</v>
      </c>
      <c r="K4304" s="514">
        <v>6</v>
      </c>
      <c r="L4304" s="514">
        <v>6</v>
      </c>
      <c r="M4304" s="199">
        <v>6</v>
      </c>
      <c r="N4304" s="684" t="s">
        <v>3807</v>
      </c>
    </row>
    <row r="4305" spans="1:14" ht="31.5" customHeight="1" thickBot="1">
      <c r="A4305" s="320"/>
      <c r="B4305" s="711"/>
      <c r="C4305" s="714"/>
      <c r="D4305" s="717"/>
      <c r="E4305" s="719"/>
      <c r="F4305" s="722"/>
      <c r="G4305" s="725"/>
      <c r="H4305" s="606" t="s">
        <v>25</v>
      </c>
      <c r="I4305" s="514">
        <f>I4303/I4304</f>
        <v>1.6666666666666667</v>
      </c>
      <c r="J4305" s="514">
        <f>J4303/J4304</f>
        <v>3.3333333333333335</v>
      </c>
      <c r="K4305" s="639">
        <f>K4303/K4304</f>
        <v>2.5</v>
      </c>
      <c r="L4305" s="514">
        <f>L4303/L4304</f>
        <v>4.166666666666667</v>
      </c>
      <c r="M4305" s="199">
        <f>M4303/M4304</f>
        <v>2.9166666666666665</v>
      </c>
      <c r="N4305" s="690" t="s">
        <v>3807</v>
      </c>
    </row>
    <row r="4306" spans="1:14" ht="31.5" customHeight="1" thickTop="1">
      <c r="A4306" s="320"/>
      <c r="B4306" s="709" t="s">
        <v>3478</v>
      </c>
      <c r="C4306" s="712" t="s">
        <v>3828</v>
      </c>
      <c r="D4306" s="715" t="s">
        <v>3829</v>
      </c>
      <c r="E4306" s="727" t="s">
        <v>19</v>
      </c>
      <c r="F4306" s="728" t="s">
        <v>3830</v>
      </c>
      <c r="G4306" s="730" t="s">
        <v>3831</v>
      </c>
      <c r="H4306" s="605" t="s">
        <v>22</v>
      </c>
      <c r="I4306" s="512"/>
      <c r="J4306" s="512"/>
      <c r="K4306" s="512"/>
      <c r="L4306" s="512"/>
      <c r="M4306" s="195"/>
      <c r="N4306" s="684"/>
    </row>
    <row r="4307" spans="1:14" ht="31.5" customHeight="1">
      <c r="A4307" s="320"/>
      <c r="B4307" s="710"/>
      <c r="C4307" s="713"/>
      <c r="D4307" s="716"/>
      <c r="E4307" s="719"/>
      <c r="F4307" s="722"/>
      <c r="G4307" s="725"/>
      <c r="H4307" s="606" t="s">
        <v>24</v>
      </c>
      <c r="I4307" s="514"/>
      <c r="J4307" s="514"/>
      <c r="K4307" s="514"/>
      <c r="L4307" s="514"/>
      <c r="M4307" s="199"/>
      <c r="N4307" s="685"/>
    </row>
    <row r="4308" spans="1:14" ht="31.5" customHeight="1" thickBot="1">
      <c r="A4308" s="320"/>
      <c r="B4308" s="711"/>
      <c r="C4308" s="714"/>
      <c r="D4308" s="717"/>
      <c r="E4308" s="719"/>
      <c r="F4308" s="722"/>
      <c r="G4308" s="725"/>
      <c r="H4308" s="606" t="s">
        <v>25</v>
      </c>
      <c r="I4308" s="514"/>
      <c r="J4308" s="514"/>
      <c r="K4308" s="639"/>
      <c r="L4308" s="514"/>
      <c r="M4308" s="199"/>
      <c r="N4308" s="686"/>
    </row>
    <row r="4309" spans="1:14" ht="31.5" customHeight="1" thickTop="1">
      <c r="A4309" s="320"/>
      <c r="B4309" s="709" t="s">
        <v>3478</v>
      </c>
      <c r="C4309" s="712" t="s">
        <v>3828</v>
      </c>
      <c r="D4309" s="715" t="s">
        <v>3829</v>
      </c>
      <c r="E4309" s="727" t="s">
        <v>26</v>
      </c>
      <c r="F4309" s="728" t="s">
        <v>3832</v>
      </c>
      <c r="G4309" s="730" t="s">
        <v>3833</v>
      </c>
      <c r="H4309" s="605" t="s">
        <v>22</v>
      </c>
      <c r="I4309" s="512"/>
      <c r="J4309" s="512"/>
      <c r="K4309" s="512"/>
      <c r="L4309" s="512"/>
      <c r="M4309" s="195"/>
      <c r="N4309" s="681"/>
    </row>
    <row r="4310" spans="1:14" ht="31.5" customHeight="1">
      <c r="A4310" s="320"/>
      <c r="B4310" s="710"/>
      <c r="C4310" s="713"/>
      <c r="D4310" s="716"/>
      <c r="E4310" s="719"/>
      <c r="F4310" s="722"/>
      <c r="G4310" s="725"/>
      <c r="H4310" s="606" t="s">
        <v>24</v>
      </c>
      <c r="I4310" s="514"/>
      <c r="J4310" s="514"/>
      <c r="K4310" s="514"/>
      <c r="L4310" s="514"/>
      <c r="M4310" s="199"/>
      <c r="N4310" s="682"/>
    </row>
    <row r="4311" spans="1:14" ht="31.5" customHeight="1" thickBot="1">
      <c r="A4311" s="320"/>
      <c r="B4311" s="711"/>
      <c r="C4311" s="714"/>
      <c r="D4311" s="717"/>
      <c r="E4311" s="719"/>
      <c r="F4311" s="722"/>
      <c r="G4311" s="725"/>
      <c r="H4311" s="606" t="s">
        <v>25</v>
      </c>
      <c r="I4311" s="514"/>
      <c r="J4311" s="514"/>
      <c r="K4311" s="639"/>
      <c r="L4311" s="514"/>
      <c r="M4311" s="199"/>
      <c r="N4311" s="683"/>
    </row>
    <row r="4312" spans="1:14" ht="31.5" customHeight="1" thickTop="1">
      <c r="A4312" s="320"/>
      <c r="B4312" s="709" t="s">
        <v>3478</v>
      </c>
      <c r="C4312" s="712" t="s">
        <v>3828</v>
      </c>
      <c r="D4312" s="715" t="s">
        <v>3829</v>
      </c>
      <c r="E4312" s="727" t="s">
        <v>55</v>
      </c>
      <c r="F4312" s="728" t="s">
        <v>3834</v>
      </c>
      <c r="G4312" s="730" t="s">
        <v>3835</v>
      </c>
      <c r="H4312" s="605" t="s">
        <v>22</v>
      </c>
      <c r="I4312" s="512"/>
      <c r="J4312" s="512"/>
      <c r="K4312" s="512"/>
      <c r="L4312" s="512"/>
      <c r="M4312" s="195"/>
      <c r="N4312" s="684"/>
    </row>
    <row r="4313" spans="1:14" ht="31.5" customHeight="1">
      <c r="A4313" s="320"/>
      <c r="B4313" s="710"/>
      <c r="C4313" s="713"/>
      <c r="D4313" s="716"/>
      <c r="E4313" s="719"/>
      <c r="F4313" s="722"/>
      <c r="G4313" s="725"/>
      <c r="H4313" s="606" t="s">
        <v>24</v>
      </c>
      <c r="I4313" s="514"/>
      <c r="J4313" s="514"/>
      <c r="K4313" s="514"/>
      <c r="L4313" s="514"/>
      <c r="M4313" s="199"/>
      <c r="N4313" s="685"/>
    </row>
    <row r="4314" spans="1:14" ht="31.5" customHeight="1" thickBot="1">
      <c r="A4314" s="320"/>
      <c r="B4314" s="711"/>
      <c r="C4314" s="714"/>
      <c r="D4314" s="717"/>
      <c r="E4314" s="719"/>
      <c r="F4314" s="722"/>
      <c r="G4314" s="725"/>
      <c r="H4314" s="606" t="s">
        <v>25</v>
      </c>
      <c r="I4314" s="514"/>
      <c r="J4314" s="514"/>
      <c r="K4314" s="639"/>
      <c r="L4314" s="514"/>
      <c r="M4314" s="199"/>
      <c r="N4314" s="686"/>
    </row>
    <row r="4315" spans="1:14" ht="31.5" customHeight="1" thickTop="1">
      <c r="A4315" s="320"/>
      <c r="B4315" s="709" t="s">
        <v>3478</v>
      </c>
      <c r="C4315" s="712" t="s">
        <v>3828</v>
      </c>
      <c r="D4315" s="715" t="s">
        <v>3829</v>
      </c>
      <c r="E4315" s="727" t="s">
        <v>59</v>
      </c>
      <c r="F4315" s="728" t="s">
        <v>3836</v>
      </c>
      <c r="G4315" s="730" t="s">
        <v>3837</v>
      </c>
      <c r="H4315" s="605" t="s">
        <v>22</v>
      </c>
      <c r="I4315" s="512"/>
      <c r="J4315" s="512"/>
      <c r="K4315" s="512"/>
      <c r="L4315" s="512"/>
      <c r="M4315" s="195"/>
      <c r="N4315" s="681"/>
    </row>
    <row r="4316" spans="1:14" ht="31.5" customHeight="1">
      <c r="A4316" s="320"/>
      <c r="B4316" s="710"/>
      <c r="C4316" s="713"/>
      <c r="D4316" s="716"/>
      <c r="E4316" s="719"/>
      <c r="F4316" s="722"/>
      <c r="G4316" s="725"/>
      <c r="H4316" s="606" t="s">
        <v>24</v>
      </c>
      <c r="I4316" s="514"/>
      <c r="J4316" s="514"/>
      <c r="K4316" s="514"/>
      <c r="L4316" s="514"/>
      <c r="M4316" s="199"/>
      <c r="N4316" s="682"/>
    </row>
    <row r="4317" spans="1:14" ht="31.5" customHeight="1" thickBot="1">
      <c r="A4317" s="320"/>
      <c r="B4317" s="711"/>
      <c r="C4317" s="714"/>
      <c r="D4317" s="717"/>
      <c r="E4317" s="719"/>
      <c r="F4317" s="722"/>
      <c r="G4317" s="725"/>
      <c r="H4317" s="606" t="s">
        <v>25</v>
      </c>
      <c r="I4317" s="514"/>
      <c r="J4317" s="514"/>
      <c r="K4317" s="639"/>
      <c r="L4317" s="514"/>
      <c r="M4317" s="199"/>
      <c r="N4317" s="687"/>
    </row>
    <row r="4318" spans="1:14" ht="31.5" customHeight="1" thickTop="1">
      <c r="A4318" s="320"/>
      <c r="B4318" s="709" t="s">
        <v>3478</v>
      </c>
      <c r="C4318" s="712" t="s">
        <v>3828</v>
      </c>
      <c r="D4318" s="715" t="s">
        <v>3829</v>
      </c>
      <c r="E4318" s="727" t="s">
        <v>91</v>
      </c>
      <c r="F4318" s="728" t="s">
        <v>3838</v>
      </c>
      <c r="G4318" s="730" t="s">
        <v>3839</v>
      </c>
      <c r="H4318" s="605" t="s">
        <v>22</v>
      </c>
      <c r="I4318" s="512"/>
      <c r="J4318" s="512"/>
      <c r="K4318" s="512"/>
      <c r="L4318" s="512"/>
      <c r="M4318" s="195"/>
      <c r="N4318" s="681"/>
    </row>
    <row r="4319" spans="1:14" ht="31.5" customHeight="1">
      <c r="A4319" s="320"/>
      <c r="B4319" s="710"/>
      <c r="C4319" s="713"/>
      <c r="D4319" s="716"/>
      <c r="E4319" s="719"/>
      <c r="F4319" s="722"/>
      <c r="G4319" s="725"/>
      <c r="H4319" s="606" t="s">
        <v>24</v>
      </c>
      <c r="I4319" s="514"/>
      <c r="J4319" s="514"/>
      <c r="K4319" s="514"/>
      <c r="L4319" s="514"/>
      <c r="M4319" s="199"/>
      <c r="N4319" s="682"/>
    </row>
    <row r="4320" spans="1:14" ht="31.5" customHeight="1" thickBot="1">
      <c r="A4320" s="320"/>
      <c r="B4320" s="711"/>
      <c r="C4320" s="714"/>
      <c r="D4320" s="717"/>
      <c r="E4320" s="719"/>
      <c r="F4320" s="722"/>
      <c r="G4320" s="725"/>
      <c r="H4320" s="606" t="s">
        <v>25</v>
      </c>
      <c r="I4320" s="514"/>
      <c r="J4320" s="514"/>
      <c r="K4320" s="639"/>
      <c r="L4320" s="514"/>
      <c r="M4320" s="199"/>
      <c r="N4320" s="683"/>
    </row>
    <row r="4321" spans="1:14" ht="31.5" customHeight="1" thickTop="1">
      <c r="A4321" s="320"/>
      <c r="B4321" s="709" t="s">
        <v>3478</v>
      </c>
      <c r="C4321" s="712" t="s">
        <v>3828</v>
      </c>
      <c r="D4321" s="715" t="s">
        <v>3829</v>
      </c>
      <c r="E4321" s="727" t="s">
        <v>94</v>
      </c>
      <c r="F4321" s="728" t="s">
        <v>3840</v>
      </c>
      <c r="G4321" s="730" t="s">
        <v>3841</v>
      </c>
      <c r="H4321" s="605" t="s">
        <v>22</v>
      </c>
      <c r="I4321" s="512"/>
      <c r="J4321" s="512"/>
      <c r="K4321" s="512"/>
      <c r="L4321" s="512"/>
      <c r="M4321" s="195"/>
      <c r="N4321" s="681"/>
    </row>
    <row r="4322" spans="1:14" ht="31.5" customHeight="1">
      <c r="A4322" s="320"/>
      <c r="B4322" s="710"/>
      <c r="C4322" s="713"/>
      <c r="D4322" s="716"/>
      <c r="E4322" s="719"/>
      <c r="F4322" s="722"/>
      <c r="G4322" s="725"/>
      <c r="H4322" s="606" t="s">
        <v>24</v>
      </c>
      <c r="I4322" s="514"/>
      <c r="J4322" s="514"/>
      <c r="K4322" s="514"/>
      <c r="L4322" s="514"/>
      <c r="M4322" s="199"/>
      <c r="N4322" s="682"/>
    </row>
    <row r="4323" spans="1:14" ht="31.5" customHeight="1" thickBot="1">
      <c r="A4323" s="320"/>
      <c r="B4323" s="711"/>
      <c r="C4323" s="714"/>
      <c r="D4323" s="717"/>
      <c r="E4323" s="719"/>
      <c r="F4323" s="722"/>
      <c r="G4323" s="725"/>
      <c r="H4323" s="606" t="s">
        <v>25</v>
      </c>
      <c r="I4323" s="514"/>
      <c r="J4323" s="514"/>
      <c r="K4323" s="639"/>
      <c r="L4323" s="514"/>
      <c r="M4323" s="199"/>
      <c r="N4323" s="683"/>
    </row>
    <row r="4324" spans="1:14" ht="31.5" customHeight="1" thickTop="1">
      <c r="A4324" s="320"/>
      <c r="B4324" s="709" t="s">
        <v>3478</v>
      </c>
      <c r="C4324" s="712" t="s">
        <v>3828</v>
      </c>
      <c r="D4324" s="715" t="s">
        <v>3829</v>
      </c>
      <c r="E4324" s="727" t="s">
        <v>30</v>
      </c>
      <c r="F4324" s="728" t="s">
        <v>3842</v>
      </c>
      <c r="G4324" s="730" t="s">
        <v>3843</v>
      </c>
      <c r="H4324" s="605" t="s">
        <v>22</v>
      </c>
      <c r="I4324" s="512"/>
      <c r="J4324" s="512"/>
      <c r="K4324" s="512"/>
      <c r="L4324" s="512"/>
      <c r="M4324" s="195"/>
      <c r="N4324" s="684"/>
    </row>
    <row r="4325" spans="1:14" ht="31.5" customHeight="1">
      <c r="A4325" s="320"/>
      <c r="B4325" s="710"/>
      <c r="C4325" s="713"/>
      <c r="D4325" s="716"/>
      <c r="E4325" s="719"/>
      <c r="F4325" s="722"/>
      <c r="G4325" s="725"/>
      <c r="H4325" s="606" t="s">
        <v>24</v>
      </c>
      <c r="I4325" s="514"/>
      <c r="J4325" s="514"/>
      <c r="K4325" s="514"/>
      <c r="L4325" s="514"/>
      <c r="M4325" s="199"/>
      <c r="N4325" s="685"/>
    </row>
    <row r="4326" spans="1:14" ht="31.5" customHeight="1" thickBot="1">
      <c r="A4326" s="320"/>
      <c r="B4326" s="711"/>
      <c r="C4326" s="714"/>
      <c r="D4326" s="717"/>
      <c r="E4326" s="719"/>
      <c r="F4326" s="722"/>
      <c r="G4326" s="725"/>
      <c r="H4326" s="606" t="s">
        <v>25</v>
      </c>
      <c r="I4326" s="514"/>
      <c r="J4326" s="514"/>
      <c r="K4326" s="639"/>
      <c r="L4326" s="514"/>
      <c r="M4326" s="199"/>
      <c r="N4326" s="686"/>
    </row>
    <row r="4327" spans="1:14" ht="31.5" customHeight="1" thickTop="1">
      <c r="A4327" s="320"/>
      <c r="B4327" s="709" t="s">
        <v>3478</v>
      </c>
      <c r="C4327" s="712" t="s">
        <v>3828</v>
      </c>
      <c r="D4327" s="715" t="s">
        <v>3829</v>
      </c>
      <c r="E4327" s="727" t="s">
        <v>33</v>
      </c>
      <c r="F4327" s="728" t="s">
        <v>3844</v>
      </c>
      <c r="G4327" s="730" t="s">
        <v>3845</v>
      </c>
      <c r="H4327" s="605" t="s">
        <v>22</v>
      </c>
      <c r="I4327" s="512"/>
      <c r="J4327" s="512"/>
      <c r="K4327" s="512"/>
      <c r="L4327" s="512"/>
      <c r="M4327" s="195"/>
      <c r="N4327" s="681"/>
    </row>
    <row r="4328" spans="1:14" ht="31.5" customHeight="1">
      <c r="A4328" s="320"/>
      <c r="B4328" s="710"/>
      <c r="C4328" s="713"/>
      <c r="D4328" s="716"/>
      <c r="E4328" s="719"/>
      <c r="F4328" s="722"/>
      <c r="G4328" s="725"/>
      <c r="H4328" s="606" t="s">
        <v>24</v>
      </c>
      <c r="I4328" s="514"/>
      <c r="J4328" s="514"/>
      <c r="K4328" s="514"/>
      <c r="L4328" s="514"/>
      <c r="M4328" s="199"/>
      <c r="N4328" s="682"/>
    </row>
    <row r="4329" spans="1:14" ht="31.5" customHeight="1" thickBot="1">
      <c r="A4329" s="320"/>
      <c r="B4329" s="711"/>
      <c r="C4329" s="714"/>
      <c r="D4329" s="717"/>
      <c r="E4329" s="719"/>
      <c r="F4329" s="722"/>
      <c r="G4329" s="725"/>
      <c r="H4329" s="606" t="s">
        <v>25</v>
      </c>
      <c r="I4329" s="514"/>
      <c r="J4329" s="514"/>
      <c r="K4329" s="639"/>
      <c r="L4329" s="514"/>
      <c r="M4329" s="199"/>
      <c r="N4329" s="683"/>
    </row>
    <row r="4330" spans="1:14" ht="31.5" customHeight="1" thickTop="1">
      <c r="A4330" s="320"/>
      <c r="B4330" s="709" t="s">
        <v>3478</v>
      </c>
      <c r="C4330" s="712" t="s">
        <v>3828</v>
      </c>
      <c r="D4330" s="715" t="s">
        <v>3829</v>
      </c>
      <c r="E4330" s="727" t="s">
        <v>36</v>
      </c>
      <c r="F4330" s="728" t="s">
        <v>3846</v>
      </c>
      <c r="G4330" s="730" t="s">
        <v>3847</v>
      </c>
      <c r="H4330" s="605" t="s">
        <v>22</v>
      </c>
      <c r="I4330" s="512"/>
      <c r="J4330" s="512"/>
      <c r="K4330" s="512"/>
      <c r="L4330" s="512"/>
      <c r="M4330" s="195"/>
      <c r="N4330" s="684"/>
    </row>
    <row r="4331" spans="1:14" ht="31.5" customHeight="1">
      <c r="A4331" s="320"/>
      <c r="B4331" s="710"/>
      <c r="C4331" s="713"/>
      <c r="D4331" s="716"/>
      <c r="E4331" s="719"/>
      <c r="F4331" s="722"/>
      <c r="G4331" s="725"/>
      <c r="H4331" s="606" t="s">
        <v>24</v>
      </c>
      <c r="I4331" s="514"/>
      <c r="J4331" s="514"/>
      <c r="K4331" s="514"/>
      <c r="L4331" s="514"/>
      <c r="M4331" s="199"/>
      <c r="N4331" s="685"/>
    </row>
    <row r="4332" spans="1:14" ht="31.5" customHeight="1" thickBot="1">
      <c r="A4332" s="320"/>
      <c r="B4332" s="711"/>
      <c r="C4332" s="714"/>
      <c r="D4332" s="717"/>
      <c r="E4332" s="719"/>
      <c r="F4332" s="722"/>
      <c r="G4332" s="725"/>
      <c r="H4332" s="606" t="s">
        <v>25</v>
      </c>
      <c r="I4332" s="514"/>
      <c r="J4332" s="514"/>
      <c r="K4332" s="639"/>
      <c r="L4332" s="514"/>
      <c r="M4332" s="199"/>
      <c r="N4332" s="686"/>
    </row>
    <row r="4333" spans="1:14" ht="31.5" customHeight="1" thickTop="1">
      <c r="A4333" s="320"/>
      <c r="B4333" s="709" t="s">
        <v>3478</v>
      </c>
      <c r="C4333" s="712" t="s">
        <v>3828</v>
      </c>
      <c r="D4333" s="715" t="s">
        <v>3829</v>
      </c>
      <c r="E4333" s="727" t="s">
        <v>39</v>
      </c>
      <c r="F4333" s="728" t="s">
        <v>3848</v>
      </c>
      <c r="G4333" s="730" t="s">
        <v>3849</v>
      </c>
      <c r="H4333" s="605" t="s">
        <v>22</v>
      </c>
      <c r="I4333" s="512"/>
      <c r="J4333" s="512"/>
      <c r="K4333" s="512"/>
      <c r="L4333" s="512"/>
      <c r="M4333" s="195"/>
      <c r="N4333" s="681"/>
    </row>
    <row r="4334" spans="1:14" ht="31.5" customHeight="1">
      <c r="A4334" s="320"/>
      <c r="B4334" s="710"/>
      <c r="C4334" s="713"/>
      <c r="D4334" s="716"/>
      <c r="E4334" s="719"/>
      <c r="F4334" s="722"/>
      <c r="G4334" s="725"/>
      <c r="H4334" s="606" t="s">
        <v>24</v>
      </c>
      <c r="I4334" s="514"/>
      <c r="J4334" s="514"/>
      <c r="K4334" s="514"/>
      <c r="L4334" s="514"/>
      <c r="M4334" s="199"/>
      <c r="N4334" s="682"/>
    </row>
    <row r="4335" spans="1:14" ht="31.5" customHeight="1" thickBot="1">
      <c r="A4335" s="320"/>
      <c r="B4335" s="711"/>
      <c r="C4335" s="714"/>
      <c r="D4335" s="717"/>
      <c r="E4335" s="719"/>
      <c r="F4335" s="722"/>
      <c r="G4335" s="725"/>
      <c r="H4335" s="606" t="s">
        <v>25</v>
      </c>
      <c r="I4335" s="514"/>
      <c r="J4335" s="514"/>
      <c r="K4335" s="639"/>
      <c r="L4335" s="514"/>
      <c r="M4335" s="199"/>
      <c r="N4335" s="683"/>
    </row>
    <row r="4336" spans="1:14" ht="31.5" customHeight="1" thickTop="1">
      <c r="A4336" s="320"/>
      <c r="B4336" s="709" t="s">
        <v>3478</v>
      </c>
      <c r="C4336" s="712" t="s">
        <v>3828</v>
      </c>
      <c r="D4336" s="715" t="s">
        <v>3829</v>
      </c>
      <c r="E4336" s="727" t="s">
        <v>42</v>
      </c>
      <c r="F4336" s="728" t="s">
        <v>3850</v>
      </c>
      <c r="G4336" s="730" t="s">
        <v>3851</v>
      </c>
      <c r="H4336" s="605" t="s">
        <v>22</v>
      </c>
      <c r="I4336" s="512"/>
      <c r="J4336" s="512"/>
      <c r="K4336" s="512"/>
      <c r="L4336" s="512"/>
      <c r="M4336" s="195"/>
      <c r="N4336" s="684"/>
    </row>
    <row r="4337" spans="1:14" ht="31.5" customHeight="1">
      <c r="A4337" s="320"/>
      <c r="B4337" s="710"/>
      <c r="C4337" s="713"/>
      <c r="D4337" s="716"/>
      <c r="E4337" s="719"/>
      <c r="F4337" s="722"/>
      <c r="G4337" s="725"/>
      <c r="H4337" s="606" t="s">
        <v>24</v>
      </c>
      <c r="I4337" s="514"/>
      <c r="J4337" s="514"/>
      <c r="K4337" s="514"/>
      <c r="L4337" s="514"/>
      <c r="M4337" s="199"/>
      <c r="N4337" s="685"/>
    </row>
    <row r="4338" spans="1:14" ht="31.5" customHeight="1" thickBot="1">
      <c r="A4338" s="320"/>
      <c r="B4338" s="711"/>
      <c r="C4338" s="714"/>
      <c r="D4338" s="717"/>
      <c r="E4338" s="719"/>
      <c r="F4338" s="722"/>
      <c r="G4338" s="725"/>
      <c r="H4338" s="606" t="s">
        <v>25</v>
      </c>
      <c r="I4338" s="514"/>
      <c r="J4338" s="514"/>
      <c r="K4338" s="639"/>
      <c r="L4338" s="514"/>
      <c r="M4338" s="199"/>
      <c r="N4338" s="686"/>
    </row>
    <row r="4339" spans="1:14" ht="31.5" customHeight="1" thickTop="1">
      <c r="A4339" s="320"/>
      <c r="B4339" s="709" t="s">
        <v>3478</v>
      </c>
      <c r="C4339" s="712" t="s">
        <v>3828</v>
      </c>
      <c r="D4339" s="715" t="s">
        <v>3829</v>
      </c>
      <c r="E4339" s="727" t="s">
        <v>402</v>
      </c>
      <c r="F4339" s="728" t="s">
        <v>3852</v>
      </c>
      <c r="G4339" s="730" t="s">
        <v>3853</v>
      </c>
      <c r="H4339" s="605" t="s">
        <v>22</v>
      </c>
      <c r="I4339" s="512"/>
      <c r="J4339" s="512"/>
      <c r="K4339" s="512"/>
      <c r="L4339" s="512"/>
      <c r="M4339" s="195"/>
      <c r="N4339" s="681"/>
    </row>
    <row r="4340" spans="1:14" ht="31.5" customHeight="1">
      <c r="A4340" s="320"/>
      <c r="B4340" s="710"/>
      <c r="C4340" s="713"/>
      <c r="D4340" s="716"/>
      <c r="E4340" s="719"/>
      <c r="F4340" s="722"/>
      <c r="G4340" s="725"/>
      <c r="H4340" s="606" t="s">
        <v>24</v>
      </c>
      <c r="I4340" s="514"/>
      <c r="J4340" s="514"/>
      <c r="K4340" s="514"/>
      <c r="L4340" s="514"/>
      <c r="M4340" s="199"/>
      <c r="N4340" s="682"/>
    </row>
    <row r="4341" spans="1:14" ht="31.5" customHeight="1" thickBot="1">
      <c r="A4341" s="320"/>
      <c r="B4341" s="711"/>
      <c r="C4341" s="714"/>
      <c r="D4341" s="717"/>
      <c r="E4341" s="719"/>
      <c r="F4341" s="722"/>
      <c r="G4341" s="725"/>
      <c r="H4341" s="606" t="s">
        <v>25</v>
      </c>
      <c r="I4341" s="514"/>
      <c r="J4341" s="514"/>
      <c r="K4341" s="639"/>
      <c r="L4341" s="514"/>
      <c r="M4341" s="199"/>
      <c r="N4341" s="683"/>
    </row>
    <row r="4342" spans="1:14" ht="31.5" customHeight="1" thickTop="1">
      <c r="A4342" s="320"/>
      <c r="B4342" s="709" t="s">
        <v>3478</v>
      </c>
      <c r="C4342" s="712" t="s">
        <v>3828</v>
      </c>
      <c r="D4342" s="715" t="s">
        <v>3829</v>
      </c>
      <c r="E4342" s="727" t="s">
        <v>406</v>
      </c>
      <c r="F4342" s="728" t="s">
        <v>3854</v>
      </c>
      <c r="G4342" s="730" t="s">
        <v>3855</v>
      </c>
      <c r="H4342" s="605" t="s">
        <v>22</v>
      </c>
      <c r="I4342" s="512"/>
      <c r="J4342" s="512"/>
      <c r="K4342" s="512"/>
      <c r="L4342" s="512"/>
      <c r="M4342" s="195"/>
      <c r="N4342" s="684"/>
    </row>
    <row r="4343" spans="1:14" ht="31.5" customHeight="1">
      <c r="A4343" s="320"/>
      <c r="B4343" s="710"/>
      <c r="C4343" s="713"/>
      <c r="D4343" s="716"/>
      <c r="E4343" s="719"/>
      <c r="F4343" s="722"/>
      <c r="G4343" s="725"/>
      <c r="H4343" s="606" t="s">
        <v>24</v>
      </c>
      <c r="I4343" s="514"/>
      <c r="J4343" s="514"/>
      <c r="K4343" s="514"/>
      <c r="L4343" s="514"/>
      <c r="M4343" s="199"/>
      <c r="N4343" s="685"/>
    </row>
    <row r="4344" spans="1:14" ht="31.5" customHeight="1" thickBot="1">
      <c r="A4344" s="320"/>
      <c r="B4344" s="711"/>
      <c r="C4344" s="714"/>
      <c r="D4344" s="717"/>
      <c r="E4344" s="719"/>
      <c r="F4344" s="722"/>
      <c r="G4344" s="725"/>
      <c r="H4344" s="606" t="s">
        <v>25</v>
      </c>
      <c r="I4344" s="514"/>
      <c r="J4344" s="514"/>
      <c r="K4344" s="639"/>
      <c r="L4344" s="514"/>
      <c r="M4344" s="199"/>
      <c r="N4344" s="686"/>
    </row>
    <row r="4345" spans="1:14" ht="31.5" customHeight="1" thickTop="1">
      <c r="A4345" s="320"/>
      <c r="B4345" s="709" t="s">
        <v>3478</v>
      </c>
      <c r="C4345" s="712" t="s">
        <v>3828</v>
      </c>
      <c r="D4345" s="715" t="s">
        <v>3829</v>
      </c>
      <c r="E4345" s="727" t="s">
        <v>409</v>
      </c>
      <c r="F4345" s="728" t="s">
        <v>3856</v>
      </c>
      <c r="G4345" s="730" t="s">
        <v>3857</v>
      </c>
      <c r="H4345" s="605" t="s">
        <v>22</v>
      </c>
      <c r="I4345" s="512"/>
      <c r="J4345" s="512"/>
      <c r="K4345" s="512"/>
      <c r="L4345" s="512"/>
      <c r="M4345" s="195"/>
      <c r="N4345" s="681"/>
    </row>
    <row r="4346" spans="1:14" ht="31.5" customHeight="1">
      <c r="A4346" s="320"/>
      <c r="B4346" s="710"/>
      <c r="C4346" s="713"/>
      <c r="D4346" s="716"/>
      <c r="E4346" s="719"/>
      <c r="F4346" s="722"/>
      <c r="G4346" s="725"/>
      <c r="H4346" s="606" t="s">
        <v>24</v>
      </c>
      <c r="I4346" s="514"/>
      <c r="J4346" s="514"/>
      <c r="K4346" s="514"/>
      <c r="L4346" s="514"/>
      <c r="M4346" s="199"/>
      <c r="N4346" s="682"/>
    </row>
    <row r="4347" spans="1:14" ht="31.5" customHeight="1" thickBot="1">
      <c r="A4347" s="320"/>
      <c r="B4347" s="711"/>
      <c r="C4347" s="714"/>
      <c r="D4347" s="717"/>
      <c r="E4347" s="719"/>
      <c r="F4347" s="722"/>
      <c r="G4347" s="725"/>
      <c r="H4347" s="606" t="s">
        <v>25</v>
      </c>
      <c r="I4347" s="514"/>
      <c r="J4347" s="514"/>
      <c r="K4347" s="639"/>
      <c r="L4347" s="514"/>
      <c r="M4347" s="199"/>
      <c r="N4347" s="687"/>
    </row>
    <row r="4348" spans="1:14" ht="31.5" customHeight="1" thickTop="1">
      <c r="A4348" s="320"/>
      <c r="B4348" s="709" t="s">
        <v>3478</v>
      </c>
      <c r="C4348" s="712" t="s">
        <v>3828</v>
      </c>
      <c r="D4348" s="715" t="s">
        <v>3829</v>
      </c>
      <c r="E4348" s="727" t="s">
        <v>412</v>
      </c>
      <c r="F4348" s="728" t="s">
        <v>3858</v>
      </c>
      <c r="G4348" s="730" t="s">
        <v>3859</v>
      </c>
      <c r="H4348" s="605" t="s">
        <v>22</v>
      </c>
      <c r="I4348" s="512"/>
      <c r="J4348" s="512"/>
      <c r="K4348" s="512"/>
      <c r="L4348" s="512"/>
      <c r="M4348" s="195"/>
      <c r="N4348" s="681"/>
    </row>
    <row r="4349" spans="1:14" ht="31.5" customHeight="1">
      <c r="A4349" s="320"/>
      <c r="B4349" s="710"/>
      <c r="C4349" s="713"/>
      <c r="D4349" s="716"/>
      <c r="E4349" s="719"/>
      <c r="F4349" s="722"/>
      <c r="G4349" s="725"/>
      <c r="H4349" s="606" t="s">
        <v>24</v>
      </c>
      <c r="I4349" s="514"/>
      <c r="J4349" s="514"/>
      <c r="K4349" s="514"/>
      <c r="L4349" s="514"/>
      <c r="M4349" s="199"/>
      <c r="N4349" s="682"/>
    </row>
    <row r="4350" spans="1:14" ht="31.5" customHeight="1" thickBot="1">
      <c r="A4350" s="320"/>
      <c r="B4350" s="711"/>
      <c r="C4350" s="714"/>
      <c r="D4350" s="717"/>
      <c r="E4350" s="719"/>
      <c r="F4350" s="722"/>
      <c r="G4350" s="725"/>
      <c r="H4350" s="606" t="s">
        <v>25</v>
      </c>
      <c r="I4350" s="514"/>
      <c r="J4350" s="514"/>
      <c r="K4350" s="639"/>
      <c r="L4350" s="514"/>
      <c r="M4350" s="199"/>
      <c r="N4350" s="687"/>
    </row>
    <row r="4351" spans="1:14" ht="31.5" customHeight="1" thickTop="1">
      <c r="A4351" s="320"/>
      <c r="B4351" s="709" t="s">
        <v>3478</v>
      </c>
      <c r="C4351" s="712" t="s">
        <v>3828</v>
      </c>
      <c r="D4351" s="715" t="s">
        <v>3829</v>
      </c>
      <c r="E4351" s="727" t="s">
        <v>415</v>
      </c>
      <c r="F4351" s="728" t="s">
        <v>3860</v>
      </c>
      <c r="G4351" s="730" t="s">
        <v>3861</v>
      </c>
      <c r="H4351" s="605" t="s">
        <v>22</v>
      </c>
      <c r="I4351" s="512"/>
      <c r="J4351" s="512"/>
      <c r="K4351" s="512"/>
      <c r="L4351" s="512"/>
      <c r="M4351" s="195"/>
      <c r="N4351" s="681"/>
    </row>
    <row r="4352" spans="1:14" ht="31.5" customHeight="1">
      <c r="A4352" s="320"/>
      <c r="B4352" s="710"/>
      <c r="C4352" s="713"/>
      <c r="D4352" s="716"/>
      <c r="E4352" s="719"/>
      <c r="F4352" s="722"/>
      <c r="G4352" s="725"/>
      <c r="H4352" s="606" t="s">
        <v>24</v>
      </c>
      <c r="I4352" s="514"/>
      <c r="J4352" s="514"/>
      <c r="K4352" s="514"/>
      <c r="L4352" s="514"/>
      <c r="M4352" s="199"/>
      <c r="N4352" s="682"/>
    </row>
    <row r="4353" spans="1:14" ht="31.5" customHeight="1" thickBot="1">
      <c r="A4353" s="320"/>
      <c r="B4353" s="711"/>
      <c r="C4353" s="714"/>
      <c r="D4353" s="717"/>
      <c r="E4353" s="719"/>
      <c r="F4353" s="722"/>
      <c r="G4353" s="725"/>
      <c r="H4353" s="606" t="s">
        <v>25</v>
      </c>
      <c r="I4353" s="514"/>
      <c r="J4353" s="514"/>
      <c r="K4353" s="639"/>
      <c r="L4353" s="514"/>
      <c r="M4353" s="199"/>
      <c r="N4353" s="683"/>
    </row>
    <row r="4354" spans="1:14" ht="31.5" customHeight="1" thickTop="1">
      <c r="A4354" s="320"/>
      <c r="B4354" s="709" t="s">
        <v>3478</v>
      </c>
      <c r="C4354" s="712" t="s">
        <v>3828</v>
      </c>
      <c r="D4354" s="715" t="s">
        <v>3829</v>
      </c>
      <c r="E4354" s="727" t="s">
        <v>418</v>
      </c>
      <c r="F4354" s="728" t="s">
        <v>3862</v>
      </c>
      <c r="G4354" s="730" t="s">
        <v>3863</v>
      </c>
      <c r="H4354" s="605" t="s">
        <v>22</v>
      </c>
      <c r="I4354" s="512"/>
      <c r="J4354" s="512"/>
      <c r="K4354" s="512"/>
      <c r="L4354" s="512"/>
      <c r="M4354" s="195"/>
      <c r="N4354" s="684"/>
    </row>
    <row r="4355" spans="1:14" ht="31.5" customHeight="1">
      <c r="A4355" s="320"/>
      <c r="B4355" s="710"/>
      <c r="C4355" s="713"/>
      <c r="D4355" s="716"/>
      <c r="E4355" s="719"/>
      <c r="F4355" s="722"/>
      <c r="G4355" s="725"/>
      <c r="H4355" s="606" t="s">
        <v>24</v>
      </c>
      <c r="I4355" s="514"/>
      <c r="J4355" s="514"/>
      <c r="K4355" s="514"/>
      <c r="L4355" s="514"/>
      <c r="M4355" s="199"/>
      <c r="N4355" s="685"/>
    </row>
    <row r="4356" spans="1:14" ht="31.5" customHeight="1" thickBot="1">
      <c r="A4356" s="320"/>
      <c r="B4356" s="711"/>
      <c r="C4356" s="714"/>
      <c r="D4356" s="717"/>
      <c r="E4356" s="719"/>
      <c r="F4356" s="722"/>
      <c r="G4356" s="725"/>
      <c r="H4356" s="606" t="s">
        <v>25</v>
      </c>
      <c r="I4356" s="514"/>
      <c r="J4356" s="514"/>
      <c r="K4356" s="639"/>
      <c r="L4356" s="514"/>
      <c r="M4356" s="199"/>
      <c r="N4356" s="686"/>
    </row>
    <row r="4357" spans="1:14" ht="31.5" customHeight="1" thickTop="1">
      <c r="A4357" s="320"/>
      <c r="B4357" s="709" t="s">
        <v>3478</v>
      </c>
      <c r="C4357" s="712" t="s">
        <v>3828</v>
      </c>
      <c r="D4357" s="715" t="s">
        <v>3829</v>
      </c>
      <c r="E4357" s="727" t="s">
        <v>421</v>
      </c>
      <c r="F4357" s="728" t="s">
        <v>3864</v>
      </c>
      <c r="G4357" s="730" t="s">
        <v>3865</v>
      </c>
      <c r="H4357" s="605" t="s">
        <v>22</v>
      </c>
      <c r="I4357" s="512"/>
      <c r="J4357" s="512"/>
      <c r="K4357" s="512"/>
      <c r="L4357" s="512"/>
      <c r="M4357" s="195"/>
      <c r="N4357" s="681"/>
    </row>
    <row r="4358" spans="1:14" ht="31.5" customHeight="1">
      <c r="A4358" s="320"/>
      <c r="B4358" s="710"/>
      <c r="C4358" s="713"/>
      <c r="D4358" s="716"/>
      <c r="E4358" s="719"/>
      <c r="F4358" s="722"/>
      <c r="G4358" s="725"/>
      <c r="H4358" s="606" t="s">
        <v>24</v>
      </c>
      <c r="I4358" s="514"/>
      <c r="J4358" s="514"/>
      <c r="K4358" s="514"/>
      <c r="L4358" s="514"/>
      <c r="M4358" s="199"/>
      <c r="N4358" s="682"/>
    </row>
    <row r="4359" spans="1:14" ht="31.5" customHeight="1" thickBot="1">
      <c r="A4359" s="320"/>
      <c r="B4359" s="711"/>
      <c r="C4359" s="714"/>
      <c r="D4359" s="717"/>
      <c r="E4359" s="719"/>
      <c r="F4359" s="722"/>
      <c r="G4359" s="725"/>
      <c r="H4359" s="606" t="s">
        <v>25</v>
      </c>
      <c r="I4359" s="514"/>
      <c r="J4359" s="514"/>
      <c r="K4359" s="639"/>
      <c r="L4359" s="514"/>
      <c r="M4359" s="199"/>
      <c r="N4359" s="683"/>
    </row>
    <row r="4360" spans="1:14" ht="31.5" customHeight="1" thickTop="1">
      <c r="A4360" s="320"/>
      <c r="B4360" s="709" t="s">
        <v>3478</v>
      </c>
      <c r="C4360" s="712" t="s">
        <v>3866</v>
      </c>
      <c r="D4360" s="715" t="s">
        <v>3867</v>
      </c>
      <c r="E4360" s="727" t="s">
        <v>19</v>
      </c>
      <c r="F4360" s="728" t="s">
        <v>3868</v>
      </c>
      <c r="G4360" s="730" t="s">
        <v>3869</v>
      </c>
      <c r="H4360" s="605" t="s">
        <v>22</v>
      </c>
      <c r="I4360" s="512"/>
      <c r="J4360" s="512"/>
      <c r="K4360" s="512"/>
      <c r="L4360" s="512"/>
      <c r="M4360" s="195"/>
      <c r="N4360" s="681"/>
    </row>
    <row r="4361" spans="1:14" ht="31.5" customHeight="1">
      <c r="A4361" s="320"/>
      <c r="B4361" s="710"/>
      <c r="C4361" s="713"/>
      <c r="D4361" s="716"/>
      <c r="E4361" s="719"/>
      <c r="F4361" s="722"/>
      <c r="G4361" s="725"/>
      <c r="H4361" s="606" t="s">
        <v>24</v>
      </c>
      <c r="I4361" s="514"/>
      <c r="J4361" s="514"/>
      <c r="K4361" s="514"/>
      <c r="L4361" s="514"/>
      <c r="M4361" s="199"/>
      <c r="N4361" s="682"/>
    </row>
    <row r="4362" spans="1:14" ht="31.5" customHeight="1" thickBot="1">
      <c r="A4362" s="320"/>
      <c r="B4362" s="711"/>
      <c r="C4362" s="714"/>
      <c r="D4362" s="717"/>
      <c r="E4362" s="719"/>
      <c r="F4362" s="722"/>
      <c r="G4362" s="725"/>
      <c r="H4362" s="606" t="s">
        <v>25</v>
      </c>
      <c r="I4362" s="514"/>
      <c r="J4362" s="514"/>
      <c r="K4362" s="639"/>
      <c r="L4362" s="514"/>
      <c r="M4362" s="199">
        <v>0.02</v>
      </c>
      <c r="N4362" s="683"/>
    </row>
    <row r="4363" spans="1:14" ht="31.5" customHeight="1" thickTop="1">
      <c r="A4363" s="320"/>
      <c r="B4363" s="709" t="s">
        <v>3478</v>
      </c>
      <c r="C4363" s="712" t="s">
        <v>3866</v>
      </c>
      <c r="D4363" s="715" t="s">
        <v>3867</v>
      </c>
      <c r="E4363" s="727" t="s">
        <v>26</v>
      </c>
      <c r="F4363" s="728" t="s">
        <v>3870</v>
      </c>
      <c r="G4363" s="730" t="s">
        <v>3871</v>
      </c>
      <c r="H4363" s="605" t="s">
        <v>22</v>
      </c>
      <c r="I4363" s="512">
        <v>0</v>
      </c>
      <c r="J4363" s="512">
        <v>0</v>
      </c>
      <c r="K4363" s="512">
        <v>0</v>
      </c>
      <c r="L4363" s="512">
        <v>0</v>
      </c>
      <c r="M4363" s="195">
        <v>0</v>
      </c>
      <c r="N4363" s="684"/>
    </row>
    <row r="4364" spans="1:14" ht="31.5" customHeight="1">
      <c r="A4364" s="320"/>
      <c r="B4364" s="710"/>
      <c r="C4364" s="713"/>
      <c r="D4364" s="716"/>
      <c r="E4364" s="719"/>
      <c r="F4364" s="722"/>
      <c r="G4364" s="725"/>
      <c r="H4364" s="606" t="s">
        <v>24</v>
      </c>
      <c r="I4364" s="514">
        <v>5</v>
      </c>
      <c r="J4364" s="514">
        <v>5</v>
      </c>
      <c r="K4364" s="514">
        <v>0</v>
      </c>
      <c r="L4364" s="514">
        <v>0</v>
      </c>
      <c r="M4364" s="199">
        <v>0</v>
      </c>
      <c r="N4364" s="685"/>
    </row>
    <row r="4365" spans="1:14" ht="31.5" customHeight="1" thickBot="1">
      <c r="A4365" s="320"/>
      <c r="B4365" s="711"/>
      <c r="C4365" s="714"/>
      <c r="D4365" s="717"/>
      <c r="E4365" s="719"/>
      <c r="F4365" s="722"/>
      <c r="G4365" s="725"/>
      <c r="H4365" s="606" t="s">
        <v>25</v>
      </c>
      <c r="I4365" s="514">
        <f>I4363/I4364</f>
        <v>0</v>
      </c>
      <c r="J4365" s="514">
        <f>J4363/J4364</f>
        <v>0</v>
      </c>
      <c r="K4365" s="639">
        <v>0</v>
      </c>
      <c r="L4365" s="514">
        <v>0</v>
      </c>
      <c r="M4365" s="199">
        <v>0</v>
      </c>
      <c r="N4365" s="686"/>
    </row>
    <row r="4366" spans="1:14" ht="31.5" customHeight="1" thickTop="1">
      <c r="A4366" s="320"/>
      <c r="B4366" s="709" t="s">
        <v>3478</v>
      </c>
      <c r="C4366" s="712" t="s">
        <v>3866</v>
      </c>
      <c r="D4366" s="715" t="s">
        <v>3867</v>
      </c>
      <c r="E4366" s="727" t="s">
        <v>55</v>
      </c>
      <c r="F4366" s="728" t="s">
        <v>3872</v>
      </c>
      <c r="G4366" s="730" t="s">
        <v>3873</v>
      </c>
      <c r="H4366" s="605" t="s">
        <v>22</v>
      </c>
      <c r="I4366" s="512">
        <v>3437</v>
      </c>
      <c r="J4366" s="512">
        <v>898</v>
      </c>
      <c r="K4366" s="512">
        <v>2498</v>
      </c>
      <c r="L4366" s="512">
        <v>9723</v>
      </c>
      <c r="M4366" s="195"/>
      <c r="N4366" s="681"/>
    </row>
    <row r="4367" spans="1:14" ht="31.5" customHeight="1">
      <c r="A4367" s="320"/>
      <c r="B4367" s="710"/>
      <c r="C4367" s="713"/>
      <c r="D4367" s="716"/>
      <c r="E4367" s="719"/>
      <c r="F4367" s="722"/>
      <c r="G4367" s="725"/>
      <c r="H4367" s="606" t="s">
        <v>24</v>
      </c>
      <c r="I4367" s="514">
        <v>3437</v>
      </c>
      <c r="J4367" s="514">
        <v>898</v>
      </c>
      <c r="K4367" s="514">
        <v>2498</v>
      </c>
      <c r="L4367" s="514">
        <v>9723</v>
      </c>
      <c r="M4367" s="199"/>
      <c r="N4367" s="682"/>
    </row>
    <row r="4368" spans="1:14" ht="31.5" customHeight="1" thickBot="1">
      <c r="A4368" s="320"/>
      <c r="B4368" s="711"/>
      <c r="C4368" s="714"/>
      <c r="D4368" s="717"/>
      <c r="E4368" s="719"/>
      <c r="F4368" s="722"/>
      <c r="G4368" s="725"/>
      <c r="H4368" s="606" t="s">
        <v>25</v>
      </c>
      <c r="I4368" s="514">
        <f>I4366/I4367</f>
        <v>1</v>
      </c>
      <c r="J4368" s="514">
        <f>J4366/J4367</f>
        <v>1</v>
      </c>
      <c r="K4368" s="639">
        <f>K4366/K4367</f>
        <v>1</v>
      </c>
      <c r="L4368" s="514">
        <f>L4366/L4367</f>
        <v>1</v>
      </c>
      <c r="M4368" s="199"/>
      <c r="N4368" s="687"/>
    </row>
    <row r="4369" spans="1:14" ht="31.5" customHeight="1" thickTop="1">
      <c r="A4369" s="320"/>
      <c r="B4369" s="709" t="s">
        <v>3478</v>
      </c>
      <c r="C4369" s="712" t="s">
        <v>3866</v>
      </c>
      <c r="D4369" s="715" t="s">
        <v>3867</v>
      </c>
      <c r="E4369" s="727" t="s">
        <v>59</v>
      </c>
      <c r="F4369" s="728" t="s">
        <v>3874</v>
      </c>
      <c r="G4369" s="730" t="s">
        <v>3875</v>
      </c>
      <c r="H4369" s="605" t="s">
        <v>22</v>
      </c>
      <c r="I4369" s="512">
        <v>1312</v>
      </c>
      <c r="J4369" s="512">
        <v>720</v>
      </c>
      <c r="K4369" s="512">
        <v>1175</v>
      </c>
      <c r="L4369" s="512">
        <v>1432</v>
      </c>
      <c r="M4369" s="195"/>
      <c r="N4369" s="681"/>
    </row>
    <row r="4370" spans="1:14" ht="31.5" customHeight="1">
      <c r="A4370" s="320"/>
      <c r="B4370" s="710"/>
      <c r="C4370" s="713"/>
      <c r="D4370" s="716"/>
      <c r="E4370" s="719"/>
      <c r="F4370" s="722"/>
      <c r="G4370" s="725"/>
      <c r="H4370" s="606" t="s">
        <v>24</v>
      </c>
      <c r="I4370" s="514">
        <v>1312</v>
      </c>
      <c r="J4370" s="514">
        <v>720</v>
      </c>
      <c r="K4370" s="514">
        <v>1175</v>
      </c>
      <c r="L4370" s="514">
        <v>1432</v>
      </c>
      <c r="M4370" s="199"/>
      <c r="N4370" s="682"/>
    </row>
    <row r="4371" spans="1:14" ht="31.5" customHeight="1" thickBot="1">
      <c r="A4371" s="320"/>
      <c r="B4371" s="711"/>
      <c r="C4371" s="714"/>
      <c r="D4371" s="717"/>
      <c r="E4371" s="719"/>
      <c r="F4371" s="722"/>
      <c r="G4371" s="725"/>
      <c r="H4371" s="606" t="s">
        <v>25</v>
      </c>
      <c r="I4371" s="514">
        <f>I4369/I4370</f>
        <v>1</v>
      </c>
      <c r="J4371" s="514">
        <f>J4369/J4370</f>
        <v>1</v>
      </c>
      <c r="K4371" s="639">
        <f>K4369/K4370</f>
        <v>1</v>
      </c>
      <c r="L4371" s="514">
        <f>L4369/L4370</f>
        <v>1</v>
      </c>
      <c r="M4371" s="199"/>
      <c r="N4371" s="683"/>
    </row>
    <row r="4372" spans="1:14" ht="31.5" customHeight="1" thickTop="1">
      <c r="A4372" s="320"/>
      <c r="B4372" s="709" t="s">
        <v>3478</v>
      </c>
      <c r="C4372" s="712" t="s">
        <v>3866</v>
      </c>
      <c r="D4372" s="715" t="s">
        <v>3867</v>
      </c>
      <c r="E4372" s="727" t="s">
        <v>91</v>
      </c>
      <c r="F4372" s="728" t="s">
        <v>3876</v>
      </c>
      <c r="G4372" s="730" t="s">
        <v>3877</v>
      </c>
      <c r="H4372" s="605" t="s">
        <v>22</v>
      </c>
      <c r="I4372" s="512">
        <v>1</v>
      </c>
      <c r="J4372" s="512">
        <v>0</v>
      </c>
      <c r="K4372" s="512">
        <v>1</v>
      </c>
      <c r="L4372" s="512">
        <v>0</v>
      </c>
      <c r="M4372" s="195">
        <v>2</v>
      </c>
      <c r="N4372" s="688"/>
    </row>
    <row r="4373" spans="1:14" ht="31.5" customHeight="1">
      <c r="A4373" s="320"/>
      <c r="B4373" s="710"/>
      <c r="C4373" s="713"/>
      <c r="D4373" s="716"/>
      <c r="E4373" s="719"/>
      <c r="F4373" s="722"/>
      <c r="G4373" s="725"/>
      <c r="H4373" s="606" t="s">
        <v>24</v>
      </c>
      <c r="I4373" s="514">
        <v>1</v>
      </c>
      <c r="J4373" s="514">
        <v>0</v>
      </c>
      <c r="K4373" s="514">
        <v>1</v>
      </c>
      <c r="L4373" s="514">
        <v>0</v>
      </c>
      <c r="M4373" s="199">
        <v>2</v>
      </c>
      <c r="N4373" s="682"/>
    </row>
    <row r="4374" spans="1:14" ht="31.5" customHeight="1" thickBot="1">
      <c r="A4374" s="320"/>
      <c r="B4374" s="711"/>
      <c r="C4374" s="714"/>
      <c r="D4374" s="717"/>
      <c r="E4374" s="719"/>
      <c r="F4374" s="722"/>
      <c r="G4374" s="725"/>
      <c r="H4374" s="606" t="s">
        <v>25</v>
      </c>
      <c r="I4374" s="514">
        <f>I4372/I4373</f>
        <v>1</v>
      </c>
      <c r="J4374" s="514">
        <v>0</v>
      </c>
      <c r="K4374" s="639">
        <f>K4372/K4373</f>
        <v>1</v>
      </c>
      <c r="L4374" s="514">
        <v>0</v>
      </c>
      <c r="M4374" s="199">
        <f>M4372/M4373</f>
        <v>1</v>
      </c>
      <c r="N4374" s="683"/>
    </row>
    <row r="4375" spans="1:14" ht="31.5" customHeight="1" thickTop="1">
      <c r="A4375" s="320"/>
      <c r="B4375" s="709" t="s">
        <v>3478</v>
      </c>
      <c r="C4375" s="712" t="s">
        <v>3866</v>
      </c>
      <c r="D4375" s="715" t="s">
        <v>3867</v>
      </c>
      <c r="E4375" s="727" t="s">
        <v>30</v>
      </c>
      <c r="F4375" s="728" t="s">
        <v>3878</v>
      </c>
      <c r="G4375" s="730" t="s">
        <v>3879</v>
      </c>
      <c r="H4375" s="605" t="s">
        <v>22</v>
      </c>
      <c r="I4375" s="512">
        <v>0</v>
      </c>
      <c r="J4375" s="512">
        <v>0</v>
      </c>
      <c r="K4375" s="512">
        <v>1</v>
      </c>
      <c r="L4375" s="512">
        <v>0</v>
      </c>
      <c r="M4375" s="195">
        <v>1</v>
      </c>
      <c r="N4375" s="684"/>
    </row>
    <row r="4376" spans="1:14" ht="31.5" customHeight="1">
      <c r="A4376" s="320"/>
      <c r="B4376" s="710"/>
      <c r="C4376" s="713"/>
      <c r="D4376" s="716"/>
      <c r="E4376" s="719"/>
      <c r="F4376" s="722"/>
      <c r="G4376" s="725"/>
      <c r="H4376" s="606" t="s">
        <v>24</v>
      </c>
      <c r="I4376" s="514">
        <v>5</v>
      </c>
      <c r="J4376" s="514">
        <v>5</v>
      </c>
      <c r="K4376" s="514">
        <v>5</v>
      </c>
      <c r="L4376" s="514">
        <v>5</v>
      </c>
      <c r="M4376" s="199">
        <v>5</v>
      </c>
      <c r="N4376" s="685"/>
    </row>
    <row r="4377" spans="1:14" ht="31.5" customHeight="1" thickBot="1">
      <c r="A4377" s="320"/>
      <c r="B4377" s="711"/>
      <c r="C4377" s="714"/>
      <c r="D4377" s="717"/>
      <c r="E4377" s="719"/>
      <c r="F4377" s="722"/>
      <c r="G4377" s="725"/>
      <c r="H4377" s="606" t="s">
        <v>25</v>
      </c>
      <c r="I4377" s="514">
        <f>I4375/I4376</f>
        <v>0</v>
      </c>
      <c r="J4377" s="514">
        <f>J4375/J4376</f>
        <v>0</v>
      </c>
      <c r="K4377" s="639">
        <f>K4375/K4376</f>
        <v>0.2</v>
      </c>
      <c r="L4377" s="514">
        <f>L4375/L4376</f>
        <v>0</v>
      </c>
      <c r="M4377" s="199">
        <f>M4375/M4376</f>
        <v>0.2</v>
      </c>
      <c r="N4377" s="686"/>
    </row>
    <row r="4378" spans="1:14" ht="31.5" customHeight="1" thickTop="1">
      <c r="A4378" s="320"/>
      <c r="B4378" s="709" t="s">
        <v>3478</v>
      </c>
      <c r="C4378" s="712" t="s">
        <v>3866</v>
      </c>
      <c r="D4378" s="715" t="s">
        <v>3867</v>
      </c>
      <c r="E4378" s="727" t="s">
        <v>33</v>
      </c>
      <c r="F4378" s="728" t="s">
        <v>3880</v>
      </c>
      <c r="G4378" s="730" t="s">
        <v>3881</v>
      </c>
      <c r="H4378" s="605" t="s">
        <v>22</v>
      </c>
      <c r="I4378" s="512">
        <v>0</v>
      </c>
      <c r="J4378" s="512">
        <v>0</v>
      </c>
      <c r="K4378" s="512">
        <v>1</v>
      </c>
      <c r="L4378" s="512">
        <v>0</v>
      </c>
      <c r="M4378" s="195">
        <v>1</v>
      </c>
      <c r="N4378" s="681"/>
    </row>
    <row r="4379" spans="1:14" ht="31.5" customHeight="1">
      <c r="A4379" s="320"/>
      <c r="B4379" s="710"/>
      <c r="C4379" s="713"/>
      <c r="D4379" s="716"/>
      <c r="E4379" s="719"/>
      <c r="F4379" s="722"/>
      <c r="G4379" s="725"/>
      <c r="H4379" s="606" t="s">
        <v>24</v>
      </c>
      <c r="I4379" s="514">
        <v>5</v>
      </c>
      <c r="J4379" s="514">
        <v>5</v>
      </c>
      <c r="K4379" s="514">
        <v>5</v>
      </c>
      <c r="L4379" s="514">
        <v>5</v>
      </c>
      <c r="M4379" s="199">
        <v>5</v>
      </c>
      <c r="N4379" s="682"/>
    </row>
    <row r="4380" spans="1:14" ht="31.5" customHeight="1" thickBot="1">
      <c r="A4380" s="320"/>
      <c r="B4380" s="711"/>
      <c r="C4380" s="714"/>
      <c r="D4380" s="717"/>
      <c r="E4380" s="719"/>
      <c r="F4380" s="722"/>
      <c r="G4380" s="725"/>
      <c r="H4380" s="606" t="s">
        <v>25</v>
      </c>
      <c r="I4380" s="514">
        <f t="shared" ref="I4380:J4380" si="112">I4378/I4379</f>
        <v>0</v>
      </c>
      <c r="J4380" s="514">
        <f t="shared" si="112"/>
        <v>0</v>
      </c>
      <c r="K4380" s="639">
        <f>K4378/K4379</f>
        <v>0.2</v>
      </c>
      <c r="L4380" s="514">
        <f>L4378/L4379</f>
        <v>0</v>
      </c>
      <c r="M4380" s="199">
        <f>M4378/M4379</f>
        <v>0.2</v>
      </c>
      <c r="N4380" s="683"/>
    </row>
    <row r="4381" spans="1:14" ht="31.5" customHeight="1" thickTop="1">
      <c r="A4381" s="320"/>
      <c r="B4381" s="709" t="s">
        <v>3478</v>
      </c>
      <c r="C4381" s="712" t="s">
        <v>3866</v>
      </c>
      <c r="D4381" s="715" t="s">
        <v>3867</v>
      </c>
      <c r="E4381" s="727" t="s">
        <v>36</v>
      </c>
      <c r="F4381" s="728" t="s">
        <v>3882</v>
      </c>
      <c r="G4381" s="730" t="s">
        <v>3883</v>
      </c>
      <c r="H4381" s="605" t="s">
        <v>22</v>
      </c>
      <c r="I4381" s="512">
        <v>3437</v>
      </c>
      <c r="J4381" s="512">
        <v>898</v>
      </c>
      <c r="K4381" s="512">
        <v>405</v>
      </c>
      <c r="L4381" s="512">
        <v>670</v>
      </c>
      <c r="M4381" s="195"/>
      <c r="N4381" s="684"/>
    </row>
    <row r="4382" spans="1:14" ht="31.5" customHeight="1">
      <c r="A4382" s="320"/>
      <c r="B4382" s="710"/>
      <c r="C4382" s="713"/>
      <c r="D4382" s="716"/>
      <c r="E4382" s="719"/>
      <c r="F4382" s="722"/>
      <c r="G4382" s="725"/>
      <c r="H4382" s="606" t="s">
        <v>24</v>
      </c>
      <c r="I4382" s="514">
        <v>3437</v>
      </c>
      <c r="J4382" s="514">
        <v>898</v>
      </c>
      <c r="K4382" s="514">
        <v>405</v>
      </c>
      <c r="L4382" s="514">
        <v>670</v>
      </c>
      <c r="M4382" s="199"/>
      <c r="N4382" s="685"/>
    </row>
    <row r="4383" spans="1:14" ht="31.5" customHeight="1" thickBot="1">
      <c r="A4383" s="320"/>
      <c r="B4383" s="711"/>
      <c r="C4383" s="714"/>
      <c r="D4383" s="717"/>
      <c r="E4383" s="719"/>
      <c r="F4383" s="722"/>
      <c r="G4383" s="725"/>
      <c r="H4383" s="606" t="s">
        <v>25</v>
      </c>
      <c r="I4383" s="514">
        <f t="shared" ref="I4383:J4383" si="113">I4381/I4382</f>
        <v>1</v>
      </c>
      <c r="J4383" s="514">
        <f t="shared" si="113"/>
        <v>1</v>
      </c>
      <c r="K4383" s="639">
        <v>1</v>
      </c>
      <c r="L4383" s="514">
        <v>1</v>
      </c>
      <c r="M4383" s="199"/>
      <c r="N4383" s="686"/>
    </row>
    <row r="4384" spans="1:14" ht="31.5" customHeight="1" thickTop="1">
      <c r="A4384" s="320"/>
      <c r="B4384" s="709" t="s">
        <v>3478</v>
      </c>
      <c r="C4384" s="712" t="s">
        <v>3866</v>
      </c>
      <c r="D4384" s="715" t="s">
        <v>3867</v>
      </c>
      <c r="E4384" s="727" t="s">
        <v>39</v>
      </c>
      <c r="F4384" s="728" t="s">
        <v>3884</v>
      </c>
      <c r="G4384" s="730" t="s">
        <v>3885</v>
      </c>
      <c r="H4384" s="605" t="s">
        <v>22</v>
      </c>
      <c r="I4384" s="512">
        <v>566</v>
      </c>
      <c r="J4384" s="512">
        <v>193</v>
      </c>
      <c r="K4384" s="512">
        <v>405</v>
      </c>
      <c r="L4384" s="512">
        <v>670</v>
      </c>
      <c r="M4384" s="195"/>
      <c r="N4384" s="681"/>
    </row>
    <row r="4385" spans="1:14" ht="31.5" customHeight="1">
      <c r="A4385" s="320"/>
      <c r="B4385" s="710"/>
      <c r="C4385" s="713"/>
      <c r="D4385" s="716"/>
      <c r="E4385" s="719"/>
      <c r="F4385" s="722"/>
      <c r="G4385" s="725"/>
      <c r="H4385" s="606" t="s">
        <v>24</v>
      </c>
      <c r="I4385" s="514">
        <v>566</v>
      </c>
      <c r="J4385" s="514">
        <v>193</v>
      </c>
      <c r="K4385" s="514">
        <v>405</v>
      </c>
      <c r="L4385" s="514">
        <v>670</v>
      </c>
      <c r="M4385" s="199"/>
      <c r="N4385" s="682"/>
    </row>
    <row r="4386" spans="1:14" ht="31.5" customHeight="1" thickBot="1">
      <c r="A4386" s="320"/>
      <c r="B4386" s="711"/>
      <c r="C4386" s="714"/>
      <c r="D4386" s="717"/>
      <c r="E4386" s="719"/>
      <c r="F4386" s="722"/>
      <c r="G4386" s="725"/>
      <c r="H4386" s="606" t="s">
        <v>25</v>
      </c>
      <c r="I4386" s="514">
        <v>1</v>
      </c>
      <c r="J4386" s="514">
        <v>1</v>
      </c>
      <c r="K4386" s="639">
        <f>K4384/K4385</f>
        <v>1</v>
      </c>
      <c r="L4386" s="514">
        <f>L4384/L4385</f>
        <v>1</v>
      </c>
      <c r="M4386" s="199"/>
      <c r="N4386" s="683"/>
    </row>
    <row r="4387" spans="1:14" ht="31.5" customHeight="1" thickTop="1">
      <c r="A4387" s="320"/>
      <c r="B4387" s="709" t="s">
        <v>3478</v>
      </c>
      <c r="C4387" s="712" t="s">
        <v>3866</v>
      </c>
      <c r="D4387" s="715" t="s">
        <v>3867</v>
      </c>
      <c r="E4387" s="727" t="s">
        <v>42</v>
      </c>
      <c r="F4387" s="728" t="s">
        <v>3886</v>
      </c>
      <c r="G4387" s="730" t="s">
        <v>3887</v>
      </c>
      <c r="H4387" s="605" t="s">
        <v>22</v>
      </c>
      <c r="I4387" s="512">
        <v>0</v>
      </c>
      <c r="J4387" s="512">
        <v>4</v>
      </c>
      <c r="K4387" s="512">
        <v>405</v>
      </c>
      <c r="L4387" s="512">
        <v>670</v>
      </c>
      <c r="M4387" s="195"/>
      <c r="N4387" s="684"/>
    </row>
    <row r="4388" spans="1:14" ht="31.5" customHeight="1">
      <c r="A4388" s="320"/>
      <c r="B4388" s="710"/>
      <c r="C4388" s="713"/>
      <c r="D4388" s="716"/>
      <c r="E4388" s="719"/>
      <c r="F4388" s="722"/>
      <c r="G4388" s="725"/>
      <c r="H4388" s="606" t="s">
        <v>24</v>
      </c>
      <c r="I4388" s="514">
        <v>0</v>
      </c>
      <c r="J4388" s="514">
        <v>4</v>
      </c>
      <c r="K4388" s="514">
        <v>405</v>
      </c>
      <c r="L4388" s="514">
        <v>670</v>
      </c>
      <c r="M4388" s="199"/>
      <c r="N4388" s="685"/>
    </row>
    <row r="4389" spans="1:14" ht="31.5" customHeight="1" thickBot="1">
      <c r="A4389" s="320"/>
      <c r="B4389" s="711"/>
      <c r="C4389" s="714"/>
      <c r="D4389" s="717"/>
      <c r="E4389" s="719"/>
      <c r="F4389" s="722"/>
      <c r="G4389" s="725"/>
      <c r="H4389" s="606" t="s">
        <v>25</v>
      </c>
      <c r="I4389" s="514">
        <v>0</v>
      </c>
      <c r="J4389" s="514">
        <f>J4387/J4388</f>
        <v>1</v>
      </c>
      <c r="K4389" s="639">
        <f>K4387/K4388</f>
        <v>1</v>
      </c>
      <c r="L4389" s="514">
        <f>L4387/L4388</f>
        <v>1</v>
      </c>
      <c r="M4389" s="199"/>
      <c r="N4389" s="686"/>
    </row>
    <row r="4390" spans="1:14" ht="31.5" customHeight="1" thickTop="1">
      <c r="A4390" s="320"/>
      <c r="B4390" s="709" t="s">
        <v>3478</v>
      </c>
      <c r="C4390" s="712" t="s">
        <v>3866</v>
      </c>
      <c r="D4390" s="715" t="s">
        <v>3867</v>
      </c>
      <c r="E4390" s="727" t="s">
        <v>402</v>
      </c>
      <c r="F4390" s="728" t="s">
        <v>3888</v>
      </c>
      <c r="G4390" s="730" t="s">
        <v>3889</v>
      </c>
      <c r="H4390" s="605" t="s">
        <v>22</v>
      </c>
      <c r="I4390" s="512">
        <v>5</v>
      </c>
      <c r="J4390" s="512">
        <v>0</v>
      </c>
      <c r="K4390" s="512">
        <v>1</v>
      </c>
      <c r="L4390" s="512">
        <v>0</v>
      </c>
      <c r="M4390" s="195"/>
      <c r="N4390" s="681"/>
    </row>
    <row r="4391" spans="1:14" ht="31.5" customHeight="1">
      <c r="A4391" s="320"/>
      <c r="B4391" s="710"/>
      <c r="C4391" s="713"/>
      <c r="D4391" s="716"/>
      <c r="E4391" s="719"/>
      <c r="F4391" s="722"/>
      <c r="G4391" s="725"/>
      <c r="H4391" s="606" t="s">
        <v>24</v>
      </c>
      <c r="I4391" s="514">
        <v>5</v>
      </c>
      <c r="J4391" s="514">
        <v>0</v>
      </c>
      <c r="K4391" s="514">
        <v>1</v>
      </c>
      <c r="L4391" s="514">
        <v>0</v>
      </c>
      <c r="M4391" s="199"/>
      <c r="N4391" s="682"/>
    </row>
    <row r="4392" spans="1:14" ht="31.5" customHeight="1" thickBot="1">
      <c r="A4392" s="320"/>
      <c r="B4392" s="711"/>
      <c r="C4392" s="714"/>
      <c r="D4392" s="717"/>
      <c r="E4392" s="719"/>
      <c r="F4392" s="722"/>
      <c r="G4392" s="725"/>
      <c r="H4392" s="606" t="s">
        <v>25</v>
      </c>
      <c r="I4392" s="514">
        <f>I4390/I4391</f>
        <v>1</v>
      </c>
      <c r="J4392" s="514">
        <v>0</v>
      </c>
      <c r="K4392" s="639">
        <f>K4390/K4391</f>
        <v>1</v>
      </c>
      <c r="L4392" s="514">
        <v>0</v>
      </c>
      <c r="M4392" s="199"/>
      <c r="N4392" s="683"/>
    </row>
    <row r="4393" spans="1:14" ht="31.5" customHeight="1" thickTop="1">
      <c r="A4393" s="320"/>
      <c r="B4393" s="709" t="s">
        <v>3478</v>
      </c>
      <c r="C4393" s="712" t="s">
        <v>3866</v>
      </c>
      <c r="D4393" s="715" t="s">
        <v>3867</v>
      </c>
      <c r="E4393" s="727" t="s">
        <v>406</v>
      </c>
      <c r="F4393" s="728" t="s">
        <v>3890</v>
      </c>
      <c r="G4393" s="730" t="s">
        <v>3891</v>
      </c>
      <c r="H4393" s="605" t="s">
        <v>22</v>
      </c>
      <c r="I4393" s="512">
        <v>1</v>
      </c>
      <c r="J4393" s="512">
        <v>0</v>
      </c>
      <c r="K4393" s="512">
        <v>1</v>
      </c>
      <c r="L4393" s="512">
        <v>0</v>
      </c>
      <c r="M4393" s="195"/>
      <c r="N4393" s="684"/>
    </row>
    <row r="4394" spans="1:14" ht="31.5" customHeight="1">
      <c r="A4394" s="320"/>
      <c r="B4394" s="710"/>
      <c r="C4394" s="713"/>
      <c r="D4394" s="716"/>
      <c r="E4394" s="719"/>
      <c r="F4394" s="722"/>
      <c r="G4394" s="725"/>
      <c r="H4394" s="606" t="s">
        <v>24</v>
      </c>
      <c r="I4394" s="514">
        <v>1</v>
      </c>
      <c r="J4394" s="514">
        <v>0</v>
      </c>
      <c r="K4394" s="514">
        <v>1</v>
      </c>
      <c r="L4394" s="514">
        <v>0</v>
      </c>
      <c r="M4394" s="199"/>
      <c r="N4394" s="685"/>
    </row>
    <row r="4395" spans="1:14" ht="31.5" customHeight="1" thickBot="1">
      <c r="A4395" s="320"/>
      <c r="B4395" s="711"/>
      <c r="C4395" s="714"/>
      <c r="D4395" s="717"/>
      <c r="E4395" s="719"/>
      <c r="F4395" s="722"/>
      <c r="G4395" s="725"/>
      <c r="H4395" s="606" t="s">
        <v>25</v>
      </c>
      <c r="I4395" s="514">
        <f>I4393/I4394</f>
        <v>1</v>
      </c>
      <c r="J4395" s="514">
        <v>0</v>
      </c>
      <c r="K4395" s="639">
        <f>K4393/K4394</f>
        <v>1</v>
      </c>
      <c r="L4395" s="514">
        <v>0</v>
      </c>
      <c r="M4395" s="199"/>
      <c r="N4395" s="686"/>
    </row>
    <row r="4396" spans="1:14" ht="31.5" customHeight="1" thickTop="1">
      <c r="A4396" s="320"/>
      <c r="B4396" s="709" t="s">
        <v>3478</v>
      </c>
      <c r="C4396" s="712" t="s">
        <v>3892</v>
      </c>
      <c r="D4396" s="715" t="s">
        <v>3893</v>
      </c>
      <c r="E4396" s="727" t="s">
        <v>19</v>
      </c>
      <c r="F4396" s="728" t="s">
        <v>3894</v>
      </c>
      <c r="G4396" s="730" t="s">
        <v>3603</v>
      </c>
      <c r="H4396" s="605" t="s">
        <v>22</v>
      </c>
      <c r="I4396" s="512"/>
      <c r="J4396" s="512"/>
      <c r="K4396" s="512"/>
      <c r="L4396" s="512"/>
      <c r="M4396" s="195"/>
      <c r="N4396" s="684"/>
    </row>
    <row r="4397" spans="1:14" ht="31.5" customHeight="1">
      <c r="A4397" s="320"/>
      <c r="B4397" s="710"/>
      <c r="C4397" s="713"/>
      <c r="D4397" s="716"/>
      <c r="E4397" s="719"/>
      <c r="F4397" s="722"/>
      <c r="G4397" s="725"/>
      <c r="H4397" s="606" t="s">
        <v>24</v>
      </c>
      <c r="I4397" s="514"/>
      <c r="J4397" s="514"/>
      <c r="K4397" s="514"/>
      <c r="L4397" s="514"/>
      <c r="M4397" s="199"/>
      <c r="N4397" s="685"/>
    </row>
    <row r="4398" spans="1:14" ht="31.5" customHeight="1" thickBot="1">
      <c r="A4398" s="320"/>
      <c r="B4398" s="711"/>
      <c r="C4398" s="714"/>
      <c r="D4398" s="717"/>
      <c r="E4398" s="719"/>
      <c r="F4398" s="722"/>
      <c r="G4398" s="725"/>
      <c r="H4398" s="606" t="s">
        <v>25</v>
      </c>
      <c r="I4398" s="514"/>
      <c r="J4398" s="514"/>
      <c r="K4398" s="639"/>
      <c r="L4398" s="514"/>
      <c r="M4398" s="199"/>
      <c r="N4398" s="686"/>
    </row>
    <row r="4399" spans="1:14" ht="31.5" customHeight="1" thickTop="1">
      <c r="A4399" s="320"/>
      <c r="B4399" s="709" t="s">
        <v>3478</v>
      </c>
      <c r="C4399" s="712" t="s">
        <v>3892</v>
      </c>
      <c r="D4399" s="715" t="s">
        <v>3893</v>
      </c>
      <c r="E4399" s="727" t="s">
        <v>26</v>
      </c>
      <c r="F4399" s="728" t="s">
        <v>3895</v>
      </c>
      <c r="G4399" s="730" t="s">
        <v>3896</v>
      </c>
      <c r="H4399" s="605" t="s">
        <v>22</v>
      </c>
      <c r="I4399" s="512">
        <v>271</v>
      </c>
      <c r="J4399" s="512">
        <v>136</v>
      </c>
      <c r="K4399" s="512">
        <v>103</v>
      </c>
      <c r="L4399" s="512"/>
      <c r="M4399" s="195"/>
      <c r="N4399" s="681"/>
    </row>
    <row r="4400" spans="1:14" ht="31.5" customHeight="1">
      <c r="A4400" s="320"/>
      <c r="B4400" s="710"/>
      <c r="C4400" s="713"/>
      <c r="D4400" s="716"/>
      <c r="E4400" s="719"/>
      <c r="F4400" s="722"/>
      <c r="G4400" s="725"/>
      <c r="H4400" s="606" t="s">
        <v>24</v>
      </c>
      <c r="I4400" s="514">
        <v>280</v>
      </c>
      <c r="J4400" s="514">
        <v>158</v>
      </c>
      <c r="K4400" s="514">
        <v>122</v>
      </c>
      <c r="L4400" s="514"/>
      <c r="M4400" s="199"/>
      <c r="N4400" s="682"/>
    </row>
    <row r="4401" spans="1:14" ht="31.5" customHeight="1" thickBot="1">
      <c r="A4401" s="320"/>
      <c r="B4401" s="711"/>
      <c r="C4401" s="714"/>
      <c r="D4401" s="717"/>
      <c r="E4401" s="719"/>
      <c r="F4401" s="722"/>
      <c r="G4401" s="725"/>
      <c r="H4401" s="606" t="s">
        <v>25</v>
      </c>
      <c r="I4401" s="514">
        <f>I4399/I4400</f>
        <v>0.96785714285714286</v>
      </c>
      <c r="J4401" s="514">
        <f>J4399/J4400</f>
        <v>0.86075949367088611</v>
      </c>
      <c r="K4401" s="639">
        <f>K4399/K4400</f>
        <v>0.84426229508196726</v>
      </c>
      <c r="L4401" s="514"/>
      <c r="M4401" s="199"/>
      <c r="N4401" s="683"/>
    </row>
    <row r="4402" spans="1:14" ht="31.5" customHeight="1" thickTop="1">
      <c r="A4402" s="320"/>
      <c r="B4402" s="709" t="s">
        <v>3478</v>
      </c>
      <c r="C4402" s="712" t="s">
        <v>3892</v>
      </c>
      <c r="D4402" s="715" t="s">
        <v>3893</v>
      </c>
      <c r="E4402" s="727" t="s">
        <v>55</v>
      </c>
      <c r="F4402" s="728" t="s">
        <v>3897</v>
      </c>
      <c r="G4402" s="730" t="s">
        <v>3898</v>
      </c>
      <c r="H4402" s="605" t="s">
        <v>22</v>
      </c>
      <c r="I4402" s="512"/>
      <c r="J4402" s="512">
        <v>0</v>
      </c>
      <c r="K4402" s="512">
        <v>1</v>
      </c>
      <c r="L4402" s="512"/>
      <c r="M4402" s="195"/>
      <c r="N4402" s="684"/>
    </row>
    <row r="4403" spans="1:14" ht="31.5" customHeight="1">
      <c r="A4403" s="320"/>
      <c r="B4403" s="710"/>
      <c r="C4403" s="713"/>
      <c r="D4403" s="716"/>
      <c r="E4403" s="719"/>
      <c r="F4403" s="722"/>
      <c r="G4403" s="725"/>
      <c r="H4403" s="606" t="s">
        <v>24</v>
      </c>
      <c r="I4403" s="514"/>
      <c r="J4403" s="514">
        <v>0</v>
      </c>
      <c r="K4403" s="514">
        <v>1</v>
      </c>
      <c r="L4403" s="514"/>
      <c r="M4403" s="199"/>
      <c r="N4403" s="685"/>
    </row>
    <row r="4404" spans="1:14" ht="31.5" customHeight="1" thickBot="1">
      <c r="A4404" s="320"/>
      <c r="B4404" s="711"/>
      <c r="C4404" s="714"/>
      <c r="D4404" s="717"/>
      <c r="E4404" s="719"/>
      <c r="F4404" s="722"/>
      <c r="G4404" s="725"/>
      <c r="H4404" s="606" t="s">
        <v>25</v>
      </c>
      <c r="I4404" s="514"/>
      <c r="J4404" s="514">
        <v>0</v>
      </c>
      <c r="K4404" s="639">
        <f>K4402/K4403</f>
        <v>1</v>
      </c>
      <c r="L4404" s="514"/>
      <c r="M4404" s="199"/>
      <c r="N4404" s="686"/>
    </row>
    <row r="4405" spans="1:14" ht="31.5" customHeight="1" thickTop="1">
      <c r="A4405" s="320"/>
      <c r="B4405" s="709" t="s">
        <v>3478</v>
      </c>
      <c r="C4405" s="712" t="s">
        <v>3892</v>
      </c>
      <c r="D4405" s="715" t="s">
        <v>3893</v>
      </c>
      <c r="E4405" s="727" t="s">
        <v>30</v>
      </c>
      <c r="F4405" s="728" t="s">
        <v>3899</v>
      </c>
      <c r="G4405" s="730" t="s">
        <v>3900</v>
      </c>
      <c r="H4405" s="605" t="s">
        <v>22</v>
      </c>
      <c r="I4405" s="512"/>
      <c r="J4405" s="512">
        <v>125</v>
      </c>
      <c r="K4405" s="512">
        <v>92</v>
      </c>
      <c r="L4405" s="512"/>
      <c r="M4405" s="195"/>
      <c r="N4405" s="681"/>
    </row>
    <row r="4406" spans="1:14" ht="31.5" customHeight="1">
      <c r="A4406" s="320"/>
      <c r="B4406" s="710"/>
      <c r="C4406" s="713"/>
      <c r="D4406" s="716"/>
      <c r="E4406" s="719"/>
      <c r="F4406" s="722"/>
      <c r="G4406" s="725"/>
      <c r="H4406" s="606" t="s">
        <v>24</v>
      </c>
      <c r="I4406" s="514"/>
      <c r="J4406" s="514">
        <v>147</v>
      </c>
      <c r="K4406" s="514">
        <v>111</v>
      </c>
      <c r="L4406" s="514"/>
      <c r="M4406" s="199"/>
      <c r="N4406" s="682"/>
    </row>
    <row r="4407" spans="1:14" ht="31.5" customHeight="1" thickBot="1">
      <c r="A4407" s="320"/>
      <c r="B4407" s="711"/>
      <c r="C4407" s="714"/>
      <c r="D4407" s="717"/>
      <c r="E4407" s="719"/>
      <c r="F4407" s="722"/>
      <c r="G4407" s="725"/>
      <c r="H4407" s="606" t="s">
        <v>25</v>
      </c>
      <c r="I4407" s="514"/>
      <c r="J4407" s="514">
        <f>J4405/J4406</f>
        <v>0.85034013605442171</v>
      </c>
      <c r="K4407" s="639">
        <f>K4405/K4406</f>
        <v>0.8288288288288288</v>
      </c>
      <c r="L4407" s="514"/>
      <c r="M4407" s="199"/>
      <c r="N4407" s="683"/>
    </row>
    <row r="4408" spans="1:14" ht="31.5" customHeight="1" thickTop="1">
      <c r="A4408" s="320"/>
      <c r="B4408" s="709" t="s">
        <v>3478</v>
      </c>
      <c r="C4408" s="712" t="s">
        <v>3892</v>
      </c>
      <c r="D4408" s="715" t="s">
        <v>3893</v>
      </c>
      <c r="E4408" s="727" t="s">
        <v>33</v>
      </c>
      <c r="F4408" s="728" t="s">
        <v>3901</v>
      </c>
      <c r="G4408" s="730" t="s">
        <v>3902</v>
      </c>
      <c r="H4408" s="605" t="s">
        <v>22</v>
      </c>
      <c r="I4408" s="512"/>
      <c r="J4408" s="512">
        <v>11</v>
      </c>
      <c r="K4408" s="512">
        <v>11</v>
      </c>
      <c r="L4408" s="512"/>
      <c r="M4408" s="195"/>
      <c r="N4408" s="684"/>
    </row>
    <row r="4409" spans="1:14" ht="31.5" customHeight="1">
      <c r="A4409" s="320"/>
      <c r="B4409" s="710"/>
      <c r="C4409" s="713"/>
      <c r="D4409" s="716"/>
      <c r="E4409" s="719"/>
      <c r="F4409" s="722"/>
      <c r="G4409" s="725"/>
      <c r="H4409" s="606" t="s">
        <v>24</v>
      </c>
      <c r="I4409" s="514"/>
      <c r="J4409" s="514">
        <v>11</v>
      </c>
      <c r="K4409" s="514">
        <v>11</v>
      </c>
      <c r="L4409" s="514"/>
      <c r="M4409" s="199"/>
      <c r="N4409" s="685"/>
    </row>
    <row r="4410" spans="1:14" ht="31.5" customHeight="1" thickBot="1">
      <c r="A4410" s="320"/>
      <c r="B4410" s="711"/>
      <c r="C4410" s="714"/>
      <c r="D4410" s="717"/>
      <c r="E4410" s="719"/>
      <c r="F4410" s="722"/>
      <c r="G4410" s="725"/>
      <c r="H4410" s="606" t="s">
        <v>25</v>
      </c>
      <c r="I4410" s="514"/>
      <c r="J4410" s="514">
        <f>J4408/J4409</f>
        <v>1</v>
      </c>
      <c r="K4410" s="639">
        <f>K4408/K4409</f>
        <v>1</v>
      </c>
      <c r="L4410" s="514"/>
      <c r="M4410" s="199"/>
      <c r="N4410" s="686"/>
    </row>
    <row r="4411" spans="1:14" ht="31.5" customHeight="1" thickTop="1">
      <c r="A4411" s="320"/>
      <c r="B4411" s="709" t="s">
        <v>3478</v>
      </c>
      <c r="C4411" s="712" t="s">
        <v>3892</v>
      </c>
      <c r="D4411" s="715" t="s">
        <v>3893</v>
      </c>
      <c r="E4411" s="727" t="s">
        <v>36</v>
      </c>
      <c r="F4411" s="728" t="s">
        <v>3903</v>
      </c>
      <c r="G4411" s="730" t="s">
        <v>3904</v>
      </c>
      <c r="H4411" s="605" t="s">
        <v>22</v>
      </c>
      <c r="I4411" s="512"/>
      <c r="J4411" s="512">
        <v>0</v>
      </c>
      <c r="K4411" s="512">
        <v>1</v>
      </c>
      <c r="L4411" s="512"/>
      <c r="M4411" s="195"/>
      <c r="N4411" s="681"/>
    </row>
    <row r="4412" spans="1:14" ht="31.5" customHeight="1">
      <c r="A4412" s="320"/>
      <c r="B4412" s="710"/>
      <c r="C4412" s="713"/>
      <c r="D4412" s="716"/>
      <c r="E4412" s="719"/>
      <c r="F4412" s="722"/>
      <c r="G4412" s="725"/>
      <c r="H4412" s="606" t="s">
        <v>24</v>
      </c>
      <c r="I4412" s="514"/>
      <c r="J4412" s="514">
        <v>0</v>
      </c>
      <c r="K4412" s="514">
        <v>1</v>
      </c>
      <c r="L4412" s="514"/>
      <c r="M4412" s="199"/>
      <c r="N4412" s="682"/>
    </row>
    <row r="4413" spans="1:14" ht="31.5" customHeight="1" thickBot="1">
      <c r="A4413" s="320"/>
      <c r="B4413" s="711"/>
      <c r="C4413" s="714"/>
      <c r="D4413" s="717"/>
      <c r="E4413" s="719"/>
      <c r="F4413" s="722"/>
      <c r="G4413" s="725"/>
      <c r="H4413" s="606" t="s">
        <v>25</v>
      </c>
      <c r="I4413" s="514"/>
      <c r="J4413" s="514">
        <v>0</v>
      </c>
      <c r="K4413" s="639">
        <f>K4411/K4412</f>
        <v>1</v>
      </c>
      <c r="L4413" s="514"/>
      <c r="M4413" s="199"/>
      <c r="N4413" s="683"/>
    </row>
    <row r="4414" spans="1:14" ht="31.5" customHeight="1" thickTop="1">
      <c r="A4414" s="320"/>
      <c r="B4414" s="709" t="s">
        <v>3478</v>
      </c>
      <c r="C4414" s="712" t="s">
        <v>3892</v>
      </c>
      <c r="D4414" s="715" t="s">
        <v>3893</v>
      </c>
      <c r="E4414" s="727" t="s">
        <v>39</v>
      </c>
      <c r="F4414" s="728" t="s">
        <v>3905</v>
      </c>
      <c r="G4414" s="730" t="s">
        <v>3906</v>
      </c>
      <c r="H4414" s="605" t="s">
        <v>22</v>
      </c>
      <c r="I4414" s="512"/>
      <c r="J4414" s="512">
        <v>0</v>
      </c>
      <c r="K4414" s="512">
        <v>1</v>
      </c>
      <c r="L4414" s="512"/>
      <c r="M4414" s="195"/>
      <c r="N4414" s="684"/>
    </row>
    <row r="4415" spans="1:14" ht="31.5" customHeight="1">
      <c r="A4415" s="320"/>
      <c r="B4415" s="710"/>
      <c r="C4415" s="713"/>
      <c r="D4415" s="716"/>
      <c r="E4415" s="719"/>
      <c r="F4415" s="722"/>
      <c r="G4415" s="725"/>
      <c r="H4415" s="606" t="s">
        <v>24</v>
      </c>
      <c r="I4415" s="514"/>
      <c r="J4415" s="514">
        <v>0</v>
      </c>
      <c r="K4415" s="514">
        <v>1</v>
      </c>
      <c r="L4415" s="514"/>
      <c r="M4415" s="199"/>
      <c r="N4415" s="685"/>
    </row>
    <row r="4416" spans="1:14" ht="31.5" customHeight="1" thickBot="1">
      <c r="A4416" s="320"/>
      <c r="B4416" s="711"/>
      <c r="C4416" s="714"/>
      <c r="D4416" s="717"/>
      <c r="E4416" s="719"/>
      <c r="F4416" s="722"/>
      <c r="G4416" s="725"/>
      <c r="H4416" s="606" t="s">
        <v>25</v>
      </c>
      <c r="I4416" s="514"/>
      <c r="J4416" s="514">
        <v>0</v>
      </c>
      <c r="K4416" s="639">
        <f>K4414/K4415</f>
        <v>1</v>
      </c>
      <c r="L4416" s="514"/>
      <c r="M4416" s="199"/>
      <c r="N4416" s="686"/>
    </row>
    <row r="4417" spans="1:14" ht="31.5" customHeight="1" thickTop="1">
      <c r="A4417" s="320"/>
      <c r="B4417" s="709" t="s">
        <v>3478</v>
      </c>
      <c r="C4417" s="712" t="s">
        <v>3828</v>
      </c>
      <c r="D4417" s="715" t="s">
        <v>3829</v>
      </c>
      <c r="E4417" s="727" t="s">
        <v>19</v>
      </c>
      <c r="F4417" s="728" t="s">
        <v>3830</v>
      </c>
      <c r="G4417" s="730" t="s">
        <v>3831</v>
      </c>
      <c r="H4417" s="605" t="s">
        <v>22</v>
      </c>
      <c r="I4417" s="512">
        <v>10</v>
      </c>
      <c r="J4417" s="512">
        <v>0</v>
      </c>
      <c r="K4417" s="512">
        <v>0</v>
      </c>
      <c r="L4417" s="512">
        <v>0</v>
      </c>
      <c r="M4417" s="195">
        <v>0</v>
      </c>
      <c r="N4417" s="693"/>
    </row>
    <row r="4418" spans="1:14" ht="31.5" customHeight="1">
      <c r="A4418" s="320"/>
      <c r="B4418" s="710"/>
      <c r="C4418" s="713"/>
      <c r="D4418" s="716"/>
      <c r="E4418" s="719"/>
      <c r="F4418" s="722"/>
      <c r="G4418" s="725"/>
      <c r="H4418" s="606" t="s">
        <v>24</v>
      </c>
      <c r="I4418" s="514">
        <v>11</v>
      </c>
      <c r="J4418" s="514">
        <v>7</v>
      </c>
      <c r="K4418" s="514">
        <v>7</v>
      </c>
      <c r="L4418" s="514">
        <v>7</v>
      </c>
      <c r="M4418" s="199">
        <v>7</v>
      </c>
      <c r="N4418" s="694"/>
    </row>
    <row r="4419" spans="1:14" ht="31.5" customHeight="1" thickBot="1">
      <c r="A4419" s="320"/>
      <c r="B4419" s="711"/>
      <c r="C4419" s="714"/>
      <c r="D4419" s="717"/>
      <c r="E4419" s="719"/>
      <c r="F4419" s="722"/>
      <c r="G4419" s="725"/>
      <c r="H4419" s="606" t="s">
        <v>25</v>
      </c>
      <c r="I4419" s="514">
        <v>0.91</v>
      </c>
      <c r="J4419" s="514">
        <v>0</v>
      </c>
      <c r="K4419" s="639">
        <v>0</v>
      </c>
      <c r="L4419" s="514">
        <v>0</v>
      </c>
      <c r="M4419" s="199">
        <v>0</v>
      </c>
      <c r="N4419" s="695"/>
    </row>
    <row r="4420" spans="1:14" ht="31.5" customHeight="1" thickTop="1">
      <c r="A4420" s="320"/>
      <c r="B4420" s="709" t="s">
        <v>3478</v>
      </c>
      <c r="C4420" s="712" t="s">
        <v>3828</v>
      </c>
      <c r="D4420" s="715" t="s">
        <v>3829</v>
      </c>
      <c r="E4420" s="727" t="s">
        <v>26</v>
      </c>
      <c r="F4420" s="728" t="s">
        <v>3832</v>
      </c>
      <c r="G4420" s="730" t="s">
        <v>3833</v>
      </c>
      <c r="H4420" s="605" t="s">
        <v>22</v>
      </c>
      <c r="I4420" s="512">
        <v>1443</v>
      </c>
      <c r="J4420" s="512">
        <v>1433</v>
      </c>
      <c r="K4420" s="512">
        <v>1142</v>
      </c>
      <c r="L4420" s="512">
        <v>1028</v>
      </c>
      <c r="M4420" s="195">
        <v>1028</v>
      </c>
      <c r="N4420" s="696"/>
    </row>
    <row r="4421" spans="1:14" ht="31.5" customHeight="1">
      <c r="A4421" s="320"/>
      <c r="B4421" s="710"/>
      <c r="C4421" s="713"/>
      <c r="D4421" s="716"/>
      <c r="E4421" s="719"/>
      <c r="F4421" s="722"/>
      <c r="G4421" s="725"/>
      <c r="H4421" s="606" t="s">
        <v>24</v>
      </c>
      <c r="I4421" s="514">
        <v>1750</v>
      </c>
      <c r="J4421" s="514">
        <v>1645</v>
      </c>
      <c r="K4421" s="514">
        <v>1365</v>
      </c>
      <c r="L4421" s="514">
        <v>1227</v>
      </c>
      <c r="M4421" s="199">
        <v>1227</v>
      </c>
      <c r="N4421" s="697"/>
    </row>
    <row r="4422" spans="1:14" ht="31.5" customHeight="1" thickBot="1">
      <c r="A4422" s="320"/>
      <c r="B4422" s="711"/>
      <c r="C4422" s="714"/>
      <c r="D4422" s="717"/>
      <c r="E4422" s="719"/>
      <c r="F4422" s="722"/>
      <c r="G4422" s="725"/>
      <c r="H4422" s="606" t="s">
        <v>25</v>
      </c>
      <c r="I4422" s="514">
        <v>0.85</v>
      </c>
      <c r="J4422" s="514">
        <v>0.87</v>
      </c>
      <c r="K4422" s="639">
        <v>0.84</v>
      </c>
      <c r="L4422" s="514">
        <v>0.84</v>
      </c>
      <c r="M4422" s="199">
        <v>0.84</v>
      </c>
      <c r="N4422" s="698"/>
    </row>
    <row r="4423" spans="1:14" ht="31.5" customHeight="1" thickTop="1">
      <c r="A4423" s="320"/>
      <c r="B4423" s="709" t="s">
        <v>3478</v>
      </c>
      <c r="C4423" s="712" t="s">
        <v>3828</v>
      </c>
      <c r="D4423" s="715" t="s">
        <v>3829</v>
      </c>
      <c r="E4423" s="727" t="s">
        <v>55</v>
      </c>
      <c r="F4423" s="728" t="s">
        <v>3834</v>
      </c>
      <c r="G4423" s="730" t="s">
        <v>3835</v>
      </c>
      <c r="H4423" s="605" t="s">
        <v>22</v>
      </c>
      <c r="I4423" s="512">
        <v>6</v>
      </c>
      <c r="J4423" s="512">
        <v>0</v>
      </c>
      <c r="K4423" s="512">
        <v>0</v>
      </c>
      <c r="L4423" s="512">
        <v>0</v>
      </c>
      <c r="M4423" s="195">
        <v>0</v>
      </c>
      <c r="N4423" s="693"/>
    </row>
    <row r="4424" spans="1:14" ht="31.5" customHeight="1">
      <c r="A4424" s="320"/>
      <c r="B4424" s="710"/>
      <c r="C4424" s="713"/>
      <c r="D4424" s="716"/>
      <c r="E4424" s="719"/>
      <c r="F4424" s="722"/>
      <c r="G4424" s="725"/>
      <c r="H4424" s="606" t="s">
        <v>24</v>
      </c>
      <c r="I4424" s="514">
        <v>7</v>
      </c>
      <c r="J4424" s="514">
        <v>8</v>
      </c>
      <c r="K4424" s="514">
        <v>8</v>
      </c>
      <c r="L4424" s="514">
        <v>8</v>
      </c>
      <c r="M4424" s="199">
        <v>8</v>
      </c>
      <c r="N4424" s="694"/>
    </row>
    <row r="4425" spans="1:14" ht="31.5" customHeight="1" thickBot="1">
      <c r="A4425" s="320"/>
      <c r="B4425" s="711"/>
      <c r="C4425" s="714"/>
      <c r="D4425" s="717"/>
      <c r="E4425" s="719"/>
      <c r="F4425" s="722"/>
      <c r="G4425" s="725"/>
      <c r="H4425" s="606" t="s">
        <v>25</v>
      </c>
      <c r="I4425" s="514">
        <v>0.86</v>
      </c>
      <c r="J4425" s="514">
        <v>0</v>
      </c>
      <c r="K4425" s="639">
        <v>0</v>
      </c>
      <c r="L4425" s="514">
        <v>0</v>
      </c>
      <c r="M4425" s="199">
        <v>0</v>
      </c>
      <c r="N4425" s="695"/>
    </row>
    <row r="4426" spans="1:14" ht="31.5" customHeight="1" thickTop="1">
      <c r="A4426" s="320"/>
      <c r="B4426" s="709" t="s">
        <v>3478</v>
      </c>
      <c r="C4426" s="712" t="s">
        <v>3828</v>
      </c>
      <c r="D4426" s="715" t="s">
        <v>3829</v>
      </c>
      <c r="E4426" s="727" t="s">
        <v>59</v>
      </c>
      <c r="F4426" s="728" t="s">
        <v>3907</v>
      </c>
      <c r="G4426" s="730" t="s">
        <v>3908</v>
      </c>
      <c r="H4426" s="605" t="s">
        <v>22</v>
      </c>
      <c r="I4426" s="512">
        <v>521985</v>
      </c>
      <c r="J4426" s="512">
        <v>431279</v>
      </c>
      <c r="K4426" s="512">
        <v>512024</v>
      </c>
      <c r="L4426" s="512">
        <v>410053</v>
      </c>
      <c r="M4426" s="195">
        <v>410053</v>
      </c>
      <c r="N4426" s="696"/>
    </row>
    <row r="4427" spans="1:14" ht="31.5" customHeight="1">
      <c r="A4427" s="320"/>
      <c r="B4427" s="710"/>
      <c r="C4427" s="713"/>
      <c r="D4427" s="716"/>
      <c r="E4427" s="719"/>
      <c r="F4427" s="722"/>
      <c r="G4427" s="725"/>
      <c r="H4427" s="606" t="s">
        <v>24</v>
      </c>
      <c r="I4427" s="514">
        <v>634639</v>
      </c>
      <c r="J4427" s="514">
        <v>556733</v>
      </c>
      <c r="K4427" s="514">
        <v>655988</v>
      </c>
      <c r="L4427" s="514">
        <v>501469</v>
      </c>
      <c r="M4427" s="199">
        <v>501469</v>
      </c>
      <c r="N4427" s="697"/>
    </row>
    <row r="4428" spans="1:14" ht="31.5" customHeight="1" thickBot="1">
      <c r="A4428" s="320"/>
      <c r="B4428" s="711"/>
      <c r="C4428" s="714"/>
      <c r="D4428" s="717"/>
      <c r="E4428" s="719"/>
      <c r="F4428" s="722"/>
      <c r="G4428" s="725"/>
      <c r="H4428" s="606" t="s">
        <v>25</v>
      </c>
      <c r="I4428" s="514">
        <v>0.82</v>
      </c>
      <c r="J4428" s="514">
        <v>0.77</v>
      </c>
      <c r="K4428" s="639">
        <v>0.78</v>
      </c>
      <c r="L4428" s="514">
        <v>0.82</v>
      </c>
      <c r="M4428" s="199">
        <v>0.82</v>
      </c>
      <c r="N4428" s="698"/>
    </row>
    <row r="4429" spans="1:14" ht="32.25" customHeight="1" thickTop="1">
      <c r="A4429" s="320"/>
      <c r="B4429" s="709" t="s">
        <v>3478</v>
      </c>
      <c r="C4429" s="712" t="s">
        <v>3828</v>
      </c>
      <c r="D4429" s="715" t="s">
        <v>3829</v>
      </c>
      <c r="E4429" s="727" t="s">
        <v>91</v>
      </c>
      <c r="F4429" s="728" t="s">
        <v>3838</v>
      </c>
      <c r="G4429" s="730" t="s">
        <v>3839</v>
      </c>
      <c r="H4429" s="605" t="s">
        <v>22</v>
      </c>
      <c r="I4429" s="512">
        <v>426</v>
      </c>
      <c r="J4429" s="512">
        <v>76</v>
      </c>
      <c r="K4429" s="512">
        <v>144</v>
      </c>
      <c r="L4429" s="512">
        <v>326</v>
      </c>
      <c r="M4429" s="195">
        <v>326</v>
      </c>
      <c r="N4429" s="693" t="s">
        <v>3909</v>
      </c>
    </row>
    <row r="4430" spans="1:14" ht="29.1" customHeight="1">
      <c r="A4430" s="320"/>
      <c r="B4430" s="710"/>
      <c r="C4430" s="713"/>
      <c r="D4430" s="716"/>
      <c r="E4430" s="719"/>
      <c r="F4430" s="722"/>
      <c r="G4430" s="725"/>
      <c r="H4430" s="606" t="s">
        <v>24</v>
      </c>
      <c r="I4430" s="514">
        <v>321</v>
      </c>
      <c r="J4430" s="514">
        <v>63</v>
      </c>
      <c r="K4430" s="514">
        <v>141</v>
      </c>
      <c r="L4430" s="514">
        <v>328</v>
      </c>
      <c r="M4430" s="199">
        <v>328</v>
      </c>
      <c r="N4430" s="694"/>
    </row>
    <row r="4431" spans="1:14" ht="29.1" customHeight="1" thickBot="1">
      <c r="A4431" s="320"/>
      <c r="B4431" s="711"/>
      <c r="C4431" s="714"/>
      <c r="D4431" s="717"/>
      <c r="E4431" s="719"/>
      <c r="F4431" s="722"/>
      <c r="G4431" s="725"/>
      <c r="H4431" s="606" t="s">
        <v>25</v>
      </c>
      <c r="I4431" s="514">
        <v>1</v>
      </c>
      <c r="J4431" s="514">
        <v>1</v>
      </c>
      <c r="K4431" s="639">
        <v>1</v>
      </c>
      <c r="L4431" s="514">
        <v>0.99</v>
      </c>
      <c r="M4431" s="199">
        <v>0.99</v>
      </c>
      <c r="N4431" s="695"/>
    </row>
    <row r="4432" spans="1:14" ht="29.1" customHeight="1" thickTop="1">
      <c r="A4432" s="320"/>
      <c r="B4432" s="709" t="s">
        <v>3478</v>
      </c>
      <c r="C4432" s="712" t="s">
        <v>3828</v>
      </c>
      <c r="D4432" s="715" t="s">
        <v>3829</v>
      </c>
      <c r="E4432" s="727" t="s">
        <v>94</v>
      </c>
      <c r="F4432" s="728" t="s">
        <v>3840</v>
      </c>
      <c r="G4432" s="730" t="s">
        <v>3841</v>
      </c>
      <c r="H4432" s="605" t="s">
        <v>22</v>
      </c>
      <c r="I4432" s="512">
        <v>43</v>
      </c>
      <c r="J4432" s="512">
        <v>40</v>
      </c>
      <c r="K4432" s="512">
        <v>40</v>
      </c>
      <c r="L4432" s="512">
        <v>40</v>
      </c>
      <c r="M4432" s="195">
        <v>40</v>
      </c>
      <c r="N4432" s="696"/>
    </row>
    <row r="4433" spans="1:14" ht="29.1" customHeight="1">
      <c r="A4433" s="320"/>
      <c r="B4433" s="710"/>
      <c r="C4433" s="713"/>
      <c r="D4433" s="716"/>
      <c r="E4433" s="719"/>
      <c r="F4433" s="722"/>
      <c r="G4433" s="725"/>
      <c r="H4433" s="606" t="s">
        <v>24</v>
      </c>
      <c r="I4433" s="514">
        <v>43</v>
      </c>
      <c r="J4433" s="514">
        <v>40</v>
      </c>
      <c r="K4433" s="514">
        <v>40</v>
      </c>
      <c r="L4433" s="514">
        <v>40</v>
      </c>
      <c r="M4433" s="199">
        <v>40</v>
      </c>
      <c r="N4433" s="697"/>
    </row>
    <row r="4434" spans="1:14" ht="29.1" customHeight="1" thickBot="1">
      <c r="A4434" s="320"/>
      <c r="B4434" s="711"/>
      <c r="C4434" s="714"/>
      <c r="D4434" s="717"/>
      <c r="E4434" s="719"/>
      <c r="F4434" s="722"/>
      <c r="G4434" s="725"/>
      <c r="H4434" s="606" t="s">
        <v>25</v>
      </c>
      <c r="I4434" s="514">
        <v>1</v>
      </c>
      <c r="J4434" s="514">
        <v>1</v>
      </c>
      <c r="K4434" s="639">
        <v>1</v>
      </c>
      <c r="L4434" s="514">
        <v>1</v>
      </c>
      <c r="M4434" s="199">
        <v>1</v>
      </c>
      <c r="N4434" s="698"/>
    </row>
    <row r="4435" spans="1:14" ht="29.1" customHeight="1" thickTop="1">
      <c r="A4435" s="320"/>
      <c r="B4435" s="709" t="s">
        <v>3478</v>
      </c>
      <c r="C4435" s="712" t="s">
        <v>3828</v>
      </c>
      <c r="D4435" s="715" t="s">
        <v>3829</v>
      </c>
      <c r="E4435" s="727" t="s">
        <v>3910</v>
      </c>
      <c r="F4435" s="728" t="s">
        <v>3842</v>
      </c>
      <c r="G4435" s="730" t="s">
        <v>3843</v>
      </c>
      <c r="H4435" s="605" t="s">
        <v>22</v>
      </c>
      <c r="I4435" s="512">
        <v>1520</v>
      </c>
      <c r="J4435" s="512">
        <v>876</v>
      </c>
      <c r="K4435" s="512">
        <v>677</v>
      </c>
      <c r="L4435" s="512">
        <v>1071</v>
      </c>
      <c r="M4435" s="195">
        <v>1071</v>
      </c>
      <c r="N4435" s="693"/>
    </row>
    <row r="4436" spans="1:14" ht="29.1" customHeight="1">
      <c r="A4436" s="320"/>
      <c r="B4436" s="710"/>
      <c r="C4436" s="713"/>
      <c r="D4436" s="716"/>
      <c r="E4436" s="719"/>
      <c r="F4436" s="722"/>
      <c r="G4436" s="725"/>
      <c r="H4436" s="606" t="s">
        <v>24</v>
      </c>
      <c r="I4436" s="514">
        <v>1953</v>
      </c>
      <c r="J4436" s="514">
        <v>1093</v>
      </c>
      <c r="K4436" s="514">
        <v>868</v>
      </c>
      <c r="L4436" s="514">
        <v>1075</v>
      </c>
      <c r="M4436" s="199">
        <v>1075</v>
      </c>
      <c r="N4436" s="694"/>
    </row>
    <row r="4437" spans="1:14" ht="29.1" customHeight="1" thickBot="1">
      <c r="A4437" s="320"/>
      <c r="B4437" s="711"/>
      <c r="C4437" s="714"/>
      <c r="D4437" s="717"/>
      <c r="E4437" s="719"/>
      <c r="F4437" s="722"/>
      <c r="G4437" s="725"/>
      <c r="H4437" s="606" t="s">
        <v>25</v>
      </c>
      <c r="I4437" s="514">
        <v>0.78</v>
      </c>
      <c r="J4437" s="514">
        <v>0.8</v>
      </c>
      <c r="K4437" s="639">
        <v>0.78</v>
      </c>
      <c r="L4437" s="514">
        <v>1</v>
      </c>
      <c r="M4437" s="199">
        <v>1</v>
      </c>
      <c r="N4437" s="695"/>
    </row>
    <row r="4438" spans="1:14" ht="31.5" customHeight="1" thickTop="1">
      <c r="A4438" s="320"/>
      <c r="B4438" s="709" t="s">
        <v>3478</v>
      </c>
      <c r="C4438" s="712" t="s">
        <v>3828</v>
      </c>
      <c r="D4438" s="715" t="s">
        <v>3829</v>
      </c>
      <c r="E4438" s="727" t="s">
        <v>3911</v>
      </c>
      <c r="F4438" s="728" t="s">
        <v>3844</v>
      </c>
      <c r="G4438" s="730" t="s">
        <v>3845</v>
      </c>
      <c r="H4438" s="605" t="s">
        <v>22</v>
      </c>
      <c r="I4438" s="512">
        <v>1385</v>
      </c>
      <c r="J4438" s="512">
        <v>1391</v>
      </c>
      <c r="K4438" s="512">
        <v>1416</v>
      </c>
      <c r="L4438" s="512">
        <v>1141</v>
      </c>
      <c r="M4438" s="195">
        <v>1141</v>
      </c>
      <c r="N4438" s="693"/>
    </row>
    <row r="4439" spans="1:14" ht="31.5" customHeight="1">
      <c r="A4439" s="320"/>
      <c r="B4439" s="710"/>
      <c r="C4439" s="713"/>
      <c r="D4439" s="716"/>
      <c r="E4439" s="719"/>
      <c r="F4439" s="722"/>
      <c r="G4439" s="725"/>
      <c r="H4439" s="606" t="s">
        <v>24</v>
      </c>
      <c r="I4439" s="514">
        <v>1386</v>
      </c>
      <c r="J4439" s="514">
        <v>1443</v>
      </c>
      <c r="K4439" s="514">
        <v>1435</v>
      </c>
      <c r="L4439" s="514">
        <v>1143</v>
      </c>
      <c r="M4439" s="199">
        <v>1143</v>
      </c>
      <c r="N4439" s="694"/>
    </row>
    <row r="4440" spans="1:14" ht="31.5" customHeight="1" thickBot="1">
      <c r="A4440" s="320"/>
      <c r="B4440" s="711"/>
      <c r="C4440" s="714"/>
      <c r="D4440" s="717"/>
      <c r="E4440" s="719"/>
      <c r="F4440" s="722"/>
      <c r="G4440" s="725"/>
      <c r="H4440" s="606" t="s">
        <v>25</v>
      </c>
      <c r="I4440" s="514">
        <v>1</v>
      </c>
      <c r="J4440" s="514">
        <v>0.96</v>
      </c>
      <c r="K4440" s="639">
        <v>0.99</v>
      </c>
      <c r="L4440" s="514">
        <v>1</v>
      </c>
      <c r="M4440" s="199">
        <v>1</v>
      </c>
      <c r="N4440" s="699"/>
    </row>
    <row r="4441" spans="1:14" ht="29.1" customHeight="1" thickTop="1">
      <c r="A4441" s="320"/>
      <c r="B4441" s="709" t="s">
        <v>3478</v>
      </c>
      <c r="C4441" s="712" t="s">
        <v>3828</v>
      </c>
      <c r="D4441" s="715" t="s">
        <v>3829</v>
      </c>
      <c r="E4441" s="727" t="s">
        <v>3912</v>
      </c>
      <c r="F4441" s="728" t="s">
        <v>3846</v>
      </c>
      <c r="G4441" s="730" t="s">
        <v>3847</v>
      </c>
      <c r="H4441" s="605" t="s">
        <v>22</v>
      </c>
      <c r="I4441" s="512">
        <v>0</v>
      </c>
      <c r="J4441" s="512">
        <v>5</v>
      </c>
      <c r="K4441" s="512">
        <v>6</v>
      </c>
      <c r="L4441" s="512">
        <v>8</v>
      </c>
      <c r="M4441" s="195">
        <v>8</v>
      </c>
      <c r="N4441" s="693"/>
    </row>
    <row r="4442" spans="1:14" ht="29.1" customHeight="1">
      <c r="A4442" s="320"/>
      <c r="B4442" s="710"/>
      <c r="C4442" s="713"/>
      <c r="D4442" s="716"/>
      <c r="E4442" s="719"/>
      <c r="F4442" s="722"/>
      <c r="G4442" s="725"/>
      <c r="H4442" s="606" t="s">
        <v>24</v>
      </c>
      <c r="I4442" s="514">
        <v>8</v>
      </c>
      <c r="J4442" s="514">
        <v>8</v>
      </c>
      <c r="K4442" s="514">
        <v>8</v>
      </c>
      <c r="L4442" s="514">
        <v>8</v>
      </c>
      <c r="M4442" s="199">
        <v>8</v>
      </c>
      <c r="N4442" s="694"/>
    </row>
    <row r="4443" spans="1:14" ht="29.1" customHeight="1" thickBot="1">
      <c r="A4443" s="320"/>
      <c r="B4443" s="711"/>
      <c r="C4443" s="714"/>
      <c r="D4443" s="717"/>
      <c r="E4443" s="719"/>
      <c r="F4443" s="722"/>
      <c r="G4443" s="725"/>
      <c r="H4443" s="606" t="s">
        <v>25</v>
      </c>
      <c r="I4443" s="514">
        <v>0</v>
      </c>
      <c r="J4443" s="514">
        <v>0.63</v>
      </c>
      <c r="K4443" s="639">
        <v>0.75</v>
      </c>
      <c r="L4443" s="514">
        <v>1</v>
      </c>
      <c r="M4443" s="199">
        <v>1</v>
      </c>
      <c r="N4443" s="699"/>
    </row>
    <row r="4444" spans="1:14" ht="29.1" customHeight="1" thickTop="1">
      <c r="A4444" s="320"/>
      <c r="B4444" s="709" t="s">
        <v>3478</v>
      </c>
      <c r="C4444" s="712" t="s">
        <v>3828</v>
      </c>
      <c r="D4444" s="715" t="s">
        <v>3829</v>
      </c>
      <c r="E4444" s="727" t="s">
        <v>3913</v>
      </c>
      <c r="F4444" s="728" t="s">
        <v>3848</v>
      </c>
      <c r="G4444" s="730" t="s">
        <v>3849</v>
      </c>
      <c r="H4444" s="605" t="s">
        <v>22</v>
      </c>
      <c r="I4444" s="512">
        <v>0</v>
      </c>
      <c r="J4444" s="512">
        <v>47</v>
      </c>
      <c r="K4444" s="512">
        <v>34</v>
      </c>
      <c r="L4444" s="512">
        <v>63</v>
      </c>
      <c r="M4444" s="195">
        <v>63</v>
      </c>
      <c r="N4444" s="693"/>
    </row>
    <row r="4445" spans="1:14" ht="29.1" customHeight="1">
      <c r="A4445" s="320"/>
      <c r="B4445" s="710"/>
      <c r="C4445" s="713"/>
      <c r="D4445" s="716"/>
      <c r="E4445" s="719"/>
      <c r="F4445" s="722"/>
      <c r="G4445" s="725"/>
      <c r="H4445" s="606" t="s">
        <v>24</v>
      </c>
      <c r="I4445" s="514">
        <v>0</v>
      </c>
      <c r="J4445" s="514">
        <v>50</v>
      </c>
      <c r="K4445" s="514">
        <v>34</v>
      </c>
      <c r="L4445" s="514">
        <v>63</v>
      </c>
      <c r="M4445" s="199">
        <v>63</v>
      </c>
      <c r="N4445" s="694"/>
    </row>
    <row r="4446" spans="1:14" ht="29.1" customHeight="1" thickBot="1">
      <c r="A4446" s="320"/>
      <c r="B4446" s="711"/>
      <c r="C4446" s="714"/>
      <c r="D4446" s="717"/>
      <c r="E4446" s="719"/>
      <c r="F4446" s="722"/>
      <c r="G4446" s="725"/>
      <c r="H4446" s="606" t="s">
        <v>25</v>
      </c>
      <c r="I4446" s="514">
        <v>0</v>
      </c>
      <c r="J4446" s="514">
        <v>0.94</v>
      </c>
      <c r="K4446" s="639">
        <v>1</v>
      </c>
      <c r="L4446" s="514">
        <v>1</v>
      </c>
      <c r="M4446" s="199">
        <v>1</v>
      </c>
      <c r="N4446" s="695"/>
    </row>
    <row r="4447" spans="1:14" ht="29.1" customHeight="1" thickTop="1">
      <c r="A4447" s="320"/>
      <c r="B4447" s="709" t="s">
        <v>3478</v>
      </c>
      <c r="C4447" s="712" t="s">
        <v>3828</v>
      </c>
      <c r="D4447" s="715" t="s">
        <v>3829</v>
      </c>
      <c r="E4447" s="727" t="s">
        <v>3914</v>
      </c>
      <c r="F4447" s="728" t="s">
        <v>3850</v>
      </c>
      <c r="G4447" s="730" t="s">
        <v>3851</v>
      </c>
      <c r="H4447" s="605" t="s">
        <v>22</v>
      </c>
      <c r="I4447" s="512">
        <v>1366</v>
      </c>
      <c r="J4447" s="512">
        <v>1579</v>
      </c>
      <c r="K4447" s="512">
        <v>1845</v>
      </c>
      <c r="L4447" s="512">
        <v>1991</v>
      </c>
      <c r="M4447" s="195">
        <v>1991</v>
      </c>
      <c r="N4447" s="696"/>
    </row>
    <row r="4448" spans="1:14" ht="29.1" customHeight="1">
      <c r="A4448" s="320"/>
      <c r="B4448" s="710"/>
      <c r="C4448" s="713"/>
      <c r="D4448" s="716"/>
      <c r="E4448" s="719"/>
      <c r="F4448" s="722"/>
      <c r="G4448" s="725"/>
      <c r="H4448" s="606" t="s">
        <v>24</v>
      </c>
      <c r="I4448" s="514">
        <v>1481</v>
      </c>
      <c r="J4448" s="514">
        <v>2065</v>
      </c>
      <c r="K4448" s="514">
        <v>2166</v>
      </c>
      <c r="L4448" s="514">
        <v>2327</v>
      </c>
      <c r="M4448" s="199">
        <v>2327</v>
      </c>
      <c r="N4448" s="697"/>
    </row>
    <row r="4449" spans="1:14" ht="29.1" customHeight="1" thickBot="1">
      <c r="A4449" s="320"/>
      <c r="B4449" s="711"/>
      <c r="C4449" s="714"/>
      <c r="D4449" s="717"/>
      <c r="E4449" s="719"/>
      <c r="F4449" s="722"/>
      <c r="G4449" s="725"/>
      <c r="H4449" s="606" t="s">
        <v>25</v>
      </c>
      <c r="I4449" s="514">
        <v>0.92</v>
      </c>
      <c r="J4449" s="514">
        <v>0.76</v>
      </c>
      <c r="K4449" s="639">
        <v>0.85</v>
      </c>
      <c r="L4449" s="514">
        <v>0.86</v>
      </c>
      <c r="M4449" s="199">
        <v>0.86</v>
      </c>
      <c r="N4449" s="698"/>
    </row>
    <row r="4450" spans="1:14" ht="29.1" customHeight="1" thickTop="1">
      <c r="A4450" s="320"/>
      <c r="B4450" s="709" t="s">
        <v>3478</v>
      </c>
      <c r="C4450" s="712" t="s">
        <v>3828</v>
      </c>
      <c r="D4450" s="715" t="s">
        <v>3829</v>
      </c>
      <c r="E4450" s="727" t="s">
        <v>3915</v>
      </c>
      <c r="F4450" s="728" t="s">
        <v>3852</v>
      </c>
      <c r="G4450" s="730" t="s">
        <v>3853</v>
      </c>
      <c r="H4450" s="605" t="s">
        <v>22</v>
      </c>
      <c r="I4450" s="512">
        <v>13</v>
      </c>
      <c r="J4450" s="512">
        <v>14</v>
      </c>
      <c r="K4450" s="512">
        <v>14</v>
      </c>
      <c r="L4450" s="512">
        <v>14</v>
      </c>
      <c r="M4450" s="195">
        <v>14</v>
      </c>
      <c r="N4450" s="693"/>
    </row>
    <row r="4451" spans="1:14" ht="29.1" customHeight="1">
      <c r="A4451" s="320"/>
      <c r="B4451" s="710"/>
      <c r="C4451" s="713"/>
      <c r="D4451" s="716"/>
      <c r="E4451" s="719"/>
      <c r="F4451" s="722"/>
      <c r="G4451" s="725"/>
      <c r="H4451" s="606" t="s">
        <v>24</v>
      </c>
      <c r="I4451" s="514">
        <v>13</v>
      </c>
      <c r="J4451" s="514">
        <v>14</v>
      </c>
      <c r="K4451" s="514">
        <v>14</v>
      </c>
      <c r="L4451" s="514">
        <v>14</v>
      </c>
      <c r="M4451" s="199">
        <v>14</v>
      </c>
      <c r="N4451" s="694"/>
    </row>
    <row r="4452" spans="1:14" ht="29.1" customHeight="1" thickBot="1">
      <c r="A4452" s="320"/>
      <c r="B4452" s="711"/>
      <c r="C4452" s="714"/>
      <c r="D4452" s="717"/>
      <c r="E4452" s="719"/>
      <c r="F4452" s="722"/>
      <c r="G4452" s="725"/>
      <c r="H4452" s="606" t="s">
        <v>25</v>
      </c>
      <c r="I4452" s="514">
        <v>1</v>
      </c>
      <c r="J4452" s="514">
        <v>1</v>
      </c>
      <c r="K4452" s="639">
        <v>1</v>
      </c>
      <c r="L4452" s="514">
        <v>1</v>
      </c>
      <c r="M4452" s="199">
        <v>1</v>
      </c>
      <c r="N4452" s="695"/>
    </row>
    <row r="4453" spans="1:14" ht="29.1" customHeight="1" thickTop="1">
      <c r="A4453" s="320"/>
      <c r="B4453" s="709" t="s">
        <v>3478</v>
      </c>
      <c r="C4453" s="712" t="s">
        <v>3828</v>
      </c>
      <c r="D4453" s="715" t="s">
        <v>3829</v>
      </c>
      <c r="E4453" s="727" t="s">
        <v>3916</v>
      </c>
      <c r="F4453" s="728" t="s">
        <v>3854</v>
      </c>
      <c r="G4453" s="730" t="s">
        <v>3855</v>
      </c>
      <c r="H4453" s="605" t="s">
        <v>22</v>
      </c>
      <c r="I4453" s="512">
        <v>14</v>
      </c>
      <c r="J4453" s="512">
        <v>11</v>
      </c>
      <c r="K4453" s="512">
        <v>10</v>
      </c>
      <c r="L4453" s="512">
        <v>14</v>
      </c>
      <c r="M4453" s="195">
        <v>14</v>
      </c>
      <c r="N4453" s="696"/>
    </row>
    <row r="4454" spans="1:14" ht="29.1" customHeight="1">
      <c r="A4454" s="320"/>
      <c r="B4454" s="710"/>
      <c r="C4454" s="713"/>
      <c r="D4454" s="716"/>
      <c r="E4454" s="719"/>
      <c r="F4454" s="722"/>
      <c r="G4454" s="725"/>
      <c r="H4454" s="606" t="s">
        <v>24</v>
      </c>
      <c r="I4454" s="514">
        <v>14</v>
      </c>
      <c r="J4454" s="514">
        <v>14</v>
      </c>
      <c r="K4454" s="514">
        <v>14</v>
      </c>
      <c r="L4454" s="514">
        <v>14</v>
      </c>
      <c r="M4454" s="199">
        <v>14</v>
      </c>
      <c r="N4454" s="697"/>
    </row>
    <row r="4455" spans="1:14" ht="29.1" customHeight="1" thickBot="1">
      <c r="A4455" s="320"/>
      <c r="B4455" s="711"/>
      <c r="C4455" s="714"/>
      <c r="D4455" s="717"/>
      <c r="E4455" s="719"/>
      <c r="F4455" s="722"/>
      <c r="G4455" s="725"/>
      <c r="H4455" s="606" t="s">
        <v>25</v>
      </c>
      <c r="I4455" s="514">
        <v>1</v>
      </c>
      <c r="J4455" s="514">
        <v>0.79</v>
      </c>
      <c r="K4455" s="639">
        <v>0.71</v>
      </c>
      <c r="L4455" s="514">
        <v>1</v>
      </c>
      <c r="M4455" s="199">
        <v>1</v>
      </c>
      <c r="N4455" s="700"/>
    </row>
    <row r="4456" spans="1:14" ht="31.5" customHeight="1" thickTop="1">
      <c r="A4456" s="320"/>
      <c r="B4456" s="709" t="s">
        <v>3478</v>
      </c>
      <c r="C4456" s="712" t="s">
        <v>3828</v>
      </c>
      <c r="D4456" s="715" t="s">
        <v>3829</v>
      </c>
      <c r="E4456" s="727" t="s">
        <v>3917</v>
      </c>
      <c r="F4456" s="728" t="s">
        <v>3856</v>
      </c>
      <c r="G4456" s="730" t="s">
        <v>3857</v>
      </c>
      <c r="H4456" s="605" t="s">
        <v>22</v>
      </c>
      <c r="I4456" s="512">
        <v>510</v>
      </c>
      <c r="J4456" s="512">
        <v>684</v>
      </c>
      <c r="K4456" s="512">
        <v>942</v>
      </c>
      <c r="L4456" s="512">
        <v>2424</v>
      </c>
      <c r="M4456" s="195">
        <v>2424</v>
      </c>
      <c r="N4456" s="696"/>
    </row>
    <row r="4457" spans="1:14" ht="31.5" customHeight="1">
      <c r="A4457" s="320"/>
      <c r="B4457" s="710"/>
      <c r="C4457" s="713"/>
      <c r="D4457" s="716"/>
      <c r="E4457" s="719"/>
      <c r="F4457" s="722"/>
      <c r="G4457" s="725"/>
      <c r="H4457" s="606" t="s">
        <v>24</v>
      </c>
      <c r="I4457" s="514">
        <v>6000</v>
      </c>
      <c r="J4457" s="514">
        <v>6000</v>
      </c>
      <c r="K4457" s="514">
        <v>6000</v>
      </c>
      <c r="L4457" s="514">
        <v>6000</v>
      </c>
      <c r="M4457" s="199">
        <v>6000</v>
      </c>
      <c r="N4457" s="697"/>
    </row>
    <row r="4458" spans="1:14" ht="31.5" customHeight="1" thickBot="1">
      <c r="A4458" s="320"/>
      <c r="B4458" s="711"/>
      <c r="C4458" s="714"/>
      <c r="D4458" s="717"/>
      <c r="E4458" s="719"/>
      <c r="F4458" s="722"/>
      <c r="G4458" s="725"/>
      <c r="H4458" s="606" t="s">
        <v>25</v>
      </c>
      <c r="I4458" s="514">
        <v>0.09</v>
      </c>
      <c r="J4458" s="514">
        <v>0.11</v>
      </c>
      <c r="K4458" s="639">
        <v>0.16</v>
      </c>
      <c r="L4458" s="514">
        <v>0.4</v>
      </c>
      <c r="M4458" s="199">
        <v>0.4</v>
      </c>
      <c r="N4458" s="698"/>
    </row>
    <row r="4459" spans="1:14" ht="29.1" customHeight="1" thickTop="1">
      <c r="A4459" s="320"/>
      <c r="B4459" s="709" t="s">
        <v>3478</v>
      </c>
      <c r="C4459" s="712" t="s">
        <v>3828</v>
      </c>
      <c r="D4459" s="715" t="s">
        <v>3829</v>
      </c>
      <c r="E4459" s="727" t="s">
        <v>3918</v>
      </c>
      <c r="F4459" s="728" t="s">
        <v>3858</v>
      </c>
      <c r="G4459" s="730" t="s">
        <v>3859</v>
      </c>
      <c r="H4459" s="605" t="s">
        <v>22</v>
      </c>
      <c r="I4459" s="512">
        <v>10747</v>
      </c>
      <c r="J4459" s="512">
        <v>10696</v>
      </c>
      <c r="K4459" s="512">
        <v>10701</v>
      </c>
      <c r="L4459" s="512">
        <v>10746</v>
      </c>
      <c r="M4459" s="195">
        <v>10746</v>
      </c>
      <c r="N4459" s="693"/>
    </row>
    <row r="4460" spans="1:14" ht="29.1" customHeight="1">
      <c r="A4460" s="320"/>
      <c r="B4460" s="710"/>
      <c r="C4460" s="713"/>
      <c r="D4460" s="716"/>
      <c r="E4460" s="719"/>
      <c r="F4460" s="722"/>
      <c r="G4460" s="725"/>
      <c r="H4460" s="606" t="s">
        <v>24</v>
      </c>
      <c r="I4460" s="514">
        <v>11338</v>
      </c>
      <c r="J4460" s="514">
        <v>11293</v>
      </c>
      <c r="K4460" s="514">
        <v>11253</v>
      </c>
      <c r="L4460" s="514">
        <v>11209</v>
      </c>
      <c r="M4460" s="199">
        <v>11209</v>
      </c>
      <c r="N4460" s="694"/>
    </row>
    <row r="4461" spans="1:14" ht="29.1" customHeight="1" thickBot="1">
      <c r="A4461" s="320"/>
      <c r="B4461" s="711"/>
      <c r="C4461" s="714"/>
      <c r="D4461" s="717"/>
      <c r="E4461" s="719"/>
      <c r="F4461" s="722"/>
      <c r="G4461" s="725"/>
      <c r="H4461" s="606" t="s">
        <v>25</v>
      </c>
      <c r="I4461" s="514">
        <v>0.95</v>
      </c>
      <c r="J4461" s="514">
        <v>0.95</v>
      </c>
      <c r="K4461" s="639">
        <v>0.95</v>
      </c>
      <c r="L4461" s="514">
        <v>0.96</v>
      </c>
      <c r="M4461" s="199">
        <v>0.96</v>
      </c>
      <c r="N4461" s="695"/>
    </row>
    <row r="4462" spans="1:14" ht="29.1" customHeight="1" thickTop="1">
      <c r="A4462" s="320"/>
      <c r="B4462" s="709" t="s">
        <v>3478</v>
      </c>
      <c r="C4462" s="712" t="s">
        <v>3828</v>
      </c>
      <c r="D4462" s="715" t="s">
        <v>3829</v>
      </c>
      <c r="E4462" s="727" t="s">
        <v>3919</v>
      </c>
      <c r="F4462" s="728" t="s">
        <v>3860</v>
      </c>
      <c r="G4462" s="730" t="s">
        <v>3861</v>
      </c>
      <c r="H4462" s="605" t="s">
        <v>22</v>
      </c>
      <c r="I4462" s="512">
        <v>10747</v>
      </c>
      <c r="J4462" s="512">
        <v>10696</v>
      </c>
      <c r="K4462" s="512">
        <v>10701</v>
      </c>
      <c r="L4462" s="512">
        <v>10746</v>
      </c>
      <c r="M4462" s="195">
        <v>10746</v>
      </c>
      <c r="N4462" s="696"/>
    </row>
    <row r="4463" spans="1:14" ht="29.1" customHeight="1">
      <c r="A4463" s="320"/>
      <c r="B4463" s="710"/>
      <c r="C4463" s="713"/>
      <c r="D4463" s="716"/>
      <c r="E4463" s="719"/>
      <c r="F4463" s="722"/>
      <c r="G4463" s="725"/>
      <c r="H4463" s="606" t="s">
        <v>24</v>
      </c>
      <c r="I4463" s="514">
        <v>11338</v>
      </c>
      <c r="J4463" s="514">
        <v>11293</v>
      </c>
      <c r="K4463" s="514">
        <v>11253</v>
      </c>
      <c r="L4463" s="514">
        <v>11209</v>
      </c>
      <c r="M4463" s="199">
        <v>11209</v>
      </c>
      <c r="N4463" s="697"/>
    </row>
    <row r="4464" spans="1:14" ht="29.1" customHeight="1" thickBot="1">
      <c r="A4464" s="320"/>
      <c r="B4464" s="711"/>
      <c r="C4464" s="714"/>
      <c r="D4464" s="717"/>
      <c r="E4464" s="719"/>
      <c r="F4464" s="722"/>
      <c r="G4464" s="725"/>
      <c r="H4464" s="606" t="s">
        <v>25</v>
      </c>
      <c r="I4464" s="514">
        <v>0.95</v>
      </c>
      <c r="J4464" s="514">
        <v>0.95</v>
      </c>
      <c r="K4464" s="639">
        <v>0.95</v>
      </c>
      <c r="L4464" s="514">
        <v>0.96</v>
      </c>
      <c r="M4464" s="199">
        <v>0.96</v>
      </c>
      <c r="N4464" s="698"/>
    </row>
    <row r="4465" spans="1:14" ht="29.1" customHeight="1" thickTop="1">
      <c r="A4465" s="320"/>
      <c r="B4465" s="709" t="s">
        <v>3478</v>
      </c>
      <c r="C4465" s="712" t="s">
        <v>3828</v>
      </c>
      <c r="D4465" s="715" t="s">
        <v>3829</v>
      </c>
      <c r="E4465" s="727" t="s">
        <v>3920</v>
      </c>
      <c r="F4465" s="728" t="s">
        <v>3862</v>
      </c>
      <c r="G4465" s="730" t="s">
        <v>3863</v>
      </c>
      <c r="H4465" s="605" t="s">
        <v>22</v>
      </c>
      <c r="I4465" s="512">
        <v>3</v>
      </c>
      <c r="J4465" s="512">
        <v>3</v>
      </c>
      <c r="K4465" s="512">
        <v>3</v>
      </c>
      <c r="L4465" s="512">
        <v>3</v>
      </c>
      <c r="M4465" s="195">
        <v>3</v>
      </c>
      <c r="N4465" s="701"/>
    </row>
    <row r="4466" spans="1:14" ht="29.1" customHeight="1">
      <c r="A4466" s="320"/>
      <c r="B4466" s="710"/>
      <c r="C4466" s="713"/>
      <c r="D4466" s="716"/>
      <c r="E4466" s="719"/>
      <c r="F4466" s="722"/>
      <c r="G4466" s="725"/>
      <c r="H4466" s="606" t="s">
        <v>24</v>
      </c>
      <c r="I4466" s="514">
        <v>3</v>
      </c>
      <c r="J4466" s="514">
        <v>3</v>
      </c>
      <c r="K4466" s="514">
        <v>3</v>
      </c>
      <c r="L4466" s="514">
        <v>3</v>
      </c>
      <c r="M4466" s="199">
        <v>3</v>
      </c>
      <c r="N4466" s="697"/>
    </row>
    <row r="4467" spans="1:14" ht="29.1" customHeight="1" thickBot="1">
      <c r="A4467" s="320"/>
      <c r="B4467" s="711"/>
      <c r="C4467" s="714"/>
      <c r="D4467" s="717"/>
      <c r="E4467" s="719"/>
      <c r="F4467" s="729"/>
      <c r="G4467" s="725"/>
      <c r="H4467" s="635" t="s">
        <v>25</v>
      </c>
      <c r="I4467" s="516">
        <v>1</v>
      </c>
      <c r="J4467" s="516">
        <v>1</v>
      </c>
      <c r="K4467" s="657">
        <v>1</v>
      </c>
      <c r="L4467" s="516">
        <v>1</v>
      </c>
      <c r="M4467" s="669">
        <v>1</v>
      </c>
      <c r="N4467" s="698"/>
    </row>
    <row r="4468" spans="1:14" ht="29.1" customHeight="1" thickTop="1">
      <c r="A4468" s="320"/>
      <c r="B4468" s="709" t="s">
        <v>3478</v>
      </c>
      <c r="C4468" s="712" t="s">
        <v>3828</v>
      </c>
      <c r="D4468" s="715" t="s">
        <v>3829</v>
      </c>
      <c r="E4468" s="718" t="s">
        <v>3921</v>
      </c>
      <c r="F4468" s="721" t="s">
        <v>3864</v>
      </c>
      <c r="G4468" s="724" t="s">
        <v>3865</v>
      </c>
      <c r="H4468" s="637" t="s">
        <v>22</v>
      </c>
      <c r="I4468" s="518">
        <v>43</v>
      </c>
      <c r="J4468" s="518">
        <v>43</v>
      </c>
      <c r="K4468" s="518">
        <v>43</v>
      </c>
      <c r="L4468" s="518">
        <v>43</v>
      </c>
      <c r="M4468" s="702">
        <v>43</v>
      </c>
      <c r="N4468" s="693"/>
    </row>
    <row r="4469" spans="1:14" ht="29.1" customHeight="1">
      <c r="A4469" s="320"/>
      <c r="B4469" s="710"/>
      <c r="C4469" s="713"/>
      <c r="D4469" s="716"/>
      <c r="E4469" s="719"/>
      <c r="F4469" s="722"/>
      <c r="G4469" s="725"/>
      <c r="H4469" s="606" t="s">
        <v>24</v>
      </c>
      <c r="I4469" s="514">
        <v>43</v>
      </c>
      <c r="J4469" s="514">
        <v>43</v>
      </c>
      <c r="K4469" s="514">
        <v>43</v>
      </c>
      <c r="L4469" s="514">
        <v>43</v>
      </c>
      <c r="M4469" s="199">
        <v>43</v>
      </c>
      <c r="N4469" s="694"/>
    </row>
    <row r="4470" spans="1:14" ht="29.1" customHeight="1" thickBot="1">
      <c r="A4470" s="320"/>
      <c r="B4470" s="711"/>
      <c r="C4470" s="714"/>
      <c r="D4470" s="717"/>
      <c r="E4470" s="720"/>
      <c r="F4470" s="723"/>
      <c r="G4470" s="726"/>
      <c r="H4470" s="607" t="s">
        <v>25</v>
      </c>
      <c r="I4470" s="520">
        <v>1</v>
      </c>
      <c r="J4470" s="520">
        <v>1</v>
      </c>
      <c r="K4470" s="644">
        <v>1</v>
      </c>
      <c r="L4470" s="520">
        <v>1</v>
      </c>
      <c r="M4470" s="703">
        <v>1</v>
      </c>
      <c r="N4470" s="695"/>
    </row>
    <row r="4471" spans="1:14" ht="31.5" customHeight="1" thickTop="1"/>
  </sheetData>
  <mergeCells count="9454">
    <mergeCell ref="B8:B10"/>
    <mergeCell ref="C8:C10"/>
    <mergeCell ref="D8:D10"/>
    <mergeCell ref="E8:E10"/>
    <mergeCell ref="F8:F10"/>
    <mergeCell ref="G8:G10"/>
    <mergeCell ref="B1:N1"/>
    <mergeCell ref="B2:N2"/>
    <mergeCell ref="B3:N3"/>
    <mergeCell ref="B5:B7"/>
    <mergeCell ref="C5:C7"/>
    <mergeCell ref="D5:D7"/>
    <mergeCell ref="E5:E7"/>
    <mergeCell ref="F5:F7"/>
    <mergeCell ref="G5:G7"/>
    <mergeCell ref="N5:N7"/>
    <mergeCell ref="N17:N19"/>
    <mergeCell ref="B20:B22"/>
    <mergeCell ref="C20:C22"/>
    <mergeCell ref="D20:D22"/>
    <mergeCell ref="E20:E22"/>
    <mergeCell ref="F20:F22"/>
    <mergeCell ref="G20:G22"/>
    <mergeCell ref="N20:N22"/>
    <mergeCell ref="B17:B19"/>
    <mergeCell ref="C17:C19"/>
    <mergeCell ref="D17:D19"/>
    <mergeCell ref="E17:E19"/>
    <mergeCell ref="F17:F19"/>
    <mergeCell ref="G17:G19"/>
    <mergeCell ref="N11:N13"/>
    <mergeCell ref="B14:B16"/>
    <mergeCell ref="C14:C16"/>
    <mergeCell ref="D14:D16"/>
    <mergeCell ref="E14:E16"/>
    <mergeCell ref="F14:F16"/>
    <mergeCell ref="G14:G16"/>
    <mergeCell ref="N14:N16"/>
    <mergeCell ref="B11:B13"/>
    <mergeCell ref="C11:C13"/>
    <mergeCell ref="D11:D13"/>
    <mergeCell ref="E11:E13"/>
    <mergeCell ref="F11:F13"/>
    <mergeCell ref="G11:G13"/>
    <mergeCell ref="B32:B34"/>
    <mergeCell ref="C32:C34"/>
    <mergeCell ref="D32:D34"/>
    <mergeCell ref="E32:E34"/>
    <mergeCell ref="F32:F34"/>
    <mergeCell ref="G32:G34"/>
    <mergeCell ref="B29:B31"/>
    <mergeCell ref="C29:C31"/>
    <mergeCell ref="D29:D31"/>
    <mergeCell ref="E29:E31"/>
    <mergeCell ref="F29:F31"/>
    <mergeCell ref="G29:G31"/>
    <mergeCell ref="N23:N25"/>
    <mergeCell ref="B26:B28"/>
    <mergeCell ref="C26:C28"/>
    <mergeCell ref="D26:D28"/>
    <mergeCell ref="E26:E28"/>
    <mergeCell ref="F26:F28"/>
    <mergeCell ref="G26:G28"/>
    <mergeCell ref="B23:B25"/>
    <mergeCell ref="C23:C25"/>
    <mergeCell ref="D23:D25"/>
    <mergeCell ref="E23:E25"/>
    <mergeCell ref="F23:F25"/>
    <mergeCell ref="G23:G25"/>
    <mergeCell ref="B44:B46"/>
    <mergeCell ref="C44:C46"/>
    <mergeCell ref="D44:D46"/>
    <mergeCell ref="E44:E46"/>
    <mergeCell ref="F44:F46"/>
    <mergeCell ref="G44:G46"/>
    <mergeCell ref="B41:B43"/>
    <mergeCell ref="C41:C43"/>
    <mergeCell ref="D41:D43"/>
    <mergeCell ref="E41:E43"/>
    <mergeCell ref="F41:F43"/>
    <mergeCell ref="G41:G43"/>
    <mergeCell ref="N35:N36"/>
    <mergeCell ref="B38:B40"/>
    <mergeCell ref="C38:C40"/>
    <mergeCell ref="D38:D40"/>
    <mergeCell ref="E38:E40"/>
    <mergeCell ref="F38:F40"/>
    <mergeCell ref="G38:G40"/>
    <mergeCell ref="B35:B37"/>
    <mergeCell ref="C35:C37"/>
    <mergeCell ref="D35:D37"/>
    <mergeCell ref="E35:E37"/>
    <mergeCell ref="F35:F37"/>
    <mergeCell ref="G35:G37"/>
    <mergeCell ref="B53:B55"/>
    <mergeCell ref="C53:C55"/>
    <mergeCell ref="D53:D55"/>
    <mergeCell ref="E53:E55"/>
    <mergeCell ref="F53:F55"/>
    <mergeCell ref="G53:G55"/>
    <mergeCell ref="B50:B52"/>
    <mergeCell ref="C50:C52"/>
    <mergeCell ref="D50:D52"/>
    <mergeCell ref="E50:E52"/>
    <mergeCell ref="F50:F52"/>
    <mergeCell ref="G50:G52"/>
    <mergeCell ref="B47:B49"/>
    <mergeCell ref="C47:C49"/>
    <mergeCell ref="D47:D49"/>
    <mergeCell ref="E47:E49"/>
    <mergeCell ref="F47:F49"/>
    <mergeCell ref="G47:G49"/>
    <mergeCell ref="B62:B64"/>
    <mergeCell ref="C62:C64"/>
    <mergeCell ref="D62:D64"/>
    <mergeCell ref="E62:E64"/>
    <mergeCell ref="F62:F64"/>
    <mergeCell ref="G62:G64"/>
    <mergeCell ref="B59:B61"/>
    <mergeCell ref="C59:C61"/>
    <mergeCell ref="D59:D61"/>
    <mergeCell ref="E59:E61"/>
    <mergeCell ref="F59:F61"/>
    <mergeCell ref="G59:G61"/>
    <mergeCell ref="B56:B58"/>
    <mergeCell ref="C56:C58"/>
    <mergeCell ref="D56:D58"/>
    <mergeCell ref="E56:E58"/>
    <mergeCell ref="F56:F58"/>
    <mergeCell ref="G56:G58"/>
    <mergeCell ref="B71:B73"/>
    <mergeCell ref="C71:C73"/>
    <mergeCell ref="D71:D73"/>
    <mergeCell ref="E71:E73"/>
    <mergeCell ref="F71:F73"/>
    <mergeCell ref="G71:G73"/>
    <mergeCell ref="B68:B70"/>
    <mergeCell ref="C68:C70"/>
    <mergeCell ref="D68:D70"/>
    <mergeCell ref="E68:E70"/>
    <mergeCell ref="F68:F70"/>
    <mergeCell ref="G68:G70"/>
    <mergeCell ref="B65:B67"/>
    <mergeCell ref="C65:C67"/>
    <mergeCell ref="D65:D67"/>
    <mergeCell ref="E65:E67"/>
    <mergeCell ref="F65:F67"/>
    <mergeCell ref="G65:G67"/>
    <mergeCell ref="B80:B82"/>
    <mergeCell ref="C80:C82"/>
    <mergeCell ref="D80:D82"/>
    <mergeCell ref="E80:E82"/>
    <mergeCell ref="F80:F82"/>
    <mergeCell ref="G80:G82"/>
    <mergeCell ref="B77:B79"/>
    <mergeCell ref="C77:C79"/>
    <mergeCell ref="D77:D79"/>
    <mergeCell ref="E77:E79"/>
    <mergeCell ref="F77:F79"/>
    <mergeCell ref="G77:G79"/>
    <mergeCell ref="B74:B76"/>
    <mergeCell ref="C74:C76"/>
    <mergeCell ref="D74:D76"/>
    <mergeCell ref="E74:E76"/>
    <mergeCell ref="F74:F76"/>
    <mergeCell ref="G74:G76"/>
    <mergeCell ref="B89:B91"/>
    <mergeCell ref="C89:C91"/>
    <mergeCell ref="D89:D91"/>
    <mergeCell ref="E89:E91"/>
    <mergeCell ref="F89:F91"/>
    <mergeCell ref="G89:G91"/>
    <mergeCell ref="B86:B88"/>
    <mergeCell ref="C86:C88"/>
    <mergeCell ref="D86:D88"/>
    <mergeCell ref="E86:E88"/>
    <mergeCell ref="F86:F88"/>
    <mergeCell ref="G86:G88"/>
    <mergeCell ref="B83:B85"/>
    <mergeCell ref="C83:C85"/>
    <mergeCell ref="D83:D85"/>
    <mergeCell ref="E83:E85"/>
    <mergeCell ref="F83:F85"/>
    <mergeCell ref="G83:G85"/>
    <mergeCell ref="B98:B100"/>
    <mergeCell ref="C98:C100"/>
    <mergeCell ref="D98:D100"/>
    <mergeCell ref="E98:E100"/>
    <mergeCell ref="F98:F100"/>
    <mergeCell ref="G98:G100"/>
    <mergeCell ref="B95:B97"/>
    <mergeCell ref="C95:C97"/>
    <mergeCell ref="D95:D97"/>
    <mergeCell ref="E95:E97"/>
    <mergeCell ref="F95:F97"/>
    <mergeCell ref="G95:G97"/>
    <mergeCell ref="B92:B94"/>
    <mergeCell ref="C92:C94"/>
    <mergeCell ref="D92:D94"/>
    <mergeCell ref="E92:E94"/>
    <mergeCell ref="F92:F94"/>
    <mergeCell ref="G92:G94"/>
    <mergeCell ref="B107:B109"/>
    <mergeCell ref="C107:C109"/>
    <mergeCell ref="D107:D109"/>
    <mergeCell ref="E107:E109"/>
    <mergeCell ref="F107:F109"/>
    <mergeCell ref="G107:G109"/>
    <mergeCell ref="B104:B106"/>
    <mergeCell ref="C104:C106"/>
    <mergeCell ref="D104:D106"/>
    <mergeCell ref="E104:E106"/>
    <mergeCell ref="F104:F106"/>
    <mergeCell ref="G104:G106"/>
    <mergeCell ref="B101:B103"/>
    <mergeCell ref="C101:C103"/>
    <mergeCell ref="D101:D103"/>
    <mergeCell ref="E101:E103"/>
    <mergeCell ref="F101:F103"/>
    <mergeCell ref="G101:G103"/>
    <mergeCell ref="B116:B118"/>
    <mergeCell ref="C116:C118"/>
    <mergeCell ref="D116:D118"/>
    <mergeCell ref="E116:E118"/>
    <mergeCell ref="F116:F118"/>
    <mergeCell ref="G116:G118"/>
    <mergeCell ref="B113:B115"/>
    <mergeCell ref="C113:C115"/>
    <mergeCell ref="D113:D115"/>
    <mergeCell ref="E113:E115"/>
    <mergeCell ref="F113:F115"/>
    <mergeCell ref="G113:G115"/>
    <mergeCell ref="B110:B112"/>
    <mergeCell ref="C110:C112"/>
    <mergeCell ref="D110:D112"/>
    <mergeCell ref="E110:E112"/>
    <mergeCell ref="F110:F112"/>
    <mergeCell ref="G110:G112"/>
    <mergeCell ref="B125:B127"/>
    <mergeCell ref="C125:C127"/>
    <mergeCell ref="D125:D127"/>
    <mergeCell ref="E125:E127"/>
    <mergeCell ref="F125:F127"/>
    <mergeCell ref="G125:G127"/>
    <mergeCell ref="B122:B124"/>
    <mergeCell ref="C122:C124"/>
    <mergeCell ref="D122:D124"/>
    <mergeCell ref="E122:E124"/>
    <mergeCell ref="F122:F124"/>
    <mergeCell ref="G122:G124"/>
    <mergeCell ref="B119:B121"/>
    <mergeCell ref="C119:C121"/>
    <mergeCell ref="D119:D121"/>
    <mergeCell ref="E119:E121"/>
    <mergeCell ref="F119:F121"/>
    <mergeCell ref="G119:G121"/>
    <mergeCell ref="B134:B136"/>
    <mergeCell ref="C134:C136"/>
    <mergeCell ref="D134:D136"/>
    <mergeCell ref="E134:E136"/>
    <mergeCell ref="F134:F136"/>
    <mergeCell ref="G134:G136"/>
    <mergeCell ref="B131:B133"/>
    <mergeCell ref="C131:C133"/>
    <mergeCell ref="D131:D133"/>
    <mergeCell ref="E131:E133"/>
    <mergeCell ref="F131:F133"/>
    <mergeCell ref="G131:G133"/>
    <mergeCell ref="B128:B130"/>
    <mergeCell ref="C128:C130"/>
    <mergeCell ref="D128:D130"/>
    <mergeCell ref="E128:E130"/>
    <mergeCell ref="F128:F130"/>
    <mergeCell ref="G128:G130"/>
    <mergeCell ref="B143:B145"/>
    <mergeCell ref="C143:C145"/>
    <mergeCell ref="D143:D145"/>
    <mergeCell ref="E143:E145"/>
    <mergeCell ref="F143:F145"/>
    <mergeCell ref="G143:G145"/>
    <mergeCell ref="B140:B142"/>
    <mergeCell ref="C140:C142"/>
    <mergeCell ref="D140:D142"/>
    <mergeCell ref="E140:E142"/>
    <mergeCell ref="F140:F142"/>
    <mergeCell ref="G140:G142"/>
    <mergeCell ref="B137:B139"/>
    <mergeCell ref="C137:C139"/>
    <mergeCell ref="D137:D139"/>
    <mergeCell ref="E137:E139"/>
    <mergeCell ref="F137:F139"/>
    <mergeCell ref="G137:G139"/>
    <mergeCell ref="B152:B154"/>
    <mergeCell ref="C152:C154"/>
    <mergeCell ref="D152:D154"/>
    <mergeCell ref="E152:E154"/>
    <mergeCell ref="F152:F154"/>
    <mergeCell ref="G152:G154"/>
    <mergeCell ref="B149:B151"/>
    <mergeCell ref="C149:C151"/>
    <mergeCell ref="D149:D151"/>
    <mergeCell ref="E149:E151"/>
    <mergeCell ref="F149:F151"/>
    <mergeCell ref="G149:G151"/>
    <mergeCell ref="B146:B148"/>
    <mergeCell ref="C146:C148"/>
    <mergeCell ref="D146:D148"/>
    <mergeCell ref="E146:E148"/>
    <mergeCell ref="F146:F148"/>
    <mergeCell ref="G146:G148"/>
    <mergeCell ref="B161:B163"/>
    <mergeCell ref="C161:C163"/>
    <mergeCell ref="D161:D163"/>
    <mergeCell ref="E161:E163"/>
    <mergeCell ref="F161:F163"/>
    <mergeCell ref="G161:G163"/>
    <mergeCell ref="B158:B160"/>
    <mergeCell ref="C158:C160"/>
    <mergeCell ref="D158:D160"/>
    <mergeCell ref="E158:E160"/>
    <mergeCell ref="F158:F160"/>
    <mergeCell ref="G158:G160"/>
    <mergeCell ref="B155:B157"/>
    <mergeCell ref="C155:C157"/>
    <mergeCell ref="D155:D157"/>
    <mergeCell ref="E155:E157"/>
    <mergeCell ref="F155:F157"/>
    <mergeCell ref="G155:G157"/>
    <mergeCell ref="B170:B172"/>
    <mergeCell ref="C170:C172"/>
    <mergeCell ref="D170:D172"/>
    <mergeCell ref="E170:E172"/>
    <mergeCell ref="F170:F172"/>
    <mergeCell ref="G170:G172"/>
    <mergeCell ref="B167:B169"/>
    <mergeCell ref="C167:C169"/>
    <mergeCell ref="D167:D169"/>
    <mergeCell ref="E167:E169"/>
    <mergeCell ref="F167:F169"/>
    <mergeCell ref="G167:G169"/>
    <mergeCell ref="B164:B166"/>
    <mergeCell ref="C164:C166"/>
    <mergeCell ref="D164:D166"/>
    <mergeCell ref="E164:E166"/>
    <mergeCell ref="F164:F166"/>
    <mergeCell ref="G164:G166"/>
    <mergeCell ref="B179:B181"/>
    <mergeCell ref="C179:C181"/>
    <mergeCell ref="D179:D181"/>
    <mergeCell ref="E179:E181"/>
    <mergeCell ref="F179:F181"/>
    <mergeCell ref="G179:G181"/>
    <mergeCell ref="B176:B178"/>
    <mergeCell ref="C176:C178"/>
    <mergeCell ref="D176:D178"/>
    <mergeCell ref="E176:E178"/>
    <mergeCell ref="F176:F178"/>
    <mergeCell ref="G176:G178"/>
    <mergeCell ref="B173:B175"/>
    <mergeCell ref="C173:C175"/>
    <mergeCell ref="D173:D175"/>
    <mergeCell ref="E173:E175"/>
    <mergeCell ref="F173:F175"/>
    <mergeCell ref="G173:G175"/>
    <mergeCell ref="B188:B190"/>
    <mergeCell ref="C188:C190"/>
    <mergeCell ref="D188:D190"/>
    <mergeCell ref="E188:E190"/>
    <mergeCell ref="F188:F190"/>
    <mergeCell ref="G188:G190"/>
    <mergeCell ref="B185:B187"/>
    <mergeCell ref="C185:C187"/>
    <mergeCell ref="D185:D187"/>
    <mergeCell ref="E185:E187"/>
    <mergeCell ref="F185:F187"/>
    <mergeCell ref="G185:G187"/>
    <mergeCell ref="B182:B184"/>
    <mergeCell ref="C182:C184"/>
    <mergeCell ref="D182:D184"/>
    <mergeCell ref="E182:E184"/>
    <mergeCell ref="F182:F184"/>
    <mergeCell ref="G182:G184"/>
    <mergeCell ref="B197:B199"/>
    <mergeCell ref="C197:C199"/>
    <mergeCell ref="D197:D199"/>
    <mergeCell ref="E197:E199"/>
    <mergeCell ref="F197:F199"/>
    <mergeCell ref="G197:G199"/>
    <mergeCell ref="B194:B196"/>
    <mergeCell ref="C194:C196"/>
    <mergeCell ref="D194:D196"/>
    <mergeCell ref="E194:E196"/>
    <mergeCell ref="F194:F196"/>
    <mergeCell ref="G194:G196"/>
    <mergeCell ref="B191:B193"/>
    <mergeCell ref="C191:C193"/>
    <mergeCell ref="D191:D193"/>
    <mergeCell ref="E191:E193"/>
    <mergeCell ref="F191:F193"/>
    <mergeCell ref="G191:G193"/>
    <mergeCell ref="B206:B208"/>
    <mergeCell ref="C206:C208"/>
    <mergeCell ref="D206:D208"/>
    <mergeCell ref="E206:E208"/>
    <mergeCell ref="F206:F208"/>
    <mergeCell ref="G206:G208"/>
    <mergeCell ref="B203:B205"/>
    <mergeCell ref="C203:C205"/>
    <mergeCell ref="D203:D205"/>
    <mergeCell ref="E203:E205"/>
    <mergeCell ref="F203:F205"/>
    <mergeCell ref="G203:G205"/>
    <mergeCell ref="B200:B202"/>
    <mergeCell ref="C200:C202"/>
    <mergeCell ref="D200:D202"/>
    <mergeCell ref="E200:E202"/>
    <mergeCell ref="F200:F202"/>
    <mergeCell ref="G200:G202"/>
    <mergeCell ref="B215:B217"/>
    <mergeCell ref="C215:C217"/>
    <mergeCell ref="D215:D217"/>
    <mergeCell ref="E215:E217"/>
    <mergeCell ref="F215:F217"/>
    <mergeCell ref="G215:G217"/>
    <mergeCell ref="B212:B214"/>
    <mergeCell ref="C212:C214"/>
    <mergeCell ref="D212:D214"/>
    <mergeCell ref="E212:E214"/>
    <mergeCell ref="F212:F214"/>
    <mergeCell ref="G212:G214"/>
    <mergeCell ref="B209:B211"/>
    <mergeCell ref="C209:C211"/>
    <mergeCell ref="D209:D211"/>
    <mergeCell ref="E209:E211"/>
    <mergeCell ref="F209:F211"/>
    <mergeCell ref="G209:G211"/>
    <mergeCell ref="B224:B226"/>
    <mergeCell ref="C224:C226"/>
    <mergeCell ref="D224:D226"/>
    <mergeCell ref="E224:E226"/>
    <mergeCell ref="F224:F226"/>
    <mergeCell ref="G224:G226"/>
    <mergeCell ref="B221:B223"/>
    <mergeCell ref="C221:C223"/>
    <mergeCell ref="D221:D223"/>
    <mergeCell ref="E221:E223"/>
    <mergeCell ref="F221:F223"/>
    <mergeCell ref="G221:G223"/>
    <mergeCell ref="B218:B220"/>
    <mergeCell ref="C218:C220"/>
    <mergeCell ref="D218:D220"/>
    <mergeCell ref="E218:E220"/>
    <mergeCell ref="F218:F220"/>
    <mergeCell ref="G218:G220"/>
    <mergeCell ref="B236:B238"/>
    <mergeCell ref="C236:C238"/>
    <mergeCell ref="D236:D238"/>
    <mergeCell ref="E236:E238"/>
    <mergeCell ref="F236:F238"/>
    <mergeCell ref="G236:G238"/>
    <mergeCell ref="B233:B235"/>
    <mergeCell ref="C233:C235"/>
    <mergeCell ref="D233:D235"/>
    <mergeCell ref="E233:E235"/>
    <mergeCell ref="F233:F235"/>
    <mergeCell ref="G233:G235"/>
    <mergeCell ref="N227:N228"/>
    <mergeCell ref="B230:B232"/>
    <mergeCell ref="C230:C232"/>
    <mergeCell ref="D230:D232"/>
    <mergeCell ref="E230:E232"/>
    <mergeCell ref="F230:F232"/>
    <mergeCell ref="G230:G232"/>
    <mergeCell ref="B227:B229"/>
    <mergeCell ref="C227:C229"/>
    <mergeCell ref="D227:D229"/>
    <mergeCell ref="E227:E229"/>
    <mergeCell ref="F227:F229"/>
    <mergeCell ref="G227:G229"/>
    <mergeCell ref="B245:B247"/>
    <mergeCell ref="C245:C247"/>
    <mergeCell ref="D245:D247"/>
    <mergeCell ref="E245:E247"/>
    <mergeCell ref="F245:F247"/>
    <mergeCell ref="G245:G247"/>
    <mergeCell ref="B242:B244"/>
    <mergeCell ref="C242:C244"/>
    <mergeCell ref="D242:D244"/>
    <mergeCell ref="E242:E244"/>
    <mergeCell ref="F242:F244"/>
    <mergeCell ref="G242:G244"/>
    <mergeCell ref="B239:B241"/>
    <mergeCell ref="C239:C241"/>
    <mergeCell ref="D239:D241"/>
    <mergeCell ref="E239:E241"/>
    <mergeCell ref="F239:F241"/>
    <mergeCell ref="G239:G241"/>
    <mergeCell ref="B254:B256"/>
    <mergeCell ref="C254:C256"/>
    <mergeCell ref="D254:D256"/>
    <mergeCell ref="E254:E256"/>
    <mergeCell ref="F254:F256"/>
    <mergeCell ref="G254:G256"/>
    <mergeCell ref="B251:B253"/>
    <mergeCell ref="C251:C253"/>
    <mergeCell ref="D251:D253"/>
    <mergeCell ref="E251:E253"/>
    <mergeCell ref="F251:F253"/>
    <mergeCell ref="G251:G253"/>
    <mergeCell ref="B248:B250"/>
    <mergeCell ref="C248:C250"/>
    <mergeCell ref="D248:D250"/>
    <mergeCell ref="E248:E250"/>
    <mergeCell ref="F248:F250"/>
    <mergeCell ref="G248:G250"/>
    <mergeCell ref="B263:B265"/>
    <mergeCell ref="C263:C265"/>
    <mergeCell ref="D263:D265"/>
    <mergeCell ref="E263:E265"/>
    <mergeCell ref="F263:F265"/>
    <mergeCell ref="G263:G265"/>
    <mergeCell ref="B260:B262"/>
    <mergeCell ref="C260:C262"/>
    <mergeCell ref="D260:D262"/>
    <mergeCell ref="E260:E262"/>
    <mergeCell ref="F260:F262"/>
    <mergeCell ref="G260:G262"/>
    <mergeCell ref="B257:B259"/>
    <mergeCell ref="C257:C259"/>
    <mergeCell ref="D257:D259"/>
    <mergeCell ref="E257:E259"/>
    <mergeCell ref="F257:F259"/>
    <mergeCell ref="G257:G259"/>
    <mergeCell ref="B272:B274"/>
    <mergeCell ref="C272:C274"/>
    <mergeCell ref="D272:D274"/>
    <mergeCell ref="E272:E274"/>
    <mergeCell ref="F272:F274"/>
    <mergeCell ref="G272:G274"/>
    <mergeCell ref="B269:B271"/>
    <mergeCell ref="C269:C271"/>
    <mergeCell ref="D269:D271"/>
    <mergeCell ref="E269:E271"/>
    <mergeCell ref="F269:F271"/>
    <mergeCell ref="G269:G271"/>
    <mergeCell ref="B266:B268"/>
    <mergeCell ref="C266:C268"/>
    <mergeCell ref="D266:D268"/>
    <mergeCell ref="E266:E268"/>
    <mergeCell ref="F266:F268"/>
    <mergeCell ref="G266:G268"/>
    <mergeCell ref="B281:B283"/>
    <mergeCell ref="C281:C283"/>
    <mergeCell ref="D281:D283"/>
    <mergeCell ref="E281:E283"/>
    <mergeCell ref="F281:F283"/>
    <mergeCell ref="G281:G283"/>
    <mergeCell ref="B278:B280"/>
    <mergeCell ref="C278:C280"/>
    <mergeCell ref="D278:D280"/>
    <mergeCell ref="E278:E280"/>
    <mergeCell ref="F278:F280"/>
    <mergeCell ref="G278:G280"/>
    <mergeCell ref="B275:B277"/>
    <mergeCell ref="C275:C277"/>
    <mergeCell ref="D275:D277"/>
    <mergeCell ref="E275:E277"/>
    <mergeCell ref="F275:F277"/>
    <mergeCell ref="G275:G277"/>
    <mergeCell ref="B290:B292"/>
    <mergeCell ref="C290:C292"/>
    <mergeCell ref="D290:D292"/>
    <mergeCell ref="E290:E292"/>
    <mergeCell ref="F290:F292"/>
    <mergeCell ref="G290:G292"/>
    <mergeCell ref="B287:B289"/>
    <mergeCell ref="C287:C289"/>
    <mergeCell ref="D287:D289"/>
    <mergeCell ref="E287:E289"/>
    <mergeCell ref="F287:F289"/>
    <mergeCell ref="G287:G289"/>
    <mergeCell ref="B284:B286"/>
    <mergeCell ref="C284:C286"/>
    <mergeCell ref="D284:D286"/>
    <mergeCell ref="E284:E286"/>
    <mergeCell ref="F284:F286"/>
    <mergeCell ref="G284:G286"/>
    <mergeCell ref="B299:B301"/>
    <mergeCell ref="C299:C301"/>
    <mergeCell ref="D299:D301"/>
    <mergeCell ref="E299:E301"/>
    <mergeCell ref="F299:F301"/>
    <mergeCell ref="G299:G301"/>
    <mergeCell ref="B296:B298"/>
    <mergeCell ref="C296:C298"/>
    <mergeCell ref="D296:D298"/>
    <mergeCell ref="E296:E298"/>
    <mergeCell ref="F296:F298"/>
    <mergeCell ref="G296:G298"/>
    <mergeCell ref="B293:B295"/>
    <mergeCell ref="C293:C295"/>
    <mergeCell ref="D293:D295"/>
    <mergeCell ref="E293:E295"/>
    <mergeCell ref="F293:F295"/>
    <mergeCell ref="G293:G295"/>
    <mergeCell ref="B308:B310"/>
    <mergeCell ref="C308:C310"/>
    <mergeCell ref="D308:D310"/>
    <mergeCell ref="E308:E310"/>
    <mergeCell ref="F308:F310"/>
    <mergeCell ref="G308:G310"/>
    <mergeCell ref="B305:B307"/>
    <mergeCell ref="C305:C307"/>
    <mergeCell ref="D305:D307"/>
    <mergeCell ref="E305:E307"/>
    <mergeCell ref="F305:F307"/>
    <mergeCell ref="G305:G307"/>
    <mergeCell ref="B302:B304"/>
    <mergeCell ref="C302:C304"/>
    <mergeCell ref="D302:D304"/>
    <mergeCell ref="E302:E304"/>
    <mergeCell ref="F302:F304"/>
    <mergeCell ref="G302:G304"/>
    <mergeCell ref="B317:B319"/>
    <mergeCell ref="C317:C319"/>
    <mergeCell ref="D317:D319"/>
    <mergeCell ref="E317:E319"/>
    <mergeCell ref="F317:F319"/>
    <mergeCell ref="G317:G319"/>
    <mergeCell ref="B314:B316"/>
    <mergeCell ref="C314:C316"/>
    <mergeCell ref="D314:D316"/>
    <mergeCell ref="E314:E316"/>
    <mergeCell ref="F314:F316"/>
    <mergeCell ref="G314:G316"/>
    <mergeCell ref="B311:B313"/>
    <mergeCell ref="C311:C313"/>
    <mergeCell ref="D311:D313"/>
    <mergeCell ref="E311:E313"/>
    <mergeCell ref="F311:F313"/>
    <mergeCell ref="G311:G313"/>
    <mergeCell ref="B326:B328"/>
    <mergeCell ref="C326:C328"/>
    <mergeCell ref="D326:D328"/>
    <mergeCell ref="E326:E328"/>
    <mergeCell ref="F326:F328"/>
    <mergeCell ref="G326:G328"/>
    <mergeCell ref="B323:B325"/>
    <mergeCell ref="C323:C325"/>
    <mergeCell ref="D323:D325"/>
    <mergeCell ref="E323:E325"/>
    <mergeCell ref="F323:F325"/>
    <mergeCell ref="G323:G325"/>
    <mergeCell ref="B320:B322"/>
    <mergeCell ref="C320:C322"/>
    <mergeCell ref="D320:D322"/>
    <mergeCell ref="E320:E322"/>
    <mergeCell ref="F320:F322"/>
    <mergeCell ref="G320:G322"/>
    <mergeCell ref="B335:B337"/>
    <mergeCell ref="C335:C337"/>
    <mergeCell ref="D335:D337"/>
    <mergeCell ref="E335:E337"/>
    <mergeCell ref="F335:F337"/>
    <mergeCell ref="G335:G337"/>
    <mergeCell ref="B332:B334"/>
    <mergeCell ref="C332:C334"/>
    <mergeCell ref="D332:D334"/>
    <mergeCell ref="E332:E334"/>
    <mergeCell ref="F332:F334"/>
    <mergeCell ref="G332:G334"/>
    <mergeCell ref="B329:B331"/>
    <mergeCell ref="C329:C331"/>
    <mergeCell ref="D329:D331"/>
    <mergeCell ref="E329:E331"/>
    <mergeCell ref="F329:F331"/>
    <mergeCell ref="G329:G331"/>
    <mergeCell ref="B344:B346"/>
    <mergeCell ref="C344:C346"/>
    <mergeCell ref="D344:D346"/>
    <mergeCell ref="E344:E346"/>
    <mergeCell ref="F344:F346"/>
    <mergeCell ref="G344:G346"/>
    <mergeCell ref="B341:B343"/>
    <mergeCell ref="C341:C343"/>
    <mergeCell ref="D341:D343"/>
    <mergeCell ref="E341:E343"/>
    <mergeCell ref="F341:F343"/>
    <mergeCell ref="G341:G343"/>
    <mergeCell ref="B338:B340"/>
    <mergeCell ref="C338:C340"/>
    <mergeCell ref="D338:D340"/>
    <mergeCell ref="E338:E340"/>
    <mergeCell ref="F338:F340"/>
    <mergeCell ref="G338:G340"/>
    <mergeCell ref="B353:B355"/>
    <mergeCell ref="C353:C355"/>
    <mergeCell ref="D353:D355"/>
    <mergeCell ref="E353:E355"/>
    <mergeCell ref="F353:F355"/>
    <mergeCell ref="G353:G355"/>
    <mergeCell ref="B350:B352"/>
    <mergeCell ref="C350:C352"/>
    <mergeCell ref="D350:D352"/>
    <mergeCell ref="E350:E352"/>
    <mergeCell ref="F350:F352"/>
    <mergeCell ref="G350:G352"/>
    <mergeCell ref="B347:B349"/>
    <mergeCell ref="C347:C349"/>
    <mergeCell ref="D347:D349"/>
    <mergeCell ref="E347:E349"/>
    <mergeCell ref="F347:F349"/>
    <mergeCell ref="G347:G349"/>
    <mergeCell ref="B362:B364"/>
    <mergeCell ref="C362:C364"/>
    <mergeCell ref="D362:D364"/>
    <mergeCell ref="E362:E364"/>
    <mergeCell ref="F362:F364"/>
    <mergeCell ref="G362:G364"/>
    <mergeCell ref="B359:B361"/>
    <mergeCell ref="C359:C361"/>
    <mergeCell ref="D359:D361"/>
    <mergeCell ref="E359:E361"/>
    <mergeCell ref="F359:F361"/>
    <mergeCell ref="G359:G361"/>
    <mergeCell ref="B356:B358"/>
    <mergeCell ref="C356:C358"/>
    <mergeCell ref="D356:D358"/>
    <mergeCell ref="E356:E358"/>
    <mergeCell ref="F356:F358"/>
    <mergeCell ref="G356:G358"/>
    <mergeCell ref="B371:B373"/>
    <mergeCell ref="C371:C373"/>
    <mergeCell ref="D371:D373"/>
    <mergeCell ref="E371:E373"/>
    <mergeCell ref="F371:F373"/>
    <mergeCell ref="G371:G373"/>
    <mergeCell ref="B368:B370"/>
    <mergeCell ref="C368:C370"/>
    <mergeCell ref="D368:D370"/>
    <mergeCell ref="E368:E370"/>
    <mergeCell ref="F368:F370"/>
    <mergeCell ref="G368:G370"/>
    <mergeCell ref="B365:B367"/>
    <mergeCell ref="C365:C367"/>
    <mergeCell ref="D365:D367"/>
    <mergeCell ref="E365:E367"/>
    <mergeCell ref="F365:F367"/>
    <mergeCell ref="G365:G367"/>
    <mergeCell ref="B380:B382"/>
    <mergeCell ref="C380:C382"/>
    <mergeCell ref="D380:D382"/>
    <mergeCell ref="E380:E382"/>
    <mergeCell ref="F380:F382"/>
    <mergeCell ref="G380:G382"/>
    <mergeCell ref="B377:B379"/>
    <mergeCell ref="C377:C379"/>
    <mergeCell ref="D377:D379"/>
    <mergeCell ref="E377:E379"/>
    <mergeCell ref="F377:F379"/>
    <mergeCell ref="G377:G379"/>
    <mergeCell ref="B374:B376"/>
    <mergeCell ref="C374:C376"/>
    <mergeCell ref="D374:D376"/>
    <mergeCell ref="E374:E376"/>
    <mergeCell ref="F374:F376"/>
    <mergeCell ref="G374:G376"/>
    <mergeCell ref="B389:B391"/>
    <mergeCell ref="C389:C391"/>
    <mergeCell ref="D389:D391"/>
    <mergeCell ref="E389:E391"/>
    <mergeCell ref="F389:F391"/>
    <mergeCell ref="G389:G391"/>
    <mergeCell ref="B386:B388"/>
    <mergeCell ref="C386:C388"/>
    <mergeCell ref="D386:D388"/>
    <mergeCell ref="E386:E388"/>
    <mergeCell ref="F386:F388"/>
    <mergeCell ref="G386:G388"/>
    <mergeCell ref="B383:B385"/>
    <mergeCell ref="C383:C385"/>
    <mergeCell ref="D383:D385"/>
    <mergeCell ref="E383:E385"/>
    <mergeCell ref="F383:F385"/>
    <mergeCell ref="G383:G385"/>
    <mergeCell ref="B398:B400"/>
    <mergeCell ref="C398:C400"/>
    <mergeCell ref="D398:D400"/>
    <mergeCell ref="E398:E400"/>
    <mergeCell ref="F398:F400"/>
    <mergeCell ref="G398:G400"/>
    <mergeCell ref="B395:B397"/>
    <mergeCell ref="C395:C397"/>
    <mergeCell ref="D395:D397"/>
    <mergeCell ref="E395:E397"/>
    <mergeCell ref="F395:F397"/>
    <mergeCell ref="G395:G397"/>
    <mergeCell ref="B392:B394"/>
    <mergeCell ref="C392:C394"/>
    <mergeCell ref="D392:D394"/>
    <mergeCell ref="E392:E394"/>
    <mergeCell ref="F392:F394"/>
    <mergeCell ref="G392:G394"/>
    <mergeCell ref="B407:B409"/>
    <mergeCell ref="C407:C409"/>
    <mergeCell ref="D407:D409"/>
    <mergeCell ref="E407:E409"/>
    <mergeCell ref="F407:F409"/>
    <mergeCell ref="G407:G409"/>
    <mergeCell ref="B404:B406"/>
    <mergeCell ref="C404:C406"/>
    <mergeCell ref="D404:D406"/>
    <mergeCell ref="E404:E406"/>
    <mergeCell ref="F404:F406"/>
    <mergeCell ref="G404:G406"/>
    <mergeCell ref="B401:B403"/>
    <mergeCell ref="C401:C403"/>
    <mergeCell ref="D401:D403"/>
    <mergeCell ref="E401:E403"/>
    <mergeCell ref="F401:F403"/>
    <mergeCell ref="G401:G403"/>
    <mergeCell ref="B416:B418"/>
    <mergeCell ref="C416:C418"/>
    <mergeCell ref="D416:D418"/>
    <mergeCell ref="E416:E418"/>
    <mergeCell ref="F416:F418"/>
    <mergeCell ref="G416:G418"/>
    <mergeCell ref="B413:B415"/>
    <mergeCell ref="C413:C415"/>
    <mergeCell ref="D413:D415"/>
    <mergeCell ref="E413:E415"/>
    <mergeCell ref="F413:F415"/>
    <mergeCell ref="G413:G415"/>
    <mergeCell ref="B410:B412"/>
    <mergeCell ref="C410:C412"/>
    <mergeCell ref="D410:D412"/>
    <mergeCell ref="E410:E412"/>
    <mergeCell ref="F410:F412"/>
    <mergeCell ref="G410:G412"/>
    <mergeCell ref="B425:B427"/>
    <mergeCell ref="C425:C427"/>
    <mergeCell ref="D425:D427"/>
    <mergeCell ref="E425:E427"/>
    <mergeCell ref="F425:F427"/>
    <mergeCell ref="G425:G427"/>
    <mergeCell ref="B422:B424"/>
    <mergeCell ref="C422:C424"/>
    <mergeCell ref="D422:D424"/>
    <mergeCell ref="E422:E424"/>
    <mergeCell ref="F422:F424"/>
    <mergeCell ref="G422:G424"/>
    <mergeCell ref="B419:B421"/>
    <mergeCell ref="C419:C421"/>
    <mergeCell ref="D419:D421"/>
    <mergeCell ref="E419:E421"/>
    <mergeCell ref="F419:F421"/>
    <mergeCell ref="G419:G421"/>
    <mergeCell ref="B434:B436"/>
    <mergeCell ref="C434:C436"/>
    <mergeCell ref="D434:D436"/>
    <mergeCell ref="E434:E436"/>
    <mergeCell ref="F434:F436"/>
    <mergeCell ref="G434:G436"/>
    <mergeCell ref="B431:B433"/>
    <mergeCell ref="C431:C433"/>
    <mergeCell ref="D431:D433"/>
    <mergeCell ref="E431:E433"/>
    <mergeCell ref="F431:F433"/>
    <mergeCell ref="G431:G433"/>
    <mergeCell ref="B428:B430"/>
    <mergeCell ref="C428:C430"/>
    <mergeCell ref="D428:D430"/>
    <mergeCell ref="E428:E430"/>
    <mergeCell ref="F428:F430"/>
    <mergeCell ref="G428:G430"/>
    <mergeCell ref="B443:B445"/>
    <mergeCell ref="C443:C445"/>
    <mergeCell ref="D443:D445"/>
    <mergeCell ref="E443:E445"/>
    <mergeCell ref="F443:F445"/>
    <mergeCell ref="G443:G445"/>
    <mergeCell ref="B440:B442"/>
    <mergeCell ref="C440:C442"/>
    <mergeCell ref="D440:D442"/>
    <mergeCell ref="E440:E442"/>
    <mergeCell ref="F440:F442"/>
    <mergeCell ref="G440:G442"/>
    <mergeCell ref="B437:B439"/>
    <mergeCell ref="C437:C439"/>
    <mergeCell ref="D437:D439"/>
    <mergeCell ref="E437:E439"/>
    <mergeCell ref="F437:F439"/>
    <mergeCell ref="G437:G439"/>
    <mergeCell ref="B452:B454"/>
    <mergeCell ref="C452:C454"/>
    <mergeCell ref="D452:D454"/>
    <mergeCell ref="E452:E454"/>
    <mergeCell ref="F452:F454"/>
    <mergeCell ref="G452:G454"/>
    <mergeCell ref="B449:B451"/>
    <mergeCell ref="C449:C451"/>
    <mergeCell ref="D449:D451"/>
    <mergeCell ref="E449:E451"/>
    <mergeCell ref="F449:F451"/>
    <mergeCell ref="G449:G451"/>
    <mergeCell ref="B446:B448"/>
    <mergeCell ref="C446:C448"/>
    <mergeCell ref="D446:D448"/>
    <mergeCell ref="E446:E448"/>
    <mergeCell ref="F446:F448"/>
    <mergeCell ref="G446:G448"/>
    <mergeCell ref="B461:B463"/>
    <mergeCell ref="C461:C463"/>
    <mergeCell ref="D461:D463"/>
    <mergeCell ref="E461:E463"/>
    <mergeCell ref="F461:F463"/>
    <mergeCell ref="G461:G463"/>
    <mergeCell ref="B458:B460"/>
    <mergeCell ref="C458:C460"/>
    <mergeCell ref="D458:D460"/>
    <mergeCell ref="E458:E460"/>
    <mergeCell ref="F458:F460"/>
    <mergeCell ref="G458:G460"/>
    <mergeCell ref="B455:B457"/>
    <mergeCell ref="C455:C457"/>
    <mergeCell ref="D455:D457"/>
    <mergeCell ref="E455:E457"/>
    <mergeCell ref="F455:F457"/>
    <mergeCell ref="G455:G457"/>
    <mergeCell ref="B470:B472"/>
    <mergeCell ref="C470:C472"/>
    <mergeCell ref="D470:D472"/>
    <mergeCell ref="E470:E472"/>
    <mergeCell ref="F470:F472"/>
    <mergeCell ref="G470:G472"/>
    <mergeCell ref="B467:B469"/>
    <mergeCell ref="C467:C469"/>
    <mergeCell ref="D467:D469"/>
    <mergeCell ref="E467:E469"/>
    <mergeCell ref="F467:F469"/>
    <mergeCell ref="G467:G469"/>
    <mergeCell ref="B464:B466"/>
    <mergeCell ref="C464:C466"/>
    <mergeCell ref="D464:D466"/>
    <mergeCell ref="E464:E466"/>
    <mergeCell ref="F464:F466"/>
    <mergeCell ref="G464:G466"/>
    <mergeCell ref="B479:B481"/>
    <mergeCell ref="C479:C481"/>
    <mergeCell ref="D479:D481"/>
    <mergeCell ref="E479:E481"/>
    <mergeCell ref="F479:F481"/>
    <mergeCell ref="G479:G481"/>
    <mergeCell ref="B476:B478"/>
    <mergeCell ref="C476:C478"/>
    <mergeCell ref="D476:D478"/>
    <mergeCell ref="E476:E478"/>
    <mergeCell ref="F476:F478"/>
    <mergeCell ref="G476:G478"/>
    <mergeCell ref="B473:B475"/>
    <mergeCell ref="C473:C475"/>
    <mergeCell ref="D473:D475"/>
    <mergeCell ref="E473:E475"/>
    <mergeCell ref="F473:F475"/>
    <mergeCell ref="G473:G475"/>
    <mergeCell ref="B488:B490"/>
    <mergeCell ref="C488:C490"/>
    <mergeCell ref="D488:D490"/>
    <mergeCell ref="E488:E490"/>
    <mergeCell ref="F488:F490"/>
    <mergeCell ref="G488:G490"/>
    <mergeCell ref="B485:B487"/>
    <mergeCell ref="C485:C487"/>
    <mergeCell ref="D485:D487"/>
    <mergeCell ref="E485:E487"/>
    <mergeCell ref="F485:F487"/>
    <mergeCell ref="G485:G487"/>
    <mergeCell ref="B482:B484"/>
    <mergeCell ref="C482:C484"/>
    <mergeCell ref="D482:D484"/>
    <mergeCell ref="E482:E484"/>
    <mergeCell ref="F482:F484"/>
    <mergeCell ref="G482:G484"/>
    <mergeCell ref="N494:N496"/>
    <mergeCell ref="B497:B499"/>
    <mergeCell ref="C497:C499"/>
    <mergeCell ref="D497:D499"/>
    <mergeCell ref="E497:E499"/>
    <mergeCell ref="F497:F499"/>
    <mergeCell ref="G497:G499"/>
    <mergeCell ref="B494:B496"/>
    <mergeCell ref="C494:C496"/>
    <mergeCell ref="D494:D496"/>
    <mergeCell ref="E494:E496"/>
    <mergeCell ref="F494:F496"/>
    <mergeCell ref="G494:G496"/>
    <mergeCell ref="B491:B493"/>
    <mergeCell ref="C491:C493"/>
    <mergeCell ref="D491:D493"/>
    <mergeCell ref="E491:E493"/>
    <mergeCell ref="F491:F493"/>
    <mergeCell ref="G491:G493"/>
    <mergeCell ref="B509:B511"/>
    <mergeCell ref="C509:C511"/>
    <mergeCell ref="D509:D511"/>
    <mergeCell ref="E509:E511"/>
    <mergeCell ref="F509:F511"/>
    <mergeCell ref="G509:G511"/>
    <mergeCell ref="B506:B508"/>
    <mergeCell ref="C506:C508"/>
    <mergeCell ref="D506:D508"/>
    <mergeCell ref="E506:E508"/>
    <mergeCell ref="F506:F508"/>
    <mergeCell ref="G506:G508"/>
    <mergeCell ref="N500:N502"/>
    <mergeCell ref="B503:B505"/>
    <mergeCell ref="C503:C505"/>
    <mergeCell ref="D503:D505"/>
    <mergeCell ref="E503:E505"/>
    <mergeCell ref="F503:F505"/>
    <mergeCell ref="G503:G505"/>
    <mergeCell ref="B500:B502"/>
    <mergeCell ref="C500:C502"/>
    <mergeCell ref="D500:D502"/>
    <mergeCell ref="E500:E502"/>
    <mergeCell ref="F500:F502"/>
    <mergeCell ref="G500:G502"/>
    <mergeCell ref="B518:B520"/>
    <mergeCell ref="C518:C520"/>
    <mergeCell ref="D518:D520"/>
    <mergeCell ref="E518:E520"/>
    <mergeCell ref="F518:F520"/>
    <mergeCell ref="G518:G520"/>
    <mergeCell ref="B515:B517"/>
    <mergeCell ref="C515:C517"/>
    <mergeCell ref="D515:D517"/>
    <mergeCell ref="E515:E517"/>
    <mergeCell ref="F515:F517"/>
    <mergeCell ref="G515:G517"/>
    <mergeCell ref="B512:B514"/>
    <mergeCell ref="C512:C514"/>
    <mergeCell ref="D512:D514"/>
    <mergeCell ref="E512:E514"/>
    <mergeCell ref="F512:F514"/>
    <mergeCell ref="G512:G514"/>
    <mergeCell ref="B527:B529"/>
    <mergeCell ref="C527:C529"/>
    <mergeCell ref="D527:D529"/>
    <mergeCell ref="E527:E529"/>
    <mergeCell ref="F527:F529"/>
    <mergeCell ref="G527:G529"/>
    <mergeCell ref="B524:B526"/>
    <mergeCell ref="C524:C526"/>
    <mergeCell ref="D524:D526"/>
    <mergeCell ref="E524:E526"/>
    <mergeCell ref="F524:F526"/>
    <mergeCell ref="G524:G526"/>
    <mergeCell ref="B521:B523"/>
    <mergeCell ref="C521:C523"/>
    <mergeCell ref="D521:D523"/>
    <mergeCell ref="E521:E523"/>
    <mergeCell ref="F521:F523"/>
    <mergeCell ref="G521:G523"/>
    <mergeCell ref="B536:B538"/>
    <mergeCell ref="C536:C538"/>
    <mergeCell ref="D536:D538"/>
    <mergeCell ref="E536:E538"/>
    <mergeCell ref="F536:F538"/>
    <mergeCell ref="G536:G538"/>
    <mergeCell ref="B533:B535"/>
    <mergeCell ref="C533:C535"/>
    <mergeCell ref="D533:D535"/>
    <mergeCell ref="E533:E535"/>
    <mergeCell ref="F533:F535"/>
    <mergeCell ref="G533:G535"/>
    <mergeCell ref="B530:B532"/>
    <mergeCell ref="C530:C532"/>
    <mergeCell ref="D530:D532"/>
    <mergeCell ref="E530:E532"/>
    <mergeCell ref="F530:F532"/>
    <mergeCell ref="G530:G532"/>
    <mergeCell ref="B545:B547"/>
    <mergeCell ref="C545:C547"/>
    <mergeCell ref="D545:D547"/>
    <mergeCell ref="E545:E547"/>
    <mergeCell ref="F545:F547"/>
    <mergeCell ref="G545:G547"/>
    <mergeCell ref="B542:B544"/>
    <mergeCell ref="C542:C544"/>
    <mergeCell ref="D542:D544"/>
    <mergeCell ref="E542:E544"/>
    <mergeCell ref="F542:F544"/>
    <mergeCell ref="G542:G544"/>
    <mergeCell ref="B539:B541"/>
    <mergeCell ref="C539:C541"/>
    <mergeCell ref="D539:D541"/>
    <mergeCell ref="E539:E541"/>
    <mergeCell ref="F539:F541"/>
    <mergeCell ref="G539:G541"/>
    <mergeCell ref="B554:B556"/>
    <mergeCell ref="C554:C556"/>
    <mergeCell ref="D554:D556"/>
    <mergeCell ref="E554:E556"/>
    <mergeCell ref="F554:F556"/>
    <mergeCell ref="G554:G556"/>
    <mergeCell ref="B551:B553"/>
    <mergeCell ref="C551:C553"/>
    <mergeCell ref="D551:D553"/>
    <mergeCell ref="E551:E553"/>
    <mergeCell ref="F551:F553"/>
    <mergeCell ref="G551:G553"/>
    <mergeCell ref="B548:B550"/>
    <mergeCell ref="C548:C550"/>
    <mergeCell ref="D548:D550"/>
    <mergeCell ref="E548:E550"/>
    <mergeCell ref="F548:F550"/>
    <mergeCell ref="G548:G550"/>
    <mergeCell ref="B563:B565"/>
    <mergeCell ref="C563:C565"/>
    <mergeCell ref="D563:D565"/>
    <mergeCell ref="E563:E565"/>
    <mergeCell ref="F563:F565"/>
    <mergeCell ref="G563:G565"/>
    <mergeCell ref="B560:B562"/>
    <mergeCell ref="C560:C562"/>
    <mergeCell ref="D560:D562"/>
    <mergeCell ref="E560:E562"/>
    <mergeCell ref="F560:F562"/>
    <mergeCell ref="G560:G562"/>
    <mergeCell ref="B557:B559"/>
    <mergeCell ref="C557:C559"/>
    <mergeCell ref="D557:D559"/>
    <mergeCell ref="E557:E559"/>
    <mergeCell ref="F557:F559"/>
    <mergeCell ref="G557:G559"/>
    <mergeCell ref="B572:B574"/>
    <mergeCell ref="C572:C574"/>
    <mergeCell ref="D572:D574"/>
    <mergeCell ref="E572:E574"/>
    <mergeCell ref="F572:F574"/>
    <mergeCell ref="G572:G574"/>
    <mergeCell ref="B569:B571"/>
    <mergeCell ref="C569:C571"/>
    <mergeCell ref="D569:D571"/>
    <mergeCell ref="E569:E571"/>
    <mergeCell ref="F569:F571"/>
    <mergeCell ref="G569:G571"/>
    <mergeCell ref="B566:B568"/>
    <mergeCell ref="C566:C568"/>
    <mergeCell ref="D566:D568"/>
    <mergeCell ref="E566:E568"/>
    <mergeCell ref="F566:F568"/>
    <mergeCell ref="G566:G568"/>
    <mergeCell ref="B581:B583"/>
    <mergeCell ref="C581:C583"/>
    <mergeCell ref="D581:D583"/>
    <mergeCell ref="E581:E583"/>
    <mergeCell ref="F581:F583"/>
    <mergeCell ref="G581:G583"/>
    <mergeCell ref="B578:B580"/>
    <mergeCell ref="C578:C580"/>
    <mergeCell ref="D578:D580"/>
    <mergeCell ref="E578:E580"/>
    <mergeCell ref="F578:F580"/>
    <mergeCell ref="G578:G580"/>
    <mergeCell ref="B575:B577"/>
    <mergeCell ref="C575:C577"/>
    <mergeCell ref="D575:D577"/>
    <mergeCell ref="E575:E577"/>
    <mergeCell ref="F575:F577"/>
    <mergeCell ref="G575:G577"/>
    <mergeCell ref="B590:B592"/>
    <mergeCell ref="C590:C592"/>
    <mergeCell ref="D590:D592"/>
    <mergeCell ref="E590:E592"/>
    <mergeCell ref="F590:F592"/>
    <mergeCell ref="G590:G592"/>
    <mergeCell ref="B587:B589"/>
    <mergeCell ref="C587:C589"/>
    <mergeCell ref="D587:D589"/>
    <mergeCell ref="E587:E589"/>
    <mergeCell ref="F587:F589"/>
    <mergeCell ref="G587:G589"/>
    <mergeCell ref="B584:B586"/>
    <mergeCell ref="C584:C586"/>
    <mergeCell ref="D584:D586"/>
    <mergeCell ref="E584:E586"/>
    <mergeCell ref="F584:F586"/>
    <mergeCell ref="G584:G586"/>
    <mergeCell ref="B599:B601"/>
    <mergeCell ref="C599:C601"/>
    <mergeCell ref="D599:D601"/>
    <mergeCell ref="E599:E601"/>
    <mergeCell ref="F599:F601"/>
    <mergeCell ref="G599:G601"/>
    <mergeCell ref="B596:B598"/>
    <mergeCell ref="C596:C598"/>
    <mergeCell ref="D596:D598"/>
    <mergeCell ref="E596:E598"/>
    <mergeCell ref="F596:F598"/>
    <mergeCell ref="G596:G598"/>
    <mergeCell ref="B593:B595"/>
    <mergeCell ref="C593:C595"/>
    <mergeCell ref="D593:D595"/>
    <mergeCell ref="E593:E595"/>
    <mergeCell ref="F593:F595"/>
    <mergeCell ref="G593:G595"/>
    <mergeCell ref="B608:B610"/>
    <mergeCell ref="C608:C610"/>
    <mergeCell ref="D608:D610"/>
    <mergeCell ref="E608:E610"/>
    <mergeCell ref="F608:F610"/>
    <mergeCell ref="G608:G610"/>
    <mergeCell ref="B605:B607"/>
    <mergeCell ref="C605:C607"/>
    <mergeCell ref="D605:D607"/>
    <mergeCell ref="E605:E607"/>
    <mergeCell ref="F605:F607"/>
    <mergeCell ref="G605:G607"/>
    <mergeCell ref="B602:B604"/>
    <mergeCell ref="C602:C604"/>
    <mergeCell ref="D602:D604"/>
    <mergeCell ref="E602:E604"/>
    <mergeCell ref="F602:F604"/>
    <mergeCell ref="G602:G604"/>
    <mergeCell ref="B617:B619"/>
    <mergeCell ref="C617:C619"/>
    <mergeCell ref="D617:D619"/>
    <mergeCell ref="E617:E619"/>
    <mergeCell ref="F617:F619"/>
    <mergeCell ref="G617:G619"/>
    <mergeCell ref="B614:B616"/>
    <mergeCell ref="C614:C616"/>
    <mergeCell ref="D614:D616"/>
    <mergeCell ref="E614:E616"/>
    <mergeCell ref="F614:F616"/>
    <mergeCell ref="G614:G616"/>
    <mergeCell ref="B611:B613"/>
    <mergeCell ref="C611:C613"/>
    <mergeCell ref="D611:D613"/>
    <mergeCell ref="E611:E613"/>
    <mergeCell ref="F611:F613"/>
    <mergeCell ref="G611:G613"/>
    <mergeCell ref="B626:B628"/>
    <mergeCell ref="C626:C628"/>
    <mergeCell ref="D626:D628"/>
    <mergeCell ref="E626:E628"/>
    <mergeCell ref="F626:F628"/>
    <mergeCell ref="G626:G628"/>
    <mergeCell ref="B623:B625"/>
    <mergeCell ref="C623:C625"/>
    <mergeCell ref="D623:D625"/>
    <mergeCell ref="E623:E625"/>
    <mergeCell ref="F623:F625"/>
    <mergeCell ref="G623:G625"/>
    <mergeCell ref="B620:B622"/>
    <mergeCell ref="C620:C622"/>
    <mergeCell ref="D620:D622"/>
    <mergeCell ref="E620:E622"/>
    <mergeCell ref="F620:F622"/>
    <mergeCell ref="G620:G622"/>
    <mergeCell ref="B635:B637"/>
    <mergeCell ref="C635:C637"/>
    <mergeCell ref="D635:D637"/>
    <mergeCell ref="E635:E637"/>
    <mergeCell ref="F635:F637"/>
    <mergeCell ref="G635:G637"/>
    <mergeCell ref="B632:B634"/>
    <mergeCell ref="C632:C634"/>
    <mergeCell ref="D632:D634"/>
    <mergeCell ref="E632:E634"/>
    <mergeCell ref="F632:F634"/>
    <mergeCell ref="G632:G634"/>
    <mergeCell ref="B629:B631"/>
    <mergeCell ref="C629:C631"/>
    <mergeCell ref="D629:D631"/>
    <mergeCell ref="E629:E631"/>
    <mergeCell ref="F629:F631"/>
    <mergeCell ref="G629:G631"/>
    <mergeCell ref="B644:B646"/>
    <mergeCell ref="C644:C646"/>
    <mergeCell ref="D644:D646"/>
    <mergeCell ref="E644:E646"/>
    <mergeCell ref="F644:F646"/>
    <mergeCell ref="G644:G646"/>
    <mergeCell ref="B641:B643"/>
    <mergeCell ref="C641:C643"/>
    <mergeCell ref="D641:D643"/>
    <mergeCell ref="E641:E643"/>
    <mergeCell ref="F641:F643"/>
    <mergeCell ref="G641:G643"/>
    <mergeCell ref="B638:B640"/>
    <mergeCell ref="C638:C640"/>
    <mergeCell ref="D638:D640"/>
    <mergeCell ref="E638:E640"/>
    <mergeCell ref="F638:F640"/>
    <mergeCell ref="G638:G640"/>
    <mergeCell ref="B653:B655"/>
    <mergeCell ref="C653:C655"/>
    <mergeCell ref="D653:D655"/>
    <mergeCell ref="E653:E655"/>
    <mergeCell ref="F653:F655"/>
    <mergeCell ref="G653:G655"/>
    <mergeCell ref="B650:B652"/>
    <mergeCell ref="C650:C652"/>
    <mergeCell ref="D650:D652"/>
    <mergeCell ref="E650:E652"/>
    <mergeCell ref="F650:F652"/>
    <mergeCell ref="G650:G652"/>
    <mergeCell ref="B647:B649"/>
    <mergeCell ref="C647:C649"/>
    <mergeCell ref="D647:D649"/>
    <mergeCell ref="E647:E649"/>
    <mergeCell ref="F647:F649"/>
    <mergeCell ref="G647:G649"/>
    <mergeCell ref="B662:B664"/>
    <mergeCell ref="C662:C664"/>
    <mergeCell ref="D662:D664"/>
    <mergeCell ref="E662:E664"/>
    <mergeCell ref="F662:F664"/>
    <mergeCell ref="G662:G664"/>
    <mergeCell ref="B659:B661"/>
    <mergeCell ref="C659:C661"/>
    <mergeCell ref="D659:D661"/>
    <mergeCell ref="E659:E661"/>
    <mergeCell ref="F659:F661"/>
    <mergeCell ref="G659:G661"/>
    <mergeCell ref="B656:B658"/>
    <mergeCell ref="C656:C658"/>
    <mergeCell ref="D656:D658"/>
    <mergeCell ref="E656:E658"/>
    <mergeCell ref="F656:F658"/>
    <mergeCell ref="G656:G658"/>
    <mergeCell ref="B671:B673"/>
    <mergeCell ref="C671:C673"/>
    <mergeCell ref="D671:D673"/>
    <mergeCell ref="E671:E673"/>
    <mergeCell ref="F671:F673"/>
    <mergeCell ref="G671:G673"/>
    <mergeCell ref="B668:B670"/>
    <mergeCell ref="C668:C670"/>
    <mergeCell ref="D668:D670"/>
    <mergeCell ref="E668:E670"/>
    <mergeCell ref="F668:F670"/>
    <mergeCell ref="G668:G670"/>
    <mergeCell ref="B665:B667"/>
    <mergeCell ref="C665:C667"/>
    <mergeCell ref="D665:D667"/>
    <mergeCell ref="E665:E667"/>
    <mergeCell ref="F665:F667"/>
    <mergeCell ref="G665:G667"/>
    <mergeCell ref="B680:B682"/>
    <mergeCell ref="C680:C682"/>
    <mergeCell ref="D680:D682"/>
    <mergeCell ref="E680:E682"/>
    <mergeCell ref="F680:F682"/>
    <mergeCell ref="G680:G682"/>
    <mergeCell ref="B677:B679"/>
    <mergeCell ref="C677:C679"/>
    <mergeCell ref="D677:D679"/>
    <mergeCell ref="E677:E679"/>
    <mergeCell ref="F677:F679"/>
    <mergeCell ref="G677:G679"/>
    <mergeCell ref="B674:B676"/>
    <mergeCell ref="C674:C676"/>
    <mergeCell ref="D674:D676"/>
    <mergeCell ref="E674:E676"/>
    <mergeCell ref="F674:F676"/>
    <mergeCell ref="G674:G676"/>
    <mergeCell ref="B689:B691"/>
    <mergeCell ref="C689:C691"/>
    <mergeCell ref="D689:D691"/>
    <mergeCell ref="E689:E691"/>
    <mergeCell ref="F689:F691"/>
    <mergeCell ref="G689:G691"/>
    <mergeCell ref="B686:B688"/>
    <mergeCell ref="C686:C688"/>
    <mergeCell ref="D686:D688"/>
    <mergeCell ref="E686:E688"/>
    <mergeCell ref="F686:F688"/>
    <mergeCell ref="G686:G688"/>
    <mergeCell ref="B683:B685"/>
    <mergeCell ref="C683:C685"/>
    <mergeCell ref="D683:D685"/>
    <mergeCell ref="E683:E685"/>
    <mergeCell ref="F683:F685"/>
    <mergeCell ref="G683:G685"/>
    <mergeCell ref="B698:B700"/>
    <mergeCell ref="C698:C700"/>
    <mergeCell ref="D698:D700"/>
    <mergeCell ref="E698:E700"/>
    <mergeCell ref="F698:F700"/>
    <mergeCell ref="G698:G700"/>
    <mergeCell ref="B695:B697"/>
    <mergeCell ref="C695:C697"/>
    <mergeCell ref="D695:D697"/>
    <mergeCell ref="E695:E697"/>
    <mergeCell ref="F695:F697"/>
    <mergeCell ref="G695:G697"/>
    <mergeCell ref="B692:B694"/>
    <mergeCell ref="C692:C694"/>
    <mergeCell ref="D692:D694"/>
    <mergeCell ref="E692:E694"/>
    <mergeCell ref="F692:F694"/>
    <mergeCell ref="G692:G694"/>
    <mergeCell ref="B707:B709"/>
    <mergeCell ref="C707:C709"/>
    <mergeCell ref="D707:D709"/>
    <mergeCell ref="E707:E709"/>
    <mergeCell ref="F707:F709"/>
    <mergeCell ref="G707:G709"/>
    <mergeCell ref="B704:B706"/>
    <mergeCell ref="C704:C706"/>
    <mergeCell ref="D704:D706"/>
    <mergeCell ref="E704:E706"/>
    <mergeCell ref="F704:F706"/>
    <mergeCell ref="G704:G706"/>
    <mergeCell ref="B701:B703"/>
    <mergeCell ref="C701:C703"/>
    <mergeCell ref="D701:D703"/>
    <mergeCell ref="E701:E703"/>
    <mergeCell ref="F701:F703"/>
    <mergeCell ref="G701:G703"/>
    <mergeCell ref="B716:B718"/>
    <mergeCell ref="C716:C718"/>
    <mergeCell ref="D716:D718"/>
    <mergeCell ref="E716:E718"/>
    <mergeCell ref="F716:F718"/>
    <mergeCell ref="G716:G718"/>
    <mergeCell ref="B713:B715"/>
    <mergeCell ref="C713:C715"/>
    <mergeCell ref="D713:D715"/>
    <mergeCell ref="E713:E715"/>
    <mergeCell ref="F713:F715"/>
    <mergeCell ref="G713:G715"/>
    <mergeCell ref="B710:B712"/>
    <mergeCell ref="C710:C712"/>
    <mergeCell ref="D710:D712"/>
    <mergeCell ref="E710:E712"/>
    <mergeCell ref="F710:F712"/>
    <mergeCell ref="G710:G712"/>
    <mergeCell ref="B725:B727"/>
    <mergeCell ref="C725:C727"/>
    <mergeCell ref="D725:D727"/>
    <mergeCell ref="E725:E727"/>
    <mergeCell ref="F725:F727"/>
    <mergeCell ref="G725:G727"/>
    <mergeCell ref="B722:B724"/>
    <mergeCell ref="C722:C724"/>
    <mergeCell ref="D722:D724"/>
    <mergeCell ref="E722:E724"/>
    <mergeCell ref="F722:F724"/>
    <mergeCell ref="G722:G724"/>
    <mergeCell ref="B719:B721"/>
    <mergeCell ref="C719:C721"/>
    <mergeCell ref="D719:D721"/>
    <mergeCell ref="E719:E721"/>
    <mergeCell ref="F719:F721"/>
    <mergeCell ref="G719:G721"/>
    <mergeCell ref="B734:B736"/>
    <mergeCell ref="C734:C736"/>
    <mergeCell ref="D734:D736"/>
    <mergeCell ref="E734:E736"/>
    <mergeCell ref="F734:F736"/>
    <mergeCell ref="G734:G736"/>
    <mergeCell ref="B731:B733"/>
    <mergeCell ref="C731:C733"/>
    <mergeCell ref="D731:D733"/>
    <mergeCell ref="E731:E733"/>
    <mergeCell ref="F731:F733"/>
    <mergeCell ref="G731:G733"/>
    <mergeCell ref="B728:B730"/>
    <mergeCell ref="C728:C730"/>
    <mergeCell ref="D728:D730"/>
    <mergeCell ref="E728:E730"/>
    <mergeCell ref="F728:F730"/>
    <mergeCell ref="G728:G730"/>
    <mergeCell ref="B743:B745"/>
    <mergeCell ref="C743:C745"/>
    <mergeCell ref="D743:D745"/>
    <mergeCell ref="E743:E745"/>
    <mergeCell ref="F743:F745"/>
    <mergeCell ref="G743:G745"/>
    <mergeCell ref="N737:N739"/>
    <mergeCell ref="B740:B742"/>
    <mergeCell ref="C740:C742"/>
    <mergeCell ref="D740:D742"/>
    <mergeCell ref="E740:E742"/>
    <mergeCell ref="F740:F742"/>
    <mergeCell ref="G740:G742"/>
    <mergeCell ref="B737:B739"/>
    <mergeCell ref="C737:C739"/>
    <mergeCell ref="D737:D739"/>
    <mergeCell ref="E737:E739"/>
    <mergeCell ref="F737:F739"/>
    <mergeCell ref="G737:G739"/>
    <mergeCell ref="B752:B754"/>
    <mergeCell ref="C752:C754"/>
    <mergeCell ref="D752:D754"/>
    <mergeCell ref="E752:E754"/>
    <mergeCell ref="F752:F754"/>
    <mergeCell ref="G752:G754"/>
    <mergeCell ref="B749:B751"/>
    <mergeCell ref="C749:C751"/>
    <mergeCell ref="D749:D751"/>
    <mergeCell ref="E749:E751"/>
    <mergeCell ref="F749:F751"/>
    <mergeCell ref="G749:G751"/>
    <mergeCell ref="B746:B748"/>
    <mergeCell ref="C746:C748"/>
    <mergeCell ref="D746:D748"/>
    <mergeCell ref="E746:E748"/>
    <mergeCell ref="F746:F748"/>
    <mergeCell ref="G746:G748"/>
    <mergeCell ref="B761:B763"/>
    <mergeCell ref="C761:C763"/>
    <mergeCell ref="D761:D763"/>
    <mergeCell ref="E761:E763"/>
    <mergeCell ref="F761:F763"/>
    <mergeCell ref="G761:G763"/>
    <mergeCell ref="B758:B760"/>
    <mergeCell ref="C758:C760"/>
    <mergeCell ref="D758:D760"/>
    <mergeCell ref="E758:E760"/>
    <mergeCell ref="F758:F760"/>
    <mergeCell ref="G758:G760"/>
    <mergeCell ref="B755:B757"/>
    <mergeCell ref="C755:C757"/>
    <mergeCell ref="D755:D757"/>
    <mergeCell ref="E755:E757"/>
    <mergeCell ref="F755:F757"/>
    <mergeCell ref="G755:G757"/>
    <mergeCell ref="B770:B772"/>
    <mergeCell ref="C770:C772"/>
    <mergeCell ref="D770:D772"/>
    <mergeCell ref="E770:E772"/>
    <mergeCell ref="F770:F772"/>
    <mergeCell ref="G770:G772"/>
    <mergeCell ref="B767:B769"/>
    <mergeCell ref="C767:C769"/>
    <mergeCell ref="D767:D769"/>
    <mergeCell ref="E767:E769"/>
    <mergeCell ref="F767:F769"/>
    <mergeCell ref="G767:G769"/>
    <mergeCell ref="B764:B766"/>
    <mergeCell ref="C764:C766"/>
    <mergeCell ref="D764:D766"/>
    <mergeCell ref="E764:E766"/>
    <mergeCell ref="F764:F766"/>
    <mergeCell ref="G764:G766"/>
    <mergeCell ref="B779:B781"/>
    <mergeCell ref="C779:C781"/>
    <mergeCell ref="D779:D781"/>
    <mergeCell ref="E779:E781"/>
    <mergeCell ref="F779:F781"/>
    <mergeCell ref="G779:G781"/>
    <mergeCell ref="B776:B778"/>
    <mergeCell ref="C776:C778"/>
    <mergeCell ref="D776:D778"/>
    <mergeCell ref="E776:E778"/>
    <mergeCell ref="F776:F778"/>
    <mergeCell ref="G776:G778"/>
    <mergeCell ref="B773:B775"/>
    <mergeCell ref="C773:C775"/>
    <mergeCell ref="D773:D775"/>
    <mergeCell ref="E773:E775"/>
    <mergeCell ref="F773:F775"/>
    <mergeCell ref="G773:G775"/>
    <mergeCell ref="B788:B790"/>
    <mergeCell ref="C788:C790"/>
    <mergeCell ref="D788:D790"/>
    <mergeCell ref="E788:E790"/>
    <mergeCell ref="F788:F790"/>
    <mergeCell ref="G788:G790"/>
    <mergeCell ref="B785:B787"/>
    <mergeCell ref="C785:C787"/>
    <mergeCell ref="D785:D787"/>
    <mergeCell ref="E785:E787"/>
    <mergeCell ref="F785:F787"/>
    <mergeCell ref="G785:G787"/>
    <mergeCell ref="B782:B784"/>
    <mergeCell ref="C782:C784"/>
    <mergeCell ref="D782:D784"/>
    <mergeCell ref="E782:E784"/>
    <mergeCell ref="F782:F784"/>
    <mergeCell ref="G782:G784"/>
    <mergeCell ref="B797:B799"/>
    <mergeCell ref="C797:C799"/>
    <mergeCell ref="D797:D799"/>
    <mergeCell ref="E797:E799"/>
    <mergeCell ref="F797:F799"/>
    <mergeCell ref="G797:G799"/>
    <mergeCell ref="B794:B796"/>
    <mergeCell ref="C794:C796"/>
    <mergeCell ref="D794:D796"/>
    <mergeCell ref="E794:E796"/>
    <mergeCell ref="F794:F796"/>
    <mergeCell ref="G794:G796"/>
    <mergeCell ref="B791:B793"/>
    <mergeCell ref="C791:C793"/>
    <mergeCell ref="D791:D793"/>
    <mergeCell ref="E791:E793"/>
    <mergeCell ref="F791:F793"/>
    <mergeCell ref="G791:G793"/>
    <mergeCell ref="B806:B808"/>
    <mergeCell ref="C806:C808"/>
    <mergeCell ref="D806:D808"/>
    <mergeCell ref="E806:E808"/>
    <mergeCell ref="F806:F808"/>
    <mergeCell ref="G806:G808"/>
    <mergeCell ref="B803:B805"/>
    <mergeCell ref="C803:C805"/>
    <mergeCell ref="D803:D805"/>
    <mergeCell ref="E803:E805"/>
    <mergeCell ref="F803:F805"/>
    <mergeCell ref="G803:G805"/>
    <mergeCell ref="B800:B802"/>
    <mergeCell ref="C800:C802"/>
    <mergeCell ref="D800:D802"/>
    <mergeCell ref="E800:E802"/>
    <mergeCell ref="F800:F802"/>
    <mergeCell ref="G800:G802"/>
    <mergeCell ref="B815:B817"/>
    <mergeCell ref="C815:C817"/>
    <mergeCell ref="D815:D817"/>
    <mergeCell ref="E815:E817"/>
    <mergeCell ref="F815:F817"/>
    <mergeCell ref="G815:G817"/>
    <mergeCell ref="B812:B814"/>
    <mergeCell ref="C812:C814"/>
    <mergeCell ref="D812:D814"/>
    <mergeCell ref="E812:E814"/>
    <mergeCell ref="F812:F814"/>
    <mergeCell ref="G812:G814"/>
    <mergeCell ref="B809:B811"/>
    <mergeCell ref="C809:C811"/>
    <mergeCell ref="D809:D811"/>
    <mergeCell ref="E809:E811"/>
    <mergeCell ref="F809:F811"/>
    <mergeCell ref="G809:G811"/>
    <mergeCell ref="B824:B826"/>
    <mergeCell ref="C824:C826"/>
    <mergeCell ref="D824:D826"/>
    <mergeCell ref="E824:E826"/>
    <mergeCell ref="F824:F826"/>
    <mergeCell ref="G824:G826"/>
    <mergeCell ref="B821:B823"/>
    <mergeCell ref="C821:C823"/>
    <mergeCell ref="D821:D823"/>
    <mergeCell ref="E821:E823"/>
    <mergeCell ref="F821:F823"/>
    <mergeCell ref="G821:G823"/>
    <mergeCell ref="B818:B820"/>
    <mergeCell ref="C818:C820"/>
    <mergeCell ref="D818:D820"/>
    <mergeCell ref="E818:E820"/>
    <mergeCell ref="F818:F820"/>
    <mergeCell ref="G818:G820"/>
    <mergeCell ref="B833:B835"/>
    <mergeCell ref="C833:C835"/>
    <mergeCell ref="D833:D835"/>
    <mergeCell ref="E833:E835"/>
    <mergeCell ref="F833:F835"/>
    <mergeCell ref="G833:G835"/>
    <mergeCell ref="B830:B832"/>
    <mergeCell ref="C830:C832"/>
    <mergeCell ref="D830:D832"/>
    <mergeCell ref="E830:E832"/>
    <mergeCell ref="F830:F832"/>
    <mergeCell ref="G830:G832"/>
    <mergeCell ref="B827:B829"/>
    <mergeCell ref="C827:C829"/>
    <mergeCell ref="D827:D829"/>
    <mergeCell ref="E827:E829"/>
    <mergeCell ref="F827:F829"/>
    <mergeCell ref="G827:G829"/>
    <mergeCell ref="B842:B844"/>
    <mergeCell ref="C842:C844"/>
    <mergeCell ref="D842:D844"/>
    <mergeCell ref="E842:E844"/>
    <mergeCell ref="F842:F844"/>
    <mergeCell ref="G842:G844"/>
    <mergeCell ref="B839:B841"/>
    <mergeCell ref="C839:C841"/>
    <mergeCell ref="D839:D841"/>
    <mergeCell ref="E839:E841"/>
    <mergeCell ref="F839:F841"/>
    <mergeCell ref="G839:G841"/>
    <mergeCell ref="B836:B838"/>
    <mergeCell ref="C836:C838"/>
    <mergeCell ref="D836:D838"/>
    <mergeCell ref="E836:E838"/>
    <mergeCell ref="F836:F838"/>
    <mergeCell ref="G836:G838"/>
    <mergeCell ref="B851:B853"/>
    <mergeCell ref="C851:C853"/>
    <mergeCell ref="D851:D853"/>
    <mergeCell ref="E851:E853"/>
    <mergeCell ref="F851:F853"/>
    <mergeCell ref="G851:G853"/>
    <mergeCell ref="B848:B850"/>
    <mergeCell ref="C848:C850"/>
    <mergeCell ref="D848:D850"/>
    <mergeCell ref="E848:E850"/>
    <mergeCell ref="F848:F850"/>
    <mergeCell ref="G848:G850"/>
    <mergeCell ref="B845:B847"/>
    <mergeCell ref="C845:C847"/>
    <mergeCell ref="D845:D847"/>
    <mergeCell ref="E845:E847"/>
    <mergeCell ref="F845:F847"/>
    <mergeCell ref="G845:G847"/>
    <mergeCell ref="B860:B862"/>
    <mergeCell ref="C860:C862"/>
    <mergeCell ref="D860:D862"/>
    <mergeCell ref="E860:E862"/>
    <mergeCell ref="F860:F862"/>
    <mergeCell ref="G860:G862"/>
    <mergeCell ref="B857:B859"/>
    <mergeCell ref="C857:C859"/>
    <mergeCell ref="D857:D859"/>
    <mergeCell ref="E857:E859"/>
    <mergeCell ref="F857:F859"/>
    <mergeCell ref="G857:G859"/>
    <mergeCell ref="B854:B856"/>
    <mergeCell ref="C854:C856"/>
    <mergeCell ref="D854:D856"/>
    <mergeCell ref="E854:E856"/>
    <mergeCell ref="F854:F856"/>
    <mergeCell ref="G854:G856"/>
    <mergeCell ref="B869:B871"/>
    <mergeCell ref="C869:C871"/>
    <mergeCell ref="D869:D871"/>
    <mergeCell ref="E869:E871"/>
    <mergeCell ref="F869:F871"/>
    <mergeCell ref="G869:G871"/>
    <mergeCell ref="B866:B868"/>
    <mergeCell ref="C866:C868"/>
    <mergeCell ref="D866:D868"/>
    <mergeCell ref="E866:E868"/>
    <mergeCell ref="F866:F868"/>
    <mergeCell ref="G866:G868"/>
    <mergeCell ref="B863:B865"/>
    <mergeCell ref="C863:C865"/>
    <mergeCell ref="D863:D865"/>
    <mergeCell ref="E863:E865"/>
    <mergeCell ref="F863:F865"/>
    <mergeCell ref="G863:G865"/>
    <mergeCell ref="B878:B880"/>
    <mergeCell ref="C878:C880"/>
    <mergeCell ref="D878:D880"/>
    <mergeCell ref="E878:E880"/>
    <mergeCell ref="F878:F880"/>
    <mergeCell ref="G878:G880"/>
    <mergeCell ref="B875:B877"/>
    <mergeCell ref="C875:C877"/>
    <mergeCell ref="D875:D877"/>
    <mergeCell ref="E875:E877"/>
    <mergeCell ref="F875:F877"/>
    <mergeCell ref="G875:G877"/>
    <mergeCell ref="B872:B874"/>
    <mergeCell ref="C872:C874"/>
    <mergeCell ref="D872:D874"/>
    <mergeCell ref="E872:E874"/>
    <mergeCell ref="F872:F874"/>
    <mergeCell ref="G872:G874"/>
    <mergeCell ref="B887:B889"/>
    <mergeCell ref="C887:C889"/>
    <mergeCell ref="D887:D889"/>
    <mergeCell ref="E887:E889"/>
    <mergeCell ref="F887:F889"/>
    <mergeCell ref="G887:G889"/>
    <mergeCell ref="B884:B886"/>
    <mergeCell ref="C884:C886"/>
    <mergeCell ref="D884:D886"/>
    <mergeCell ref="E884:E886"/>
    <mergeCell ref="F884:F886"/>
    <mergeCell ref="G884:G886"/>
    <mergeCell ref="B881:B883"/>
    <mergeCell ref="C881:C883"/>
    <mergeCell ref="D881:D883"/>
    <mergeCell ref="E881:E883"/>
    <mergeCell ref="F881:F883"/>
    <mergeCell ref="G881:G883"/>
    <mergeCell ref="B896:B898"/>
    <mergeCell ref="C896:C898"/>
    <mergeCell ref="D896:D898"/>
    <mergeCell ref="E896:E898"/>
    <mergeCell ref="F896:F898"/>
    <mergeCell ref="G896:G898"/>
    <mergeCell ref="B893:B895"/>
    <mergeCell ref="C893:C895"/>
    <mergeCell ref="D893:D895"/>
    <mergeCell ref="E893:E895"/>
    <mergeCell ref="F893:F895"/>
    <mergeCell ref="G893:G895"/>
    <mergeCell ref="B890:B892"/>
    <mergeCell ref="C890:C892"/>
    <mergeCell ref="D890:D892"/>
    <mergeCell ref="E890:E892"/>
    <mergeCell ref="F890:F892"/>
    <mergeCell ref="G890:G892"/>
    <mergeCell ref="B905:B907"/>
    <mergeCell ref="C905:C907"/>
    <mergeCell ref="D905:D907"/>
    <mergeCell ref="E905:E907"/>
    <mergeCell ref="F905:F907"/>
    <mergeCell ref="G905:G907"/>
    <mergeCell ref="B902:B904"/>
    <mergeCell ref="C902:C904"/>
    <mergeCell ref="D902:D904"/>
    <mergeCell ref="E902:E904"/>
    <mergeCell ref="F902:F904"/>
    <mergeCell ref="G902:G904"/>
    <mergeCell ref="B899:B901"/>
    <mergeCell ref="C899:C901"/>
    <mergeCell ref="D899:D901"/>
    <mergeCell ref="E899:E901"/>
    <mergeCell ref="F899:F901"/>
    <mergeCell ref="G899:G901"/>
    <mergeCell ref="B914:B916"/>
    <mergeCell ref="C914:C916"/>
    <mergeCell ref="D914:D916"/>
    <mergeCell ref="E914:E916"/>
    <mergeCell ref="F914:F916"/>
    <mergeCell ref="G914:G916"/>
    <mergeCell ref="B911:B913"/>
    <mergeCell ref="C911:C913"/>
    <mergeCell ref="D911:D913"/>
    <mergeCell ref="E911:E913"/>
    <mergeCell ref="F911:F913"/>
    <mergeCell ref="G911:G913"/>
    <mergeCell ref="B908:B910"/>
    <mergeCell ref="C908:C910"/>
    <mergeCell ref="D908:D910"/>
    <mergeCell ref="E908:E910"/>
    <mergeCell ref="F908:F910"/>
    <mergeCell ref="G908:G910"/>
    <mergeCell ref="B923:B925"/>
    <mergeCell ref="C923:C925"/>
    <mergeCell ref="D923:D925"/>
    <mergeCell ref="E923:E925"/>
    <mergeCell ref="F923:F925"/>
    <mergeCell ref="G923:G925"/>
    <mergeCell ref="B920:B922"/>
    <mergeCell ref="C920:C922"/>
    <mergeCell ref="D920:D922"/>
    <mergeCell ref="E920:E922"/>
    <mergeCell ref="F920:F922"/>
    <mergeCell ref="G920:G922"/>
    <mergeCell ref="B917:B919"/>
    <mergeCell ref="C917:C919"/>
    <mergeCell ref="D917:D919"/>
    <mergeCell ref="E917:E919"/>
    <mergeCell ref="F917:F919"/>
    <mergeCell ref="G917:G919"/>
    <mergeCell ref="B932:B934"/>
    <mergeCell ref="C932:C934"/>
    <mergeCell ref="D932:D934"/>
    <mergeCell ref="E932:E934"/>
    <mergeCell ref="F932:F934"/>
    <mergeCell ref="G932:G934"/>
    <mergeCell ref="B929:B931"/>
    <mergeCell ref="C929:C931"/>
    <mergeCell ref="D929:D931"/>
    <mergeCell ref="E929:E931"/>
    <mergeCell ref="F929:F931"/>
    <mergeCell ref="G929:G931"/>
    <mergeCell ref="B926:B928"/>
    <mergeCell ref="C926:C928"/>
    <mergeCell ref="D926:D928"/>
    <mergeCell ref="E926:E928"/>
    <mergeCell ref="F926:F928"/>
    <mergeCell ref="G926:G928"/>
    <mergeCell ref="B941:B943"/>
    <mergeCell ref="C941:C943"/>
    <mergeCell ref="D941:D943"/>
    <mergeCell ref="E941:E943"/>
    <mergeCell ref="F941:F943"/>
    <mergeCell ref="G941:G943"/>
    <mergeCell ref="B938:B940"/>
    <mergeCell ref="C938:C940"/>
    <mergeCell ref="D938:D940"/>
    <mergeCell ref="E938:E940"/>
    <mergeCell ref="F938:F940"/>
    <mergeCell ref="G938:G940"/>
    <mergeCell ref="B935:B937"/>
    <mergeCell ref="C935:C937"/>
    <mergeCell ref="D935:D937"/>
    <mergeCell ref="E935:E937"/>
    <mergeCell ref="F935:F937"/>
    <mergeCell ref="G935:G937"/>
    <mergeCell ref="B950:B952"/>
    <mergeCell ref="C950:C952"/>
    <mergeCell ref="D950:D952"/>
    <mergeCell ref="E950:E952"/>
    <mergeCell ref="F950:F952"/>
    <mergeCell ref="G950:G952"/>
    <mergeCell ref="B947:B949"/>
    <mergeCell ref="C947:C949"/>
    <mergeCell ref="D947:D949"/>
    <mergeCell ref="E947:E949"/>
    <mergeCell ref="F947:F949"/>
    <mergeCell ref="G947:G949"/>
    <mergeCell ref="B944:B946"/>
    <mergeCell ref="C944:C946"/>
    <mergeCell ref="D944:D946"/>
    <mergeCell ref="E944:E946"/>
    <mergeCell ref="F944:F946"/>
    <mergeCell ref="G944:G946"/>
    <mergeCell ref="B959:B961"/>
    <mergeCell ref="C959:C961"/>
    <mergeCell ref="D959:D961"/>
    <mergeCell ref="E959:E961"/>
    <mergeCell ref="F959:F961"/>
    <mergeCell ref="G959:G961"/>
    <mergeCell ref="B956:B958"/>
    <mergeCell ref="C956:C958"/>
    <mergeCell ref="D956:D958"/>
    <mergeCell ref="E956:E958"/>
    <mergeCell ref="F956:F958"/>
    <mergeCell ref="G956:G958"/>
    <mergeCell ref="B953:B955"/>
    <mergeCell ref="C953:C955"/>
    <mergeCell ref="D953:D955"/>
    <mergeCell ref="E953:E955"/>
    <mergeCell ref="F953:F955"/>
    <mergeCell ref="G953:G955"/>
    <mergeCell ref="B971:B973"/>
    <mergeCell ref="C971:C973"/>
    <mergeCell ref="D971:D973"/>
    <mergeCell ref="E971:E973"/>
    <mergeCell ref="F971:F973"/>
    <mergeCell ref="G971:G973"/>
    <mergeCell ref="B968:B970"/>
    <mergeCell ref="C968:C970"/>
    <mergeCell ref="D968:D970"/>
    <mergeCell ref="E968:E970"/>
    <mergeCell ref="F968:F970"/>
    <mergeCell ref="G968:G970"/>
    <mergeCell ref="N962:N964"/>
    <mergeCell ref="B965:B967"/>
    <mergeCell ref="C965:C967"/>
    <mergeCell ref="D965:D967"/>
    <mergeCell ref="E965:E967"/>
    <mergeCell ref="F965:F967"/>
    <mergeCell ref="G965:G967"/>
    <mergeCell ref="B962:B964"/>
    <mergeCell ref="C962:C964"/>
    <mergeCell ref="D962:D964"/>
    <mergeCell ref="E962:E964"/>
    <mergeCell ref="F962:F964"/>
    <mergeCell ref="G962:G964"/>
    <mergeCell ref="B980:B982"/>
    <mergeCell ref="C980:C982"/>
    <mergeCell ref="D980:D982"/>
    <mergeCell ref="E980:E982"/>
    <mergeCell ref="F980:F982"/>
    <mergeCell ref="G980:G982"/>
    <mergeCell ref="B977:B979"/>
    <mergeCell ref="C977:C979"/>
    <mergeCell ref="D977:D979"/>
    <mergeCell ref="E977:E979"/>
    <mergeCell ref="F977:F979"/>
    <mergeCell ref="G977:G979"/>
    <mergeCell ref="B974:B976"/>
    <mergeCell ref="C974:C976"/>
    <mergeCell ref="D974:D976"/>
    <mergeCell ref="E974:E976"/>
    <mergeCell ref="F974:F976"/>
    <mergeCell ref="G974:G976"/>
    <mergeCell ref="B989:B991"/>
    <mergeCell ref="C989:C991"/>
    <mergeCell ref="D989:D991"/>
    <mergeCell ref="E989:E991"/>
    <mergeCell ref="F989:F991"/>
    <mergeCell ref="G989:G991"/>
    <mergeCell ref="B986:B988"/>
    <mergeCell ref="C986:C988"/>
    <mergeCell ref="D986:D988"/>
    <mergeCell ref="E986:E988"/>
    <mergeCell ref="F986:F988"/>
    <mergeCell ref="G986:G988"/>
    <mergeCell ref="B983:B985"/>
    <mergeCell ref="C983:C985"/>
    <mergeCell ref="D983:D985"/>
    <mergeCell ref="E983:E985"/>
    <mergeCell ref="F983:F985"/>
    <mergeCell ref="G983:G985"/>
    <mergeCell ref="B998:B1000"/>
    <mergeCell ref="C998:C1000"/>
    <mergeCell ref="D998:D1000"/>
    <mergeCell ref="E998:E1000"/>
    <mergeCell ref="F998:F1000"/>
    <mergeCell ref="G998:G1000"/>
    <mergeCell ref="B995:B997"/>
    <mergeCell ref="C995:C997"/>
    <mergeCell ref="D995:D997"/>
    <mergeCell ref="E995:E997"/>
    <mergeCell ref="F995:F997"/>
    <mergeCell ref="G995:G997"/>
    <mergeCell ref="B992:B994"/>
    <mergeCell ref="C992:C994"/>
    <mergeCell ref="D992:D994"/>
    <mergeCell ref="E992:E994"/>
    <mergeCell ref="F992:F994"/>
    <mergeCell ref="G992:G994"/>
    <mergeCell ref="B1007:B1009"/>
    <mergeCell ref="C1007:C1009"/>
    <mergeCell ref="D1007:D1009"/>
    <mergeCell ref="E1007:E1009"/>
    <mergeCell ref="F1007:F1009"/>
    <mergeCell ref="G1007:G1009"/>
    <mergeCell ref="B1004:B1006"/>
    <mergeCell ref="C1004:C1006"/>
    <mergeCell ref="D1004:D1006"/>
    <mergeCell ref="E1004:E1006"/>
    <mergeCell ref="F1004:F1006"/>
    <mergeCell ref="G1004:G1006"/>
    <mergeCell ref="B1001:B1003"/>
    <mergeCell ref="C1001:C1003"/>
    <mergeCell ref="D1001:D1003"/>
    <mergeCell ref="E1001:E1003"/>
    <mergeCell ref="F1001:F1003"/>
    <mergeCell ref="G1001:G1003"/>
    <mergeCell ref="B1016:B1018"/>
    <mergeCell ref="C1016:C1018"/>
    <mergeCell ref="D1016:D1018"/>
    <mergeCell ref="E1016:E1018"/>
    <mergeCell ref="F1016:F1018"/>
    <mergeCell ref="G1016:G1018"/>
    <mergeCell ref="B1013:B1015"/>
    <mergeCell ref="C1013:C1015"/>
    <mergeCell ref="D1013:D1015"/>
    <mergeCell ref="E1013:E1015"/>
    <mergeCell ref="F1013:F1015"/>
    <mergeCell ref="G1013:G1015"/>
    <mergeCell ref="B1010:B1012"/>
    <mergeCell ref="C1010:C1012"/>
    <mergeCell ref="D1010:D1012"/>
    <mergeCell ref="E1010:E1012"/>
    <mergeCell ref="F1010:F1012"/>
    <mergeCell ref="G1010:G1012"/>
    <mergeCell ref="B1025:B1027"/>
    <mergeCell ref="C1025:C1027"/>
    <mergeCell ref="D1025:D1027"/>
    <mergeCell ref="E1025:E1027"/>
    <mergeCell ref="F1025:F1027"/>
    <mergeCell ref="G1025:G1027"/>
    <mergeCell ref="B1022:B1024"/>
    <mergeCell ref="C1022:C1024"/>
    <mergeCell ref="D1022:D1024"/>
    <mergeCell ref="E1022:E1024"/>
    <mergeCell ref="F1022:F1024"/>
    <mergeCell ref="G1022:G1024"/>
    <mergeCell ref="B1019:B1021"/>
    <mergeCell ref="C1019:C1021"/>
    <mergeCell ref="D1019:D1021"/>
    <mergeCell ref="E1019:E1021"/>
    <mergeCell ref="F1019:F1021"/>
    <mergeCell ref="G1019:G1021"/>
    <mergeCell ref="B1037:B1039"/>
    <mergeCell ref="C1037:C1039"/>
    <mergeCell ref="D1037:D1039"/>
    <mergeCell ref="E1037:E1039"/>
    <mergeCell ref="F1037:F1039"/>
    <mergeCell ref="G1037:G1039"/>
    <mergeCell ref="B1034:B1036"/>
    <mergeCell ref="C1034:C1036"/>
    <mergeCell ref="D1034:D1036"/>
    <mergeCell ref="E1034:E1036"/>
    <mergeCell ref="F1034:F1036"/>
    <mergeCell ref="G1034:G1036"/>
    <mergeCell ref="N1028:N1029"/>
    <mergeCell ref="B1031:B1033"/>
    <mergeCell ref="C1031:C1033"/>
    <mergeCell ref="D1031:D1033"/>
    <mergeCell ref="E1031:E1033"/>
    <mergeCell ref="F1031:F1033"/>
    <mergeCell ref="G1031:G1033"/>
    <mergeCell ref="B1028:B1030"/>
    <mergeCell ref="C1028:C1030"/>
    <mergeCell ref="D1028:D1030"/>
    <mergeCell ref="E1028:E1030"/>
    <mergeCell ref="F1028:F1030"/>
    <mergeCell ref="G1028:G1030"/>
    <mergeCell ref="B1046:B1048"/>
    <mergeCell ref="C1046:C1048"/>
    <mergeCell ref="D1046:D1048"/>
    <mergeCell ref="E1046:E1048"/>
    <mergeCell ref="F1046:F1048"/>
    <mergeCell ref="G1046:G1048"/>
    <mergeCell ref="B1043:B1045"/>
    <mergeCell ref="C1043:C1045"/>
    <mergeCell ref="D1043:D1045"/>
    <mergeCell ref="E1043:E1045"/>
    <mergeCell ref="F1043:F1045"/>
    <mergeCell ref="G1043:G1045"/>
    <mergeCell ref="B1040:B1042"/>
    <mergeCell ref="C1040:C1042"/>
    <mergeCell ref="D1040:D1042"/>
    <mergeCell ref="E1040:E1042"/>
    <mergeCell ref="F1040:F1042"/>
    <mergeCell ref="G1040:G1042"/>
    <mergeCell ref="B1055:B1057"/>
    <mergeCell ref="C1055:C1057"/>
    <mergeCell ref="D1055:D1057"/>
    <mergeCell ref="E1055:E1057"/>
    <mergeCell ref="F1055:F1057"/>
    <mergeCell ref="G1055:G1057"/>
    <mergeCell ref="B1052:B1054"/>
    <mergeCell ref="C1052:C1054"/>
    <mergeCell ref="D1052:D1054"/>
    <mergeCell ref="E1052:E1054"/>
    <mergeCell ref="F1052:F1054"/>
    <mergeCell ref="G1052:G1054"/>
    <mergeCell ref="B1049:B1051"/>
    <mergeCell ref="C1049:C1051"/>
    <mergeCell ref="D1049:D1051"/>
    <mergeCell ref="E1049:E1051"/>
    <mergeCell ref="F1049:F1051"/>
    <mergeCell ref="G1049:G1051"/>
    <mergeCell ref="B1064:B1066"/>
    <mergeCell ref="C1064:C1066"/>
    <mergeCell ref="D1064:D1066"/>
    <mergeCell ref="E1064:E1066"/>
    <mergeCell ref="F1064:F1066"/>
    <mergeCell ref="G1064:G1066"/>
    <mergeCell ref="B1061:B1063"/>
    <mergeCell ref="C1061:C1063"/>
    <mergeCell ref="D1061:D1063"/>
    <mergeCell ref="E1061:E1063"/>
    <mergeCell ref="F1061:F1063"/>
    <mergeCell ref="G1061:G1063"/>
    <mergeCell ref="B1058:B1060"/>
    <mergeCell ref="C1058:C1060"/>
    <mergeCell ref="D1058:D1060"/>
    <mergeCell ref="E1058:E1060"/>
    <mergeCell ref="F1058:F1060"/>
    <mergeCell ref="G1058:G1060"/>
    <mergeCell ref="B1073:B1075"/>
    <mergeCell ref="C1073:C1075"/>
    <mergeCell ref="D1073:D1075"/>
    <mergeCell ref="E1073:E1075"/>
    <mergeCell ref="F1073:F1075"/>
    <mergeCell ref="G1073:G1075"/>
    <mergeCell ref="B1070:B1072"/>
    <mergeCell ref="C1070:C1072"/>
    <mergeCell ref="D1070:D1072"/>
    <mergeCell ref="E1070:E1072"/>
    <mergeCell ref="F1070:F1072"/>
    <mergeCell ref="G1070:G1072"/>
    <mergeCell ref="B1067:B1069"/>
    <mergeCell ref="C1067:C1069"/>
    <mergeCell ref="D1067:D1069"/>
    <mergeCell ref="E1067:E1069"/>
    <mergeCell ref="F1067:F1069"/>
    <mergeCell ref="G1067:G1069"/>
    <mergeCell ref="B1082:B1084"/>
    <mergeCell ref="C1082:C1084"/>
    <mergeCell ref="D1082:D1084"/>
    <mergeCell ref="E1082:E1084"/>
    <mergeCell ref="F1082:F1084"/>
    <mergeCell ref="G1082:G1084"/>
    <mergeCell ref="B1079:B1081"/>
    <mergeCell ref="C1079:C1081"/>
    <mergeCell ref="D1079:D1081"/>
    <mergeCell ref="E1079:E1081"/>
    <mergeCell ref="F1079:F1081"/>
    <mergeCell ref="G1079:G1081"/>
    <mergeCell ref="B1076:B1078"/>
    <mergeCell ref="C1076:C1078"/>
    <mergeCell ref="D1076:D1078"/>
    <mergeCell ref="E1076:E1078"/>
    <mergeCell ref="F1076:F1078"/>
    <mergeCell ref="G1076:G1078"/>
    <mergeCell ref="B1091:B1093"/>
    <mergeCell ref="C1091:C1093"/>
    <mergeCell ref="D1091:D1093"/>
    <mergeCell ref="E1091:E1093"/>
    <mergeCell ref="F1091:F1093"/>
    <mergeCell ref="G1091:G1093"/>
    <mergeCell ref="B1088:B1090"/>
    <mergeCell ref="C1088:C1090"/>
    <mergeCell ref="D1088:D1090"/>
    <mergeCell ref="E1088:E1090"/>
    <mergeCell ref="F1088:F1090"/>
    <mergeCell ref="G1088:G1090"/>
    <mergeCell ref="B1085:B1087"/>
    <mergeCell ref="C1085:C1087"/>
    <mergeCell ref="D1085:D1087"/>
    <mergeCell ref="E1085:E1087"/>
    <mergeCell ref="F1085:F1087"/>
    <mergeCell ref="G1085:G1087"/>
    <mergeCell ref="B1100:B1102"/>
    <mergeCell ref="C1100:C1102"/>
    <mergeCell ref="D1100:D1102"/>
    <mergeCell ref="E1100:E1102"/>
    <mergeCell ref="F1100:F1102"/>
    <mergeCell ref="G1100:G1102"/>
    <mergeCell ref="B1097:B1099"/>
    <mergeCell ref="C1097:C1099"/>
    <mergeCell ref="D1097:D1099"/>
    <mergeCell ref="E1097:E1099"/>
    <mergeCell ref="F1097:F1099"/>
    <mergeCell ref="G1097:G1099"/>
    <mergeCell ref="B1094:B1096"/>
    <mergeCell ref="C1094:C1096"/>
    <mergeCell ref="D1094:D1096"/>
    <mergeCell ref="E1094:E1096"/>
    <mergeCell ref="F1094:F1096"/>
    <mergeCell ref="G1094:G1096"/>
    <mergeCell ref="B1109:B1111"/>
    <mergeCell ref="C1109:C1111"/>
    <mergeCell ref="D1109:D1111"/>
    <mergeCell ref="E1109:E1111"/>
    <mergeCell ref="F1109:F1111"/>
    <mergeCell ref="G1109:G1111"/>
    <mergeCell ref="B1106:B1108"/>
    <mergeCell ref="C1106:C1108"/>
    <mergeCell ref="D1106:D1108"/>
    <mergeCell ref="E1106:E1108"/>
    <mergeCell ref="F1106:F1108"/>
    <mergeCell ref="G1106:G1108"/>
    <mergeCell ref="B1103:B1105"/>
    <mergeCell ref="C1103:C1105"/>
    <mergeCell ref="D1103:D1105"/>
    <mergeCell ref="E1103:E1105"/>
    <mergeCell ref="F1103:F1105"/>
    <mergeCell ref="G1103:G1105"/>
    <mergeCell ref="B1118:B1120"/>
    <mergeCell ref="C1118:C1120"/>
    <mergeCell ref="D1118:D1120"/>
    <mergeCell ref="E1118:E1120"/>
    <mergeCell ref="F1118:F1120"/>
    <mergeCell ref="G1118:G1120"/>
    <mergeCell ref="B1115:B1117"/>
    <mergeCell ref="C1115:C1117"/>
    <mergeCell ref="D1115:D1117"/>
    <mergeCell ref="E1115:E1117"/>
    <mergeCell ref="F1115:F1117"/>
    <mergeCell ref="G1115:G1117"/>
    <mergeCell ref="B1112:B1114"/>
    <mergeCell ref="C1112:C1114"/>
    <mergeCell ref="D1112:D1114"/>
    <mergeCell ref="E1112:E1114"/>
    <mergeCell ref="F1112:F1114"/>
    <mergeCell ref="G1112:G1114"/>
    <mergeCell ref="B1127:B1129"/>
    <mergeCell ref="C1127:C1129"/>
    <mergeCell ref="D1127:D1129"/>
    <mergeCell ref="E1127:E1129"/>
    <mergeCell ref="F1127:F1129"/>
    <mergeCell ref="G1127:G1129"/>
    <mergeCell ref="B1124:B1126"/>
    <mergeCell ref="C1124:C1126"/>
    <mergeCell ref="D1124:D1126"/>
    <mergeCell ref="E1124:E1126"/>
    <mergeCell ref="F1124:F1126"/>
    <mergeCell ref="G1124:G1126"/>
    <mergeCell ref="B1121:B1123"/>
    <mergeCell ref="C1121:C1123"/>
    <mergeCell ref="D1121:D1123"/>
    <mergeCell ref="E1121:E1123"/>
    <mergeCell ref="F1121:F1123"/>
    <mergeCell ref="G1121:G1123"/>
    <mergeCell ref="B1136:B1138"/>
    <mergeCell ref="C1136:C1138"/>
    <mergeCell ref="D1136:D1138"/>
    <mergeCell ref="E1136:E1138"/>
    <mergeCell ref="F1136:F1138"/>
    <mergeCell ref="G1136:G1138"/>
    <mergeCell ref="B1133:B1135"/>
    <mergeCell ref="C1133:C1135"/>
    <mergeCell ref="D1133:D1135"/>
    <mergeCell ref="E1133:E1135"/>
    <mergeCell ref="F1133:F1135"/>
    <mergeCell ref="G1133:G1135"/>
    <mergeCell ref="B1130:B1132"/>
    <mergeCell ref="C1130:C1132"/>
    <mergeCell ref="D1130:D1132"/>
    <mergeCell ref="E1130:E1132"/>
    <mergeCell ref="F1130:F1132"/>
    <mergeCell ref="G1130:G1132"/>
    <mergeCell ref="B1145:B1147"/>
    <mergeCell ref="C1145:C1147"/>
    <mergeCell ref="D1145:D1147"/>
    <mergeCell ref="E1145:E1147"/>
    <mergeCell ref="F1145:F1147"/>
    <mergeCell ref="G1145:G1147"/>
    <mergeCell ref="B1142:B1144"/>
    <mergeCell ref="C1142:C1144"/>
    <mergeCell ref="D1142:D1144"/>
    <mergeCell ref="E1142:E1144"/>
    <mergeCell ref="F1142:F1144"/>
    <mergeCell ref="G1142:G1144"/>
    <mergeCell ref="B1139:B1141"/>
    <mergeCell ref="C1139:C1141"/>
    <mergeCell ref="D1139:D1141"/>
    <mergeCell ref="E1139:E1141"/>
    <mergeCell ref="F1139:F1141"/>
    <mergeCell ref="G1139:G1141"/>
    <mergeCell ref="B1154:B1156"/>
    <mergeCell ref="C1154:C1156"/>
    <mergeCell ref="D1154:D1156"/>
    <mergeCell ref="E1154:E1156"/>
    <mergeCell ref="F1154:F1156"/>
    <mergeCell ref="G1154:G1156"/>
    <mergeCell ref="B1151:B1153"/>
    <mergeCell ref="C1151:C1153"/>
    <mergeCell ref="D1151:D1153"/>
    <mergeCell ref="E1151:E1153"/>
    <mergeCell ref="F1151:F1153"/>
    <mergeCell ref="G1151:G1153"/>
    <mergeCell ref="B1148:B1150"/>
    <mergeCell ref="C1148:C1150"/>
    <mergeCell ref="D1148:D1150"/>
    <mergeCell ref="E1148:E1150"/>
    <mergeCell ref="F1148:F1150"/>
    <mergeCell ref="G1148:G1150"/>
    <mergeCell ref="N1163:N1165"/>
    <mergeCell ref="B1166:B1168"/>
    <mergeCell ref="C1166:C1168"/>
    <mergeCell ref="D1166:D1168"/>
    <mergeCell ref="E1166:E1168"/>
    <mergeCell ref="F1166:F1168"/>
    <mergeCell ref="G1166:G1168"/>
    <mergeCell ref="N1166:N1168"/>
    <mergeCell ref="B1163:B1165"/>
    <mergeCell ref="C1163:C1165"/>
    <mergeCell ref="D1163:D1165"/>
    <mergeCell ref="E1163:E1165"/>
    <mergeCell ref="F1163:F1165"/>
    <mergeCell ref="G1163:G1165"/>
    <mergeCell ref="N1157:N1159"/>
    <mergeCell ref="B1160:B1162"/>
    <mergeCell ref="C1160:C1162"/>
    <mergeCell ref="D1160:D1162"/>
    <mergeCell ref="E1160:E1162"/>
    <mergeCell ref="F1160:F1162"/>
    <mergeCell ref="G1160:G1162"/>
    <mergeCell ref="N1160:N1162"/>
    <mergeCell ref="B1157:B1159"/>
    <mergeCell ref="C1157:C1159"/>
    <mergeCell ref="D1157:D1159"/>
    <mergeCell ref="E1157:E1159"/>
    <mergeCell ref="F1157:F1159"/>
    <mergeCell ref="G1157:G1159"/>
    <mergeCell ref="N1175:N1177"/>
    <mergeCell ref="B1178:B1180"/>
    <mergeCell ref="C1178:C1180"/>
    <mergeCell ref="D1178:D1180"/>
    <mergeCell ref="E1178:E1180"/>
    <mergeCell ref="F1178:F1180"/>
    <mergeCell ref="G1178:G1180"/>
    <mergeCell ref="B1175:B1177"/>
    <mergeCell ref="C1175:C1177"/>
    <mergeCell ref="D1175:D1177"/>
    <mergeCell ref="E1175:E1177"/>
    <mergeCell ref="F1175:F1177"/>
    <mergeCell ref="G1175:G1177"/>
    <mergeCell ref="N1169:N1171"/>
    <mergeCell ref="B1172:B1174"/>
    <mergeCell ref="C1172:C1174"/>
    <mergeCell ref="D1172:D1174"/>
    <mergeCell ref="E1172:E1174"/>
    <mergeCell ref="F1172:F1174"/>
    <mergeCell ref="G1172:G1174"/>
    <mergeCell ref="N1172:N1174"/>
    <mergeCell ref="B1169:B1171"/>
    <mergeCell ref="C1169:C1171"/>
    <mergeCell ref="D1169:D1171"/>
    <mergeCell ref="E1169:E1171"/>
    <mergeCell ref="F1169:F1171"/>
    <mergeCell ref="G1169:G1171"/>
    <mergeCell ref="N1184:N1186"/>
    <mergeCell ref="B1187:B1189"/>
    <mergeCell ref="C1187:C1189"/>
    <mergeCell ref="D1187:D1189"/>
    <mergeCell ref="E1187:E1189"/>
    <mergeCell ref="F1187:F1189"/>
    <mergeCell ref="G1187:G1189"/>
    <mergeCell ref="B1184:B1186"/>
    <mergeCell ref="C1184:C1186"/>
    <mergeCell ref="D1184:D1186"/>
    <mergeCell ref="E1184:E1186"/>
    <mergeCell ref="F1184:F1186"/>
    <mergeCell ref="G1184:G1186"/>
    <mergeCell ref="B1181:B1183"/>
    <mergeCell ref="C1181:C1183"/>
    <mergeCell ref="D1181:D1183"/>
    <mergeCell ref="E1181:E1183"/>
    <mergeCell ref="F1181:F1183"/>
    <mergeCell ref="G1181:G1183"/>
    <mergeCell ref="B1196:B1198"/>
    <mergeCell ref="C1196:C1198"/>
    <mergeCell ref="D1196:D1198"/>
    <mergeCell ref="E1196:E1198"/>
    <mergeCell ref="F1196:F1198"/>
    <mergeCell ref="G1196:G1198"/>
    <mergeCell ref="B1193:B1195"/>
    <mergeCell ref="C1193:C1195"/>
    <mergeCell ref="D1193:D1195"/>
    <mergeCell ref="E1193:E1195"/>
    <mergeCell ref="F1193:F1195"/>
    <mergeCell ref="G1193:G1195"/>
    <mergeCell ref="B1190:B1192"/>
    <mergeCell ref="C1190:C1192"/>
    <mergeCell ref="D1190:D1192"/>
    <mergeCell ref="E1190:E1192"/>
    <mergeCell ref="F1190:F1192"/>
    <mergeCell ref="G1190:G1192"/>
    <mergeCell ref="N1202:N1204"/>
    <mergeCell ref="B1205:B1207"/>
    <mergeCell ref="C1205:C1207"/>
    <mergeCell ref="D1205:D1207"/>
    <mergeCell ref="E1205:E1207"/>
    <mergeCell ref="F1205:F1207"/>
    <mergeCell ref="G1205:G1207"/>
    <mergeCell ref="N1205:N1207"/>
    <mergeCell ref="B1202:B1204"/>
    <mergeCell ref="C1202:C1204"/>
    <mergeCell ref="D1202:D1204"/>
    <mergeCell ref="E1202:E1204"/>
    <mergeCell ref="F1202:F1204"/>
    <mergeCell ref="G1202:G1204"/>
    <mergeCell ref="B1199:B1201"/>
    <mergeCell ref="C1199:C1201"/>
    <mergeCell ref="D1199:D1201"/>
    <mergeCell ref="E1199:E1201"/>
    <mergeCell ref="F1199:F1201"/>
    <mergeCell ref="G1199:G1201"/>
    <mergeCell ref="N1214:N1217"/>
    <mergeCell ref="B1218:B1220"/>
    <mergeCell ref="C1218:C1220"/>
    <mergeCell ref="D1218:D1220"/>
    <mergeCell ref="E1218:E1220"/>
    <mergeCell ref="F1218:F1220"/>
    <mergeCell ref="G1218:G1220"/>
    <mergeCell ref="N1218:N1220"/>
    <mergeCell ref="B1214:B1217"/>
    <mergeCell ref="C1214:C1217"/>
    <mergeCell ref="D1214:D1217"/>
    <mergeCell ref="E1214:E1217"/>
    <mergeCell ref="F1214:F1217"/>
    <mergeCell ref="G1214:G1217"/>
    <mergeCell ref="N1208:N1210"/>
    <mergeCell ref="B1211:B1213"/>
    <mergeCell ref="C1211:C1213"/>
    <mergeCell ref="D1211:D1213"/>
    <mergeCell ref="E1211:E1213"/>
    <mergeCell ref="F1211:F1213"/>
    <mergeCell ref="G1211:G1213"/>
    <mergeCell ref="N1211:N1213"/>
    <mergeCell ref="B1208:B1210"/>
    <mergeCell ref="C1208:C1210"/>
    <mergeCell ref="D1208:D1210"/>
    <mergeCell ref="E1208:E1210"/>
    <mergeCell ref="F1208:F1210"/>
    <mergeCell ref="G1208:G1210"/>
    <mergeCell ref="B1227:B1229"/>
    <mergeCell ref="C1227:C1229"/>
    <mergeCell ref="D1227:D1229"/>
    <mergeCell ref="E1227:E1229"/>
    <mergeCell ref="F1227:F1229"/>
    <mergeCell ref="G1227:G1229"/>
    <mergeCell ref="B1224:B1226"/>
    <mergeCell ref="C1224:C1226"/>
    <mergeCell ref="D1224:D1226"/>
    <mergeCell ref="E1224:E1226"/>
    <mergeCell ref="F1224:F1226"/>
    <mergeCell ref="G1224:G1226"/>
    <mergeCell ref="B1221:B1223"/>
    <mergeCell ref="C1221:C1223"/>
    <mergeCell ref="D1221:D1223"/>
    <mergeCell ref="E1221:E1223"/>
    <mergeCell ref="F1221:F1223"/>
    <mergeCell ref="G1221:G1223"/>
    <mergeCell ref="B1239:B1241"/>
    <mergeCell ref="C1239:C1241"/>
    <mergeCell ref="D1239:D1241"/>
    <mergeCell ref="E1239:E1241"/>
    <mergeCell ref="F1239:F1241"/>
    <mergeCell ref="G1239:G1241"/>
    <mergeCell ref="B1236:B1238"/>
    <mergeCell ref="C1236:C1238"/>
    <mergeCell ref="D1236:D1238"/>
    <mergeCell ref="E1236:E1238"/>
    <mergeCell ref="F1236:F1238"/>
    <mergeCell ref="G1236:G1238"/>
    <mergeCell ref="N1230:N1232"/>
    <mergeCell ref="B1233:B1235"/>
    <mergeCell ref="C1233:C1235"/>
    <mergeCell ref="D1233:D1235"/>
    <mergeCell ref="E1233:E1235"/>
    <mergeCell ref="F1233:F1235"/>
    <mergeCell ref="G1233:G1235"/>
    <mergeCell ref="B1230:B1232"/>
    <mergeCell ref="C1230:C1232"/>
    <mergeCell ref="D1230:D1232"/>
    <mergeCell ref="E1230:E1232"/>
    <mergeCell ref="F1230:F1232"/>
    <mergeCell ref="G1230:G1232"/>
    <mergeCell ref="B1248:B1250"/>
    <mergeCell ref="C1248:C1250"/>
    <mergeCell ref="D1248:D1250"/>
    <mergeCell ref="E1248:E1250"/>
    <mergeCell ref="F1248:F1250"/>
    <mergeCell ref="G1248:G1250"/>
    <mergeCell ref="B1245:B1247"/>
    <mergeCell ref="C1245:C1247"/>
    <mergeCell ref="D1245:D1247"/>
    <mergeCell ref="E1245:E1247"/>
    <mergeCell ref="F1245:F1247"/>
    <mergeCell ref="G1245:G1247"/>
    <mergeCell ref="B1242:B1244"/>
    <mergeCell ref="C1242:C1244"/>
    <mergeCell ref="D1242:D1244"/>
    <mergeCell ref="E1242:E1244"/>
    <mergeCell ref="F1242:F1244"/>
    <mergeCell ref="G1242:G1244"/>
    <mergeCell ref="B1257:B1259"/>
    <mergeCell ref="C1257:C1259"/>
    <mergeCell ref="D1257:D1259"/>
    <mergeCell ref="E1257:E1259"/>
    <mergeCell ref="F1257:F1259"/>
    <mergeCell ref="G1257:G1259"/>
    <mergeCell ref="B1254:B1256"/>
    <mergeCell ref="C1254:C1256"/>
    <mergeCell ref="D1254:D1256"/>
    <mergeCell ref="E1254:E1256"/>
    <mergeCell ref="F1254:F1256"/>
    <mergeCell ref="G1254:G1256"/>
    <mergeCell ref="B1251:B1253"/>
    <mergeCell ref="C1251:C1253"/>
    <mergeCell ref="D1251:D1253"/>
    <mergeCell ref="E1251:E1253"/>
    <mergeCell ref="F1251:F1253"/>
    <mergeCell ref="G1251:G1253"/>
    <mergeCell ref="N1263:N1265"/>
    <mergeCell ref="B1266:B1268"/>
    <mergeCell ref="C1266:C1268"/>
    <mergeCell ref="D1266:D1268"/>
    <mergeCell ref="E1266:E1268"/>
    <mergeCell ref="F1266:F1268"/>
    <mergeCell ref="G1266:G1268"/>
    <mergeCell ref="N1266:N1268"/>
    <mergeCell ref="B1263:B1265"/>
    <mergeCell ref="C1263:C1265"/>
    <mergeCell ref="D1263:D1265"/>
    <mergeCell ref="E1263:E1265"/>
    <mergeCell ref="F1263:F1265"/>
    <mergeCell ref="G1263:G1265"/>
    <mergeCell ref="B1260:B1262"/>
    <mergeCell ref="C1260:C1262"/>
    <mergeCell ref="D1260:D1262"/>
    <mergeCell ref="E1260:E1262"/>
    <mergeCell ref="F1260:F1262"/>
    <mergeCell ref="G1260:G1262"/>
    <mergeCell ref="N1275:N1277"/>
    <mergeCell ref="B1278:B1280"/>
    <mergeCell ref="C1278:C1280"/>
    <mergeCell ref="D1278:D1280"/>
    <mergeCell ref="E1278:E1280"/>
    <mergeCell ref="F1278:F1280"/>
    <mergeCell ref="G1278:G1280"/>
    <mergeCell ref="N1278:N1280"/>
    <mergeCell ref="B1275:B1277"/>
    <mergeCell ref="C1275:C1277"/>
    <mergeCell ref="D1275:D1277"/>
    <mergeCell ref="E1275:E1277"/>
    <mergeCell ref="F1275:F1277"/>
    <mergeCell ref="G1275:G1277"/>
    <mergeCell ref="N1269:N1271"/>
    <mergeCell ref="B1272:B1274"/>
    <mergeCell ref="C1272:C1274"/>
    <mergeCell ref="D1272:D1274"/>
    <mergeCell ref="E1272:E1274"/>
    <mergeCell ref="F1272:F1274"/>
    <mergeCell ref="G1272:G1274"/>
    <mergeCell ref="N1272:N1274"/>
    <mergeCell ref="B1269:B1271"/>
    <mergeCell ref="C1269:C1271"/>
    <mergeCell ref="D1269:D1271"/>
    <mergeCell ref="E1269:E1271"/>
    <mergeCell ref="F1269:F1271"/>
    <mergeCell ref="G1269:G1271"/>
    <mergeCell ref="N1287:N1289"/>
    <mergeCell ref="B1290:B1292"/>
    <mergeCell ref="C1290:C1292"/>
    <mergeCell ref="D1290:D1292"/>
    <mergeCell ref="E1290:E1292"/>
    <mergeCell ref="F1290:F1292"/>
    <mergeCell ref="G1290:G1292"/>
    <mergeCell ref="N1290:N1292"/>
    <mergeCell ref="B1287:B1289"/>
    <mergeCell ref="C1287:C1289"/>
    <mergeCell ref="D1287:D1289"/>
    <mergeCell ref="E1287:E1289"/>
    <mergeCell ref="F1287:F1289"/>
    <mergeCell ref="G1287:G1289"/>
    <mergeCell ref="N1281:N1283"/>
    <mergeCell ref="B1284:B1286"/>
    <mergeCell ref="C1284:C1286"/>
    <mergeCell ref="D1284:D1286"/>
    <mergeCell ref="E1284:E1286"/>
    <mergeCell ref="F1284:F1286"/>
    <mergeCell ref="G1284:G1286"/>
    <mergeCell ref="N1284:N1286"/>
    <mergeCell ref="B1281:B1283"/>
    <mergeCell ref="C1281:C1283"/>
    <mergeCell ref="D1281:D1283"/>
    <mergeCell ref="E1281:E1283"/>
    <mergeCell ref="F1281:F1283"/>
    <mergeCell ref="G1281:G1283"/>
    <mergeCell ref="N1299:N1301"/>
    <mergeCell ref="B1302:B1304"/>
    <mergeCell ref="C1302:C1304"/>
    <mergeCell ref="D1302:D1304"/>
    <mergeCell ref="E1302:E1304"/>
    <mergeCell ref="F1302:F1304"/>
    <mergeCell ref="G1302:G1304"/>
    <mergeCell ref="N1302:N1304"/>
    <mergeCell ref="B1299:B1301"/>
    <mergeCell ref="C1299:C1301"/>
    <mergeCell ref="D1299:D1301"/>
    <mergeCell ref="E1299:E1301"/>
    <mergeCell ref="F1299:F1301"/>
    <mergeCell ref="G1299:G1301"/>
    <mergeCell ref="N1293:N1295"/>
    <mergeCell ref="B1296:B1298"/>
    <mergeCell ref="C1296:C1298"/>
    <mergeCell ref="D1296:D1298"/>
    <mergeCell ref="E1296:E1298"/>
    <mergeCell ref="F1296:F1298"/>
    <mergeCell ref="G1296:G1298"/>
    <mergeCell ref="N1296:N1298"/>
    <mergeCell ref="B1293:B1295"/>
    <mergeCell ref="C1293:C1295"/>
    <mergeCell ref="D1293:D1295"/>
    <mergeCell ref="E1293:E1295"/>
    <mergeCell ref="F1293:F1295"/>
    <mergeCell ref="G1293:G1295"/>
    <mergeCell ref="N1311:N1313"/>
    <mergeCell ref="B1314:B1316"/>
    <mergeCell ref="C1314:C1316"/>
    <mergeCell ref="D1314:D1316"/>
    <mergeCell ref="E1314:E1316"/>
    <mergeCell ref="F1314:F1316"/>
    <mergeCell ref="G1314:G1316"/>
    <mergeCell ref="N1314:N1316"/>
    <mergeCell ref="B1311:B1313"/>
    <mergeCell ref="C1311:C1313"/>
    <mergeCell ref="D1311:D1313"/>
    <mergeCell ref="E1311:E1313"/>
    <mergeCell ref="F1311:F1313"/>
    <mergeCell ref="G1311:G1313"/>
    <mergeCell ref="N1305:N1307"/>
    <mergeCell ref="B1308:B1310"/>
    <mergeCell ref="C1308:C1310"/>
    <mergeCell ref="D1308:D1310"/>
    <mergeCell ref="E1308:E1310"/>
    <mergeCell ref="F1308:F1310"/>
    <mergeCell ref="G1308:G1310"/>
    <mergeCell ref="B1305:B1307"/>
    <mergeCell ref="C1305:C1307"/>
    <mergeCell ref="D1305:D1307"/>
    <mergeCell ref="E1305:E1307"/>
    <mergeCell ref="F1305:F1307"/>
    <mergeCell ref="G1305:G1307"/>
    <mergeCell ref="N1323:N1325"/>
    <mergeCell ref="B1326:B1328"/>
    <mergeCell ref="C1326:C1328"/>
    <mergeCell ref="D1326:D1328"/>
    <mergeCell ref="E1326:E1328"/>
    <mergeCell ref="F1326:F1328"/>
    <mergeCell ref="G1326:G1328"/>
    <mergeCell ref="N1326:N1328"/>
    <mergeCell ref="B1323:B1325"/>
    <mergeCell ref="C1323:C1325"/>
    <mergeCell ref="D1323:D1325"/>
    <mergeCell ref="E1323:E1325"/>
    <mergeCell ref="F1323:F1325"/>
    <mergeCell ref="G1323:G1325"/>
    <mergeCell ref="N1317:N1319"/>
    <mergeCell ref="B1320:B1322"/>
    <mergeCell ref="C1320:C1322"/>
    <mergeCell ref="D1320:D1322"/>
    <mergeCell ref="E1320:E1322"/>
    <mergeCell ref="F1320:F1322"/>
    <mergeCell ref="G1320:G1322"/>
    <mergeCell ref="N1320:N1322"/>
    <mergeCell ref="B1317:B1319"/>
    <mergeCell ref="C1317:C1319"/>
    <mergeCell ref="D1317:D1319"/>
    <mergeCell ref="E1317:E1319"/>
    <mergeCell ref="F1317:F1319"/>
    <mergeCell ref="G1317:G1319"/>
    <mergeCell ref="N1335:N1337"/>
    <mergeCell ref="B1338:B1340"/>
    <mergeCell ref="C1338:C1340"/>
    <mergeCell ref="D1338:D1340"/>
    <mergeCell ref="E1338:E1340"/>
    <mergeCell ref="F1338:F1340"/>
    <mergeCell ref="G1338:G1340"/>
    <mergeCell ref="N1338:N1340"/>
    <mergeCell ref="B1335:B1337"/>
    <mergeCell ref="C1335:C1337"/>
    <mergeCell ref="D1335:D1337"/>
    <mergeCell ref="E1335:E1337"/>
    <mergeCell ref="F1335:F1337"/>
    <mergeCell ref="G1335:G1337"/>
    <mergeCell ref="N1329:N1331"/>
    <mergeCell ref="B1332:B1334"/>
    <mergeCell ref="C1332:C1334"/>
    <mergeCell ref="D1332:D1334"/>
    <mergeCell ref="E1332:E1334"/>
    <mergeCell ref="F1332:F1334"/>
    <mergeCell ref="G1332:G1334"/>
    <mergeCell ref="N1332:N1334"/>
    <mergeCell ref="B1329:B1331"/>
    <mergeCell ref="C1329:C1331"/>
    <mergeCell ref="D1329:D1331"/>
    <mergeCell ref="E1329:E1331"/>
    <mergeCell ref="F1329:F1331"/>
    <mergeCell ref="G1329:G1331"/>
    <mergeCell ref="N1347:N1349"/>
    <mergeCell ref="B1350:B1352"/>
    <mergeCell ref="C1350:C1352"/>
    <mergeCell ref="D1350:D1352"/>
    <mergeCell ref="E1350:E1352"/>
    <mergeCell ref="F1350:F1352"/>
    <mergeCell ref="G1350:G1352"/>
    <mergeCell ref="N1350:N1352"/>
    <mergeCell ref="B1347:B1349"/>
    <mergeCell ref="C1347:C1349"/>
    <mergeCell ref="D1347:D1349"/>
    <mergeCell ref="E1347:E1349"/>
    <mergeCell ref="F1347:F1349"/>
    <mergeCell ref="G1347:G1349"/>
    <mergeCell ref="N1341:N1343"/>
    <mergeCell ref="B1344:B1346"/>
    <mergeCell ref="C1344:C1346"/>
    <mergeCell ref="D1344:D1346"/>
    <mergeCell ref="E1344:E1346"/>
    <mergeCell ref="F1344:F1346"/>
    <mergeCell ref="G1344:G1346"/>
    <mergeCell ref="N1344:N1346"/>
    <mergeCell ref="B1341:B1343"/>
    <mergeCell ref="C1341:C1343"/>
    <mergeCell ref="D1341:D1343"/>
    <mergeCell ref="E1341:E1343"/>
    <mergeCell ref="F1341:F1343"/>
    <mergeCell ref="G1341:G1343"/>
    <mergeCell ref="N1359:N1361"/>
    <mergeCell ref="B1362:B1364"/>
    <mergeCell ref="C1362:C1364"/>
    <mergeCell ref="D1362:D1364"/>
    <mergeCell ref="E1362:E1364"/>
    <mergeCell ref="F1362:F1364"/>
    <mergeCell ref="G1362:G1364"/>
    <mergeCell ref="N1362:N1364"/>
    <mergeCell ref="B1359:B1361"/>
    <mergeCell ref="C1359:C1361"/>
    <mergeCell ref="D1359:D1361"/>
    <mergeCell ref="E1359:E1361"/>
    <mergeCell ref="F1359:F1361"/>
    <mergeCell ref="G1359:G1361"/>
    <mergeCell ref="N1353:N1355"/>
    <mergeCell ref="B1356:B1358"/>
    <mergeCell ref="C1356:C1358"/>
    <mergeCell ref="D1356:D1358"/>
    <mergeCell ref="E1356:E1358"/>
    <mergeCell ref="F1356:F1358"/>
    <mergeCell ref="G1356:G1358"/>
    <mergeCell ref="N1356:N1358"/>
    <mergeCell ref="B1353:B1355"/>
    <mergeCell ref="C1353:C1355"/>
    <mergeCell ref="D1353:D1355"/>
    <mergeCell ref="E1353:E1355"/>
    <mergeCell ref="F1353:F1355"/>
    <mergeCell ref="G1353:G1355"/>
    <mergeCell ref="N1371:N1373"/>
    <mergeCell ref="B1374:B1376"/>
    <mergeCell ref="C1374:C1376"/>
    <mergeCell ref="D1374:D1376"/>
    <mergeCell ref="E1374:E1376"/>
    <mergeCell ref="F1374:F1376"/>
    <mergeCell ref="G1374:G1376"/>
    <mergeCell ref="N1374:N1376"/>
    <mergeCell ref="B1371:B1373"/>
    <mergeCell ref="C1371:C1373"/>
    <mergeCell ref="D1371:D1373"/>
    <mergeCell ref="E1371:E1373"/>
    <mergeCell ref="F1371:F1373"/>
    <mergeCell ref="G1371:G1373"/>
    <mergeCell ref="N1365:N1367"/>
    <mergeCell ref="B1368:B1370"/>
    <mergeCell ref="C1368:C1370"/>
    <mergeCell ref="D1368:D1370"/>
    <mergeCell ref="E1368:E1370"/>
    <mergeCell ref="F1368:F1370"/>
    <mergeCell ref="G1368:G1370"/>
    <mergeCell ref="N1368:N1370"/>
    <mergeCell ref="B1365:B1367"/>
    <mergeCell ref="C1365:C1367"/>
    <mergeCell ref="D1365:D1367"/>
    <mergeCell ref="E1365:E1367"/>
    <mergeCell ref="F1365:F1367"/>
    <mergeCell ref="G1365:G1367"/>
    <mergeCell ref="N1383:N1385"/>
    <mergeCell ref="B1386:B1388"/>
    <mergeCell ref="C1386:C1388"/>
    <mergeCell ref="D1386:D1388"/>
    <mergeCell ref="E1386:E1388"/>
    <mergeCell ref="F1386:F1388"/>
    <mergeCell ref="G1386:G1388"/>
    <mergeCell ref="N1386:N1388"/>
    <mergeCell ref="B1383:B1385"/>
    <mergeCell ref="C1383:C1385"/>
    <mergeCell ref="D1383:D1385"/>
    <mergeCell ref="E1383:E1385"/>
    <mergeCell ref="F1383:F1385"/>
    <mergeCell ref="G1383:G1385"/>
    <mergeCell ref="N1377:N1379"/>
    <mergeCell ref="B1380:B1382"/>
    <mergeCell ref="C1380:C1382"/>
    <mergeCell ref="D1380:D1382"/>
    <mergeCell ref="E1380:E1382"/>
    <mergeCell ref="F1380:F1382"/>
    <mergeCell ref="G1380:G1382"/>
    <mergeCell ref="N1380:N1382"/>
    <mergeCell ref="B1377:B1379"/>
    <mergeCell ref="C1377:C1379"/>
    <mergeCell ref="D1377:D1379"/>
    <mergeCell ref="E1377:E1379"/>
    <mergeCell ref="F1377:F1379"/>
    <mergeCell ref="G1377:G1379"/>
    <mergeCell ref="B1395:B1397"/>
    <mergeCell ref="C1395:C1397"/>
    <mergeCell ref="D1395:D1397"/>
    <mergeCell ref="E1395:E1397"/>
    <mergeCell ref="F1395:F1397"/>
    <mergeCell ref="G1395:G1397"/>
    <mergeCell ref="N1389:N1391"/>
    <mergeCell ref="B1392:B1394"/>
    <mergeCell ref="C1392:C1394"/>
    <mergeCell ref="D1392:D1394"/>
    <mergeCell ref="E1392:E1394"/>
    <mergeCell ref="F1392:F1394"/>
    <mergeCell ref="G1392:G1394"/>
    <mergeCell ref="N1392:N1394"/>
    <mergeCell ref="B1389:B1391"/>
    <mergeCell ref="C1389:C1391"/>
    <mergeCell ref="D1389:D1391"/>
    <mergeCell ref="E1389:E1391"/>
    <mergeCell ref="F1389:F1391"/>
    <mergeCell ref="G1389:G1391"/>
    <mergeCell ref="N1404:N1406"/>
    <mergeCell ref="B1407:B1409"/>
    <mergeCell ref="C1407:C1409"/>
    <mergeCell ref="D1407:D1409"/>
    <mergeCell ref="E1407:E1409"/>
    <mergeCell ref="F1407:F1409"/>
    <mergeCell ref="G1407:G1409"/>
    <mergeCell ref="N1407:N1409"/>
    <mergeCell ref="B1404:B1406"/>
    <mergeCell ref="C1404:C1406"/>
    <mergeCell ref="D1404:D1406"/>
    <mergeCell ref="E1404:E1406"/>
    <mergeCell ref="F1404:F1406"/>
    <mergeCell ref="G1404:G1406"/>
    <mergeCell ref="N1398:N1400"/>
    <mergeCell ref="B1401:B1403"/>
    <mergeCell ref="C1401:C1403"/>
    <mergeCell ref="D1401:D1403"/>
    <mergeCell ref="E1401:E1403"/>
    <mergeCell ref="F1401:F1403"/>
    <mergeCell ref="G1401:G1403"/>
    <mergeCell ref="N1401:N1403"/>
    <mergeCell ref="B1398:B1400"/>
    <mergeCell ref="C1398:C1400"/>
    <mergeCell ref="D1398:D1400"/>
    <mergeCell ref="E1398:E1400"/>
    <mergeCell ref="F1398:F1400"/>
    <mergeCell ref="G1398:G1400"/>
    <mergeCell ref="N1416:N1418"/>
    <mergeCell ref="B1419:B1421"/>
    <mergeCell ref="C1419:C1421"/>
    <mergeCell ref="D1419:D1421"/>
    <mergeCell ref="E1419:E1421"/>
    <mergeCell ref="F1419:F1421"/>
    <mergeCell ref="G1419:G1421"/>
    <mergeCell ref="N1419:N1421"/>
    <mergeCell ref="B1416:B1418"/>
    <mergeCell ref="C1416:C1418"/>
    <mergeCell ref="D1416:D1418"/>
    <mergeCell ref="E1416:E1418"/>
    <mergeCell ref="F1416:F1418"/>
    <mergeCell ref="G1416:G1418"/>
    <mergeCell ref="N1410:N1412"/>
    <mergeCell ref="B1413:B1415"/>
    <mergeCell ref="C1413:C1415"/>
    <mergeCell ref="D1413:D1415"/>
    <mergeCell ref="E1413:E1415"/>
    <mergeCell ref="F1413:F1415"/>
    <mergeCell ref="G1413:G1415"/>
    <mergeCell ref="N1413:N1415"/>
    <mergeCell ref="B1410:B1412"/>
    <mergeCell ref="C1410:C1412"/>
    <mergeCell ref="D1410:D1412"/>
    <mergeCell ref="E1410:E1412"/>
    <mergeCell ref="F1410:F1412"/>
    <mergeCell ref="G1410:G1412"/>
    <mergeCell ref="N1428:N1430"/>
    <mergeCell ref="B1431:B1433"/>
    <mergeCell ref="C1431:C1433"/>
    <mergeCell ref="D1431:D1433"/>
    <mergeCell ref="E1431:E1433"/>
    <mergeCell ref="F1431:F1433"/>
    <mergeCell ref="G1431:G1433"/>
    <mergeCell ref="N1431:N1433"/>
    <mergeCell ref="B1428:B1430"/>
    <mergeCell ref="C1428:C1430"/>
    <mergeCell ref="D1428:D1430"/>
    <mergeCell ref="E1428:E1430"/>
    <mergeCell ref="F1428:F1430"/>
    <mergeCell ref="G1428:G1430"/>
    <mergeCell ref="N1422:N1424"/>
    <mergeCell ref="B1425:B1427"/>
    <mergeCell ref="C1425:C1427"/>
    <mergeCell ref="D1425:D1427"/>
    <mergeCell ref="E1425:E1427"/>
    <mergeCell ref="F1425:F1427"/>
    <mergeCell ref="G1425:G1427"/>
    <mergeCell ref="N1425:N1427"/>
    <mergeCell ref="B1422:B1424"/>
    <mergeCell ref="C1422:C1424"/>
    <mergeCell ref="D1422:D1424"/>
    <mergeCell ref="E1422:E1424"/>
    <mergeCell ref="F1422:F1424"/>
    <mergeCell ref="G1422:G1424"/>
    <mergeCell ref="N1440:N1442"/>
    <mergeCell ref="B1443:B1445"/>
    <mergeCell ref="C1443:C1445"/>
    <mergeCell ref="D1443:D1445"/>
    <mergeCell ref="E1443:E1445"/>
    <mergeCell ref="F1443:F1445"/>
    <mergeCell ref="G1443:G1445"/>
    <mergeCell ref="N1443:N1445"/>
    <mergeCell ref="B1440:B1442"/>
    <mergeCell ref="C1440:C1442"/>
    <mergeCell ref="D1440:D1442"/>
    <mergeCell ref="E1440:E1442"/>
    <mergeCell ref="F1440:F1442"/>
    <mergeCell ref="G1440:G1442"/>
    <mergeCell ref="N1434:N1436"/>
    <mergeCell ref="B1437:B1439"/>
    <mergeCell ref="C1437:C1439"/>
    <mergeCell ref="D1437:D1439"/>
    <mergeCell ref="E1437:E1439"/>
    <mergeCell ref="F1437:F1439"/>
    <mergeCell ref="G1437:G1439"/>
    <mergeCell ref="N1437:N1439"/>
    <mergeCell ref="B1434:B1436"/>
    <mergeCell ref="C1434:C1436"/>
    <mergeCell ref="D1434:D1436"/>
    <mergeCell ref="E1434:E1436"/>
    <mergeCell ref="F1434:F1436"/>
    <mergeCell ref="G1434:G1436"/>
    <mergeCell ref="N1452:N1455"/>
    <mergeCell ref="B1456:B1458"/>
    <mergeCell ref="C1456:C1458"/>
    <mergeCell ref="D1456:D1458"/>
    <mergeCell ref="E1456:E1458"/>
    <mergeCell ref="F1456:F1458"/>
    <mergeCell ref="G1456:G1458"/>
    <mergeCell ref="N1456:N1458"/>
    <mergeCell ref="B1452:B1455"/>
    <mergeCell ref="C1452:C1455"/>
    <mergeCell ref="D1452:D1455"/>
    <mergeCell ref="E1452:E1455"/>
    <mergeCell ref="F1452:F1455"/>
    <mergeCell ref="G1452:G1455"/>
    <mergeCell ref="N1446:N1448"/>
    <mergeCell ref="B1449:B1451"/>
    <mergeCell ref="C1449:C1451"/>
    <mergeCell ref="D1449:D1451"/>
    <mergeCell ref="E1449:E1451"/>
    <mergeCell ref="F1449:F1451"/>
    <mergeCell ref="G1449:G1451"/>
    <mergeCell ref="N1449:N1451"/>
    <mergeCell ref="B1446:B1448"/>
    <mergeCell ref="C1446:C1448"/>
    <mergeCell ref="D1446:D1448"/>
    <mergeCell ref="E1446:E1448"/>
    <mergeCell ref="F1446:F1448"/>
    <mergeCell ref="G1446:G1448"/>
    <mergeCell ref="N1466:N1468"/>
    <mergeCell ref="B1469:B1471"/>
    <mergeCell ref="C1469:C1471"/>
    <mergeCell ref="D1469:D1471"/>
    <mergeCell ref="E1469:E1471"/>
    <mergeCell ref="F1469:F1471"/>
    <mergeCell ref="G1469:G1471"/>
    <mergeCell ref="N1469:N1471"/>
    <mergeCell ref="B1466:B1468"/>
    <mergeCell ref="C1466:C1468"/>
    <mergeCell ref="D1466:D1468"/>
    <mergeCell ref="E1466:E1468"/>
    <mergeCell ref="F1466:F1468"/>
    <mergeCell ref="G1466:G1468"/>
    <mergeCell ref="N1459:N1461"/>
    <mergeCell ref="B1462:B1465"/>
    <mergeCell ref="C1462:C1465"/>
    <mergeCell ref="D1462:D1465"/>
    <mergeCell ref="E1462:E1465"/>
    <mergeCell ref="F1462:F1465"/>
    <mergeCell ref="G1462:G1465"/>
    <mergeCell ref="N1462:N1465"/>
    <mergeCell ref="B1459:B1461"/>
    <mergeCell ref="C1459:C1461"/>
    <mergeCell ref="D1459:D1461"/>
    <mergeCell ref="E1459:E1461"/>
    <mergeCell ref="F1459:F1461"/>
    <mergeCell ref="G1459:G1461"/>
    <mergeCell ref="N1478:N1480"/>
    <mergeCell ref="B1481:B1483"/>
    <mergeCell ref="C1481:C1483"/>
    <mergeCell ref="D1481:D1483"/>
    <mergeCell ref="E1481:E1483"/>
    <mergeCell ref="F1481:F1483"/>
    <mergeCell ref="G1481:G1483"/>
    <mergeCell ref="N1481:N1483"/>
    <mergeCell ref="B1478:B1480"/>
    <mergeCell ref="C1478:C1480"/>
    <mergeCell ref="D1478:D1480"/>
    <mergeCell ref="E1478:E1480"/>
    <mergeCell ref="F1478:F1480"/>
    <mergeCell ref="G1478:G1480"/>
    <mergeCell ref="N1472:N1474"/>
    <mergeCell ref="B1475:B1477"/>
    <mergeCell ref="C1475:C1477"/>
    <mergeCell ref="D1475:D1477"/>
    <mergeCell ref="E1475:E1477"/>
    <mergeCell ref="F1475:F1477"/>
    <mergeCell ref="G1475:G1477"/>
    <mergeCell ref="N1475:N1477"/>
    <mergeCell ref="B1472:B1474"/>
    <mergeCell ref="C1472:C1474"/>
    <mergeCell ref="D1472:D1474"/>
    <mergeCell ref="E1472:E1474"/>
    <mergeCell ref="F1472:F1474"/>
    <mergeCell ref="G1472:G1474"/>
    <mergeCell ref="N1490:N1492"/>
    <mergeCell ref="B1493:B1495"/>
    <mergeCell ref="C1493:C1495"/>
    <mergeCell ref="D1493:D1495"/>
    <mergeCell ref="E1493:E1495"/>
    <mergeCell ref="F1493:F1495"/>
    <mergeCell ref="G1493:G1495"/>
    <mergeCell ref="N1493:N1495"/>
    <mergeCell ref="B1490:B1492"/>
    <mergeCell ref="C1490:C1492"/>
    <mergeCell ref="D1490:D1492"/>
    <mergeCell ref="E1490:E1492"/>
    <mergeCell ref="F1490:F1492"/>
    <mergeCell ref="G1490:G1492"/>
    <mergeCell ref="N1484:N1486"/>
    <mergeCell ref="B1487:B1489"/>
    <mergeCell ref="C1487:C1489"/>
    <mergeCell ref="D1487:D1489"/>
    <mergeCell ref="E1487:E1489"/>
    <mergeCell ref="F1487:F1489"/>
    <mergeCell ref="G1487:G1489"/>
    <mergeCell ref="N1487:N1489"/>
    <mergeCell ref="B1484:B1486"/>
    <mergeCell ref="C1484:C1486"/>
    <mergeCell ref="D1484:D1486"/>
    <mergeCell ref="E1484:E1486"/>
    <mergeCell ref="F1484:F1486"/>
    <mergeCell ref="G1484:G1486"/>
    <mergeCell ref="N1502:N1504"/>
    <mergeCell ref="B1505:B1507"/>
    <mergeCell ref="C1505:C1507"/>
    <mergeCell ref="D1505:D1507"/>
    <mergeCell ref="E1505:E1507"/>
    <mergeCell ref="F1505:F1507"/>
    <mergeCell ref="G1505:G1507"/>
    <mergeCell ref="N1505:N1507"/>
    <mergeCell ref="B1502:B1504"/>
    <mergeCell ref="C1502:C1504"/>
    <mergeCell ref="D1502:D1504"/>
    <mergeCell ref="E1502:E1504"/>
    <mergeCell ref="F1502:F1504"/>
    <mergeCell ref="G1502:G1504"/>
    <mergeCell ref="N1496:N1498"/>
    <mergeCell ref="B1499:B1501"/>
    <mergeCell ref="C1499:C1501"/>
    <mergeCell ref="D1499:D1501"/>
    <mergeCell ref="E1499:E1501"/>
    <mergeCell ref="F1499:F1501"/>
    <mergeCell ref="G1499:G1501"/>
    <mergeCell ref="N1499:N1501"/>
    <mergeCell ref="B1496:B1498"/>
    <mergeCell ref="C1496:C1498"/>
    <mergeCell ref="D1496:D1498"/>
    <mergeCell ref="E1496:E1498"/>
    <mergeCell ref="F1496:F1498"/>
    <mergeCell ref="G1496:G1498"/>
    <mergeCell ref="N1514:N1516"/>
    <mergeCell ref="B1517:B1519"/>
    <mergeCell ref="C1517:C1519"/>
    <mergeCell ref="D1517:D1519"/>
    <mergeCell ref="E1517:E1519"/>
    <mergeCell ref="F1517:F1519"/>
    <mergeCell ref="G1517:G1519"/>
    <mergeCell ref="N1517:N1519"/>
    <mergeCell ref="B1514:B1516"/>
    <mergeCell ref="C1514:C1516"/>
    <mergeCell ref="D1514:D1516"/>
    <mergeCell ref="E1514:E1516"/>
    <mergeCell ref="F1514:F1516"/>
    <mergeCell ref="G1514:G1516"/>
    <mergeCell ref="N1508:N1510"/>
    <mergeCell ref="B1511:B1513"/>
    <mergeCell ref="C1511:C1513"/>
    <mergeCell ref="D1511:D1513"/>
    <mergeCell ref="E1511:E1513"/>
    <mergeCell ref="F1511:F1513"/>
    <mergeCell ref="G1511:G1513"/>
    <mergeCell ref="N1511:N1513"/>
    <mergeCell ref="B1508:B1510"/>
    <mergeCell ref="C1508:C1510"/>
    <mergeCell ref="D1508:D1510"/>
    <mergeCell ref="E1508:E1510"/>
    <mergeCell ref="F1508:F1510"/>
    <mergeCell ref="G1508:G1510"/>
    <mergeCell ref="N1526:N1528"/>
    <mergeCell ref="B1529:B1531"/>
    <mergeCell ref="C1529:C1531"/>
    <mergeCell ref="D1529:D1531"/>
    <mergeCell ref="E1529:E1531"/>
    <mergeCell ref="F1529:F1531"/>
    <mergeCell ref="G1529:G1531"/>
    <mergeCell ref="N1529:N1531"/>
    <mergeCell ref="B1526:B1528"/>
    <mergeCell ref="C1526:C1528"/>
    <mergeCell ref="D1526:D1528"/>
    <mergeCell ref="E1526:E1528"/>
    <mergeCell ref="F1526:F1528"/>
    <mergeCell ref="G1526:G1528"/>
    <mergeCell ref="N1520:N1522"/>
    <mergeCell ref="B1523:B1525"/>
    <mergeCell ref="C1523:C1525"/>
    <mergeCell ref="D1523:D1525"/>
    <mergeCell ref="E1523:E1525"/>
    <mergeCell ref="F1523:F1525"/>
    <mergeCell ref="G1523:G1525"/>
    <mergeCell ref="N1523:N1525"/>
    <mergeCell ref="B1520:B1522"/>
    <mergeCell ref="C1520:C1522"/>
    <mergeCell ref="D1520:D1522"/>
    <mergeCell ref="E1520:E1522"/>
    <mergeCell ref="F1520:F1522"/>
    <mergeCell ref="G1520:G1522"/>
    <mergeCell ref="N1538:N1542"/>
    <mergeCell ref="B1543:B1545"/>
    <mergeCell ref="C1543:C1545"/>
    <mergeCell ref="D1543:D1545"/>
    <mergeCell ref="E1543:E1545"/>
    <mergeCell ref="F1543:F1545"/>
    <mergeCell ref="G1543:G1545"/>
    <mergeCell ref="N1543:N1545"/>
    <mergeCell ref="B1538:B1542"/>
    <mergeCell ref="C1538:C1542"/>
    <mergeCell ref="D1538:D1542"/>
    <mergeCell ref="E1538:E1542"/>
    <mergeCell ref="F1538:F1542"/>
    <mergeCell ref="G1538:G1542"/>
    <mergeCell ref="N1532:N1534"/>
    <mergeCell ref="B1535:B1537"/>
    <mergeCell ref="C1535:C1537"/>
    <mergeCell ref="D1535:D1537"/>
    <mergeCell ref="E1535:E1537"/>
    <mergeCell ref="F1535:F1537"/>
    <mergeCell ref="G1535:G1537"/>
    <mergeCell ref="N1535:N1537"/>
    <mergeCell ref="B1532:B1534"/>
    <mergeCell ref="C1532:C1534"/>
    <mergeCell ref="D1532:D1534"/>
    <mergeCell ref="E1532:E1534"/>
    <mergeCell ref="F1532:F1534"/>
    <mergeCell ref="G1532:G1534"/>
    <mergeCell ref="N1552:N1554"/>
    <mergeCell ref="B1555:B1557"/>
    <mergeCell ref="C1555:C1557"/>
    <mergeCell ref="D1555:D1557"/>
    <mergeCell ref="E1555:E1557"/>
    <mergeCell ref="F1555:F1557"/>
    <mergeCell ref="G1555:G1557"/>
    <mergeCell ref="N1555:N1557"/>
    <mergeCell ref="B1552:B1554"/>
    <mergeCell ref="C1552:C1554"/>
    <mergeCell ref="D1552:D1554"/>
    <mergeCell ref="E1552:E1554"/>
    <mergeCell ref="F1552:F1554"/>
    <mergeCell ref="G1552:G1554"/>
    <mergeCell ref="N1546:N1548"/>
    <mergeCell ref="B1549:B1551"/>
    <mergeCell ref="C1549:C1551"/>
    <mergeCell ref="D1549:D1551"/>
    <mergeCell ref="E1549:E1551"/>
    <mergeCell ref="F1549:F1551"/>
    <mergeCell ref="G1549:G1551"/>
    <mergeCell ref="N1549:N1551"/>
    <mergeCell ref="B1546:B1548"/>
    <mergeCell ref="C1546:C1548"/>
    <mergeCell ref="D1546:D1548"/>
    <mergeCell ref="E1546:E1548"/>
    <mergeCell ref="F1546:F1548"/>
    <mergeCell ref="G1546:G1548"/>
    <mergeCell ref="N1564:N1566"/>
    <mergeCell ref="B1567:B1569"/>
    <mergeCell ref="C1567:C1569"/>
    <mergeCell ref="D1567:D1569"/>
    <mergeCell ref="E1567:E1569"/>
    <mergeCell ref="F1567:F1569"/>
    <mergeCell ref="G1567:G1569"/>
    <mergeCell ref="N1567:N1569"/>
    <mergeCell ref="B1564:B1566"/>
    <mergeCell ref="C1564:C1566"/>
    <mergeCell ref="D1564:D1566"/>
    <mergeCell ref="E1564:E1566"/>
    <mergeCell ref="F1564:F1566"/>
    <mergeCell ref="G1564:G1566"/>
    <mergeCell ref="N1558:N1560"/>
    <mergeCell ref="B1561:B1563"/>
    <mergeCell ref="C1561:C1563"/>
    <mergeCell ref="D1561:D1563"/>
    <mergeCell ref="E1561:E1563"/>
    <mergeCell ref="F1561:F1563"/>
    <mergeCell ref="G1561:G1563"/>
    <mergeCell ref="N1561:N1563"/>
    <mergeCell ref="B1558:B1560"/>
    <mergeCell ref="C1558:C1560"/>
    <mergeCell ref="D1558:D1560"/>
    <mergeCell ref="E1558:E1560"/>
    <mergeCell ref="F1558:F1560"/>
    <mergeCell ref="G1558:G1560"/>
    <mergeCell ref="N1576:N1578"/>
    <mergeCell ref="B1579:B1581"/>
    <mergeCell ref="C1579:C1581"/>
    <mergeCell ref="D1579:D1581"/>
    <mergeCell ref="E1579:E1581"/>
    <mergeCell ref="F1579:F1581"/>
    <mergeCell ref="G1579:G1581"/>
    <mergeCell ref="N1579:N1581"/>
    <mergeCell ref="B1576:B1578"/>
    <mergeCell ref="C1576:C1578"/>
    <mergeCell ref="D1576:D1578"/>
    <mergeCell ref="E1576:E1578"/>
    <mergeCell ref="F1576:F1578"/>
    <mergeCell ref="G1576:G1578"/>
    <mergeCell ref="N1570:N1572"/>
    <mergeCell ref="B1573:B1575"/>
    <mergeCell ref="C1573:C1575"/>
    <mergeCell ref="D1573:D1575"/>
    <mergeCell ref="E1573:E1575"/>
    <mergeCell ref="F1573:F1575"/>
    <mergeCell ref="G1573:G1575"/>
    <mergeCell ref="N1573:N1575"/>
    <mergeCell ref="B1570:B1572"/>
    <mergeCell ref="C1570:C1572"/>
    <mergeCell ref="D1570:D1572"/>
    <mergeCell ref="E1570:E1572"/>
    <mergeCell ref="F1570:F1572"/>
    <mergeCell ref="G1570:G1572"/>
    <mergeCell ref="N1588:N1590"/>
    <mergeCell ref="B1591:B1593"/>
    <mergeCell ref="C1591:C1593"/>
    <mergeCell ref="D1591:D1593"/>
    <mergeCell ref="E1591:E1593"/>
    <mergeCell ref="F1591:F1593"/>
    <mergeCell ref="G1591:G1593"/>
    <mergeCell ref="N1591:N1593"/>
    <mergeCell ref="B1588:B1590"/>
    <mergeCell ref="C1588:C1590"/>
    <mergeCell ref="D1588:D1590"/>
    <mergeCell ref="E1588:E1590"/>
    <mergeCell ref="F1588:F1590"/>
    <mergeCell ref="G1588:G1590"/>
    <mergeCell ref="N1582:N1584"/>
    <mergeCell ref="B1585:B1587"/>
    <mergeCell ref="C1585:C1587"/>
    <mergeCell ref="D1585:D1587"/>
    <mergeCell ref="E1585:E1587"/>
    <mergeCell ref="F1585:F1587"/>
    <mergeCell ref="G1585:G1587"/>
    <mergeCell ref="N1585:N1587"/>
    <mergeCell ref="B1582:B1584"/>
    <mergeCell ref="C1582:C1584"/>
    <mergeCell ref="D1582:D1584"/>
    <mergeCell ref="E1582:E1584"/>
    <mergeCell ref="F1582:F1584"/>
    <mergeCell ref="G1582:G1584"/>
    <mergeCell ref="N1600:N1602"/>
    <mergeCell ref="B1603:B1605"/>
    <mergeCell ref="C1603:C1605"/>
    <mergeCell ref="D1603:D1605"/>
    <mergeCell ref="E1603:E1605"/>
    <mergeCell ref="F1603:F1605"/>
    <mergeCell ref="G1603:G1605"/>
    <mergeCell ref="N1603:N1605"/>
    <mergeCell ref="B1600:B1602"/>
    <mergeCell ref="C1600:C1602"/>
    <mergeCell ref="D1600:D1602"/>
    <mergeCell ref="E1600:E1602"/>
    <mergeCell ref="F1600:F1602"/>
    <mergeCell ref="G1600:G1602"/>
    <mergeCell ref="N1594:N1596"/>
    <mergeCell ref="B1597:B1599"/>
    <mergeCell ref="C1597:C1599"/>
    <mergeCell ref="D1597:D1599"/>
    <mergeCell ref="E1597:E1599"/>
    <mergeCell ref="F1597:F1599"/>
    <mergeCell ref="G1597:G1599"/>
    <mergeCell ref="N1597:N1599"/>
    <mergeCell ref="B1594:B1596"/>
    <mergeCell ref="C1594:C1596"/>
    <mergeCell ref="D1594:D1596"/>
    <mergeCell ref="E1594:E1596"/>
    <mergeCell ref="F1594:F1596"/>
    <mergeCell ref="G1594:G1596"/>
    <mergeCell ref="N1616:N1620"/>
    <mergeCell ref="B1621:B1625"/>
    <mergeCell ref="C1621:C1625"/>
    <mergeCell ref="D1621:D1625"/>
    <mergeCell ref="E1621:E1625"/>
    <mergeCell ref="F1621:F1625"/>
    <mergeCell ref="G1621:G1625"/>
    <mergeCell ref="N1621:N1625"/>
    <mergeCell ref="B1616:B1620"/>
    <mergeCell ref="C1616:C1620"/>
    <mergeCell ref="D1616:D1620"/>
    <mergeCell ref="E1616:E1620"/>
    <mergeCell ref="F1616:F1620"/>
    <mergeCell ref="G1616:G1620"/>
    <mergeCell ref="N1606:N1610"/>
    <mergeCell ref="B1611:B1615"/>
    <mergeCell ref="C1611:C1615"/>
    <mergeCell ref="D1611:D1615"/>
    <mergeCell ref="E1611:E1615"/>
    <mergeCell ref="F1611:F1615"/>
    <mergeCell ref="G1611:G1615"/>
    <mergeCell ref="N1611:N1615"/>
    <mergeCell ref="B1606:B1610"/>
    <mergeCell ref="C1606:C1610"/>
    <mergeCell ref="D1606:D1610"/>
    <mergeCell ref="E1606:E1610"/>
    <mergeCell ref="F1606:F1610"/>
    <mergeCell ref="G1606:G1610"/>
    <mergeCell ref="N1634:N1638"/>
    <mergeCell ref="B1639:B1641"/>
    <mergeCell ref="C1639:C1641"/>
    <mergeCell ref="D1639:D1641"/>
    <mergeCell ref="E1639:E1641"/>
    <mergeCell ref="F1639:F1641"/>
    <mergeCell ref="G1639:G1641"/>
    <mergeCell ref="N1639:N1641"/>
    <mergeCell ref="B1634:B1638"/>
    <mergeCell ref="C1634:C1638"/>
    <mergeCell ref="D1634:D1638"/>
    <mergeCell ref="E1634:E1638"/>
    <mergeCell ref="F1634:F1638"/>
    <mergeCell ref="G1634:G1638"/>
    <mergeCell ref="N1626:N1630"/>
    <mergeCell ref="B1631:B1633"/>
    <mergeCell ref="C1631:C1633"/>
    <mergeCell ref="D1631:D1633"/>
    <mergeCell ref="E1631:E1633"/>
    <mergeCell ref="F1631:F1633"/>
    <mergeCell ref="G1631:G1633"/>
    <mergeCell ref="N1631:N1633"/>
    <mergeCell ref="B1626:B1630"/>
    <mergeCell ref="C1626:C1630"/>
    <mergeCell ref="D1626:D1630"/>
    <mergeCell ref="E1626:E1630"/>
    <mergeCell ref="F1626:F1630"/>
    <mergeCell ref="G1626:G1630"/>
    <mergeCell ref="N1648:N1650"/>
    <mergeCell ref="B1651:B1653"/>
    <mergeCell ref="C1651:C1653"/>
    <mergeCell ref="D1651:D1653"/>
    <mergeCell ref="E1651:E1653"/>
    <mergeCell ref="F1651:F1653"/>
    <mergeCell ref="G1651:G1653"/>
    <mergeCell ref="N1651:N1653"/>
    <mergeCell ref="B1648:B1650"/>
    <mergeCell ref="C1648:C1650"/>
    <mergeCell ref="D1648:D1650"/>
    <mergeCell ref="E1648:E1650"/>
    <mergeCell ref="F1648:F1650"/>
    <mergeCell ref="G1648:G1650"/>
    <mergeCell ref="N1642:N1644"/>
    <mergeCell ref="B1645:B1647"/>
    <mergeCell ref="C1645:C1647"/>
    <mergeCell ref="D1645:D1647"/>
    <mergeCell ref="E1645:E1647"/>
    <mergeCell ref="F1645:F1647"/>
    <mergeCell ref="G1645:G1647"/>
    <mergeCell ref="N1645:N1647"/>
    <mergeCell ref="B1642:B1644"/>
    <mergeCell ref="C1642:C1644"/>
    <mergeCell ref="D1642:D1644"/>
    <mergeCell ref="E1642:E1644"/>
    <mergeCell ref="F1642:F1644"/>
    <mergeCell ref="G1642:G1644"/>
    <mergeCell ref="N1660:N1662"/>
    <mergeCell ref="B1663:B1665"/>
    <mergeCell ref="C1663:C1665"/>
    <mergeCell ref="D1663:D1665"/>
    <mergeCell ref="E1663:E1665"/>
    <mergeCell ref="F1663:F1665"/>
    <mergeCell ref="G1663:G1665"/>
    <mergeCell ref="N1663:N1665"/>
    <mergeCell ref="B1660:B1662"/>
    <mergeCell ref="C1660:C1662"/>
    <mergeCell ref="D1660:D1662"/>
    <mergeCell ref="E1660:E1662"/>
    <mergeCell ref="F1660:F1662"/>
    <mergeCell ref="G1660:G1662"/>
    <mergeCell ref="N1654:N1656"/>
    <mergeCell ref="B1657:B1659"/>
    <mergeCell ref="C1657:C1659"/>
    <mergeCell ref="D1657:D1659"/>
    <mergeCell ref="E1657:E1659"/>
    <mergeCell ref="F1657:F1659"/>
    <mergeCell ref="G1657:G1659"/>
    <mergeCell ref="N1657:N1659"/>
    <mergeCell ref="B1654:B1656"/>
    <mergeCell ref="C1654:C1656"/>
    <mergeCell ref="D1654:D1656"/>
    <mergeCell ref="E1654:E1656"/>
    <mergeCell ref="F1654:F1656"/>
    <mergeCell ref="G1654:G1656"/>
    <mergeCell ref="N1672:N1674"/>
    <mergeCell ref="B1675:B1677"/>
    <mergeCell ref="C1675:C1677"/>
    <mergeCell ref="D1675:D1677"/>
    <mergeCell ref="E1675:E1677"/>
    <mergeCell ref="F1675:F1677"/>
    <mergeCell ref="G1675:G1677"/>
    <mergeCell ref="N1675:N1677"/>
    <mergeCell ref="B1672:B1674"/>
    <mergeCell ref="C1672:C1674"/>
    <mergeCell ref="D1672:D1674"/>
    <mergeCell ref="E1672:E1674"/>
    <mergeCell ref="F1672:F1674"/>
    <mergeCell ref="G1672:G1674"/>
    <mergeCell ref="N1666:N1668"/>
    <mergeCell ref="B1669:B1671"/>
    <mergeCell ref="C1669:C1671"/>
    <mergeCell ref="D1669:D1671"/>
    <mergeCell ref="E1669:E1671"/>
    <mergeCell ref="F1669:F1671"/>
    <mergeCell ref="G1669:G1671"/>
    <mergeCell ref="N1669:N1671"/>
    <mergeCell ref="B1666:B1668"/>
    <mergeCell ref="C1666:C1668"/>
    <mergeCell ref="D1666:D1668"/>
    <mergeCell ref="E1666:E1668"/>
    <mergeCell ref="F1666:F1668"/>
    <mergeCell ref="G1666:G1668"/>
    <mergeCell ref="N1684:N1686"/>
    <mergeCell ref="B1687:B1689"/>
    <mergeCell ref="C1687:C1689"/>
    <mergeCell ref="D1687:D1689"/>
    <mergeCell ref="E1687:E1689"/>
    <mergeCell ref="F1687:F1689"/>
    <mergeCell ref="G1687:G1689"/>
    <mergeCell ref="N1687:N1689"/>
    <mergeCell ref="B1684:B1686"/>
    <mergeCell ref="C1684:C1686"/>
    <mergeCell ref="D1684:D1686"/>
    <mergeCell ref="E1684:E1686"/>
    <mergeCell ref="F1684:F1686"/>
    <mergeCell ref="G1684:G1686"/>
    <mergeCell ref="N1678:N1680"/>
    <mergeCell ref="B1681:B1683"/>
    <mergeCell ref="C1681:C1683"/>
    <mergeCell ref="D1681:D1683"/>
    <mergeCell ref="E1681:E1683"/>
    <mergeCell ref="F1681:F1683"/>
    <mergeCell ref="G1681:G1683"/>
    <mergeCell ref="N1681:N1683"/>
    <mergeCell ref="B1678:B1680"/>
    <mergeCell ref="C1678:C1680"/>
    <mergeCell ref="D1678:D1680"/>
    <mergeCell ref="E1678:E1680"/>
    <mergeCell ref="F1678:F1680"/>
    <mergeCell ref="G1678:G1680"/>
    <mergeCell ref="N1696:N1698"/>
    <mergeCell ref="B1699:B1701"/>
    <mergeCell ref="C1699:C1701"/>
    <mergeCell ref="D1699:D1701"/>
    <mergeCell ref="E1699:E1701"/>
    <mergeCell ref="F1699:F1701"/>
    <mergeCell ref="G1699:G1701"/>
    <mergeCell ref="N1699:N1701"/>
    <mergeCell ref="B1696:B1698"/>
    <mergeCell ref="C1696:C1698"/>
    <mergeCell ref="D1696:D1698"/>
    <mergeCell ref="E1696:E1698"/>
    <mergeCell ref="F1696:F1698"/>
    <mergeCell ref="G1696:G1698"/>
    <mergeCell ref="N1690:N1692"/>
    <mergeCell ref="B1693:B1695"/>
    <mergeCell ref="C1693:C1695"/>
    <mergeCell ref="D1693:D1695"/>
    <mergeCell ref="E1693:E1695"/>
    <mergeCell ref="F1693:F1695"/>
    <mergeCell ref="G1693:G1695"/>
    <mergeCell ref="N1693:N1695"/>
    <mergeCell ref="B1690:B1692"/>
    <mergeCell ref="C1690:C1692"/>
    <mergeCell ref="D1690:D1692"/>
    <mergeCell ref="E1690:E1692"/>
    <mergeCell ref="F1690:F1692"/>
    <mergeCell ref="G1690:G1692"/>
    <mergeCell ref="N1708:N1710"/>
    <mergeCell ref="B1711:B1713"/>
    <mergeCell ref="C1711:C1713"/>
    <mergeCell ref="D1711:D1713"/>
    <mergeCell ref="E1711:E1713"/>
    <mergeCell ref="F1711:F1713"/>
    <mergeCell ref="G1711:G1713"/>
    <mergeCell ref="N1711:N1713"/>
    <mergeCell ref="B1708:B1710"/>
    <mergeCell ref="C1708:C1710"/>
    <mergeCell ref="D1708:D1710"/>
    <mergeCell ref="E1708:E1710"/>
    <mergeCell ref="F1708:F1710"/>
    <mergeCell ref="G1708:G1710"/>
    <mergeCell ref="N1702:N1704"/>
    <mergeCell ref="B1705:B1707"/>
    <mergeCell ref="C1705:C1707"/>
    <mergeCell ref="D1705:D1707"/>
    <mergeCell ref="E1705:E1707"/>
    <mergeCell ref="F1705:F1707"/>
    <mergeCell ref="G1705:G1707"/>
    <mergeCell ref="N1705:N1707"/>
    <mergeCell ref="B1702:B1704"/>
    <mergeCell ref="C1702:C1704"/>
    <mergeCell ref="D1702:D1704"/>
    <mergeCell ref="E1702:E1704"/>
    <mergeCell ref="F1702:F1704"/>
    <mergeCell ref="G1702:G1704"/>
    <mergeCell ref="N1720:N1722"/>
    <mergeCell ref="B1723:B1725"/>
    <mergeCell ref="C1723:C1725"/>
    <mergeCell ref="D1723:D1725"/>
    <mergeCell ref="E1723:E1725"/>
    <mergeCell ref="F1723:F1725"/>
    <mergeCell ref="G1723:G1725"/>
    <mergeCell ref="N1723:N1725"/>
    <mergeCell ref="B1720:B1722"/>
    <mergeCell ref="C1720:C1722"/>
    <mergeCell ref="D1720:D1722"/>
    <mergeCell ref="E1720:E1722"/>
    <mergeCell ref="F1720:F1722"/>
    <mergeCell ref="G1720:G1722"/>
    <mergeCell ref="N1714:N1716"/>
    <mergeCell ref="B1717:B1719"/>
    <mergeCell ref="C1717:C1719"/>
    <mergeCell ref="D1717:D1719"/>
    <mergeCell ref="E1717:E1719"/>
    <mergeCell ref="F1717:F1719"/>
    <mergeCell ref="G1717:G1719"/>
    <mergeCell ref="N1717:N1719"/>
    <mergeCell ref="B1714:B1716"/>
    <mergeCell ref="C1714:C1716"/>
    <mergeCell ref="D1714:D1716"/>
    <mergeCell ref="E1714:E1716"/>
    <mergeCell ref="F1714:F1716"/>
    <mergeCell ref="G1714:G1716"/>
    <mergeCell ref="N1732:N1734"/>
    <mergeCell ref="B1735:B1737"/>
    <mergeCell ref="C1735:C1737"/>
    <mergeCell ref="D1735:D1737"/>
    <mergeCell ref="E1735:E1737"/>
    <mergeCell ref="F1735:F1737"/>
    <mergeCell ref="G1735:G1737"/>
    <mergeCell ref="N1735:N1737"/>
    <mergeCell ref="B1732:B1734"/>
    <mergeCell ref="C1732:C1734"/>
    <mergeCell ref="D1732:D1734"/>
    <mergeCell ref="E1732:E1734"/>
    <mergeCell ref="F1732:F1734"/>
    <mergeCell ref="G1732:G1734"/>
    <mergeCell ref="N1726:N1728"/>
    <mergeCell ref="B1729:B1731"/>
    <mergeCell ref="C1729:C1731"/>
    <mergeCell ref="D1729:D1731"/>
    <mergeCell ref="E1729:E1731"/>
    <mergeCell ref="F1729:F1731"/>
    <mergeCell ref="G1729:G1731"/>
    <mergeCell ref="N1729:N1731"/>
    <mergeCell ref="B1726:B1728"/>
    <mergeCell ref="C1726:C1728"/>
    <mergeCell ref="D1726:D1728"/>
    <mergeCell ref="E1726:E1728"/>
    <mergeCell ref="F1726:F1728"/>
    <mergeCell ref="G1726:G1728"/>
    <mergeCell ref="N1744:N1746"/>
    <mergeCell ref="B1747:B1749"/>
    <mergeCell ref="C1747:C1749"/>
    <mergeCell ref="D1747:D1749"/>
    <mergeCell ref="E1747:E1749"/>
    <mergeCell ref="F1747:F1749"/>
    <mergeCell ref="G1747:G1749"/>
    <mergeCell ref="N1747:N1749"/>
    <mergeCell ref="B1744:B1746"/>
    <mergeCell ref="C1744:C1746"/>
    <mergeCell ref="D1744:D1746"/>
    <mergeCell ref="E1744:E1746"/>
    <mergeCell ref="F1744:F1746"/>
    <mergeCell ref="G1744:G1746"/>
    <mergeCell ref="N1738:N1740"/>
    <mergeCell ref="B1741:B1743"/>
    <mergeCell ref="C1741:C1743"/>
    <mergeCell ref="D1741:D1743"/>
    <mergeCell ref="E1741:E1743"/>
    <mergeCell ref="F1741:F1743"/>
    <mergeCell ref="G1741:G1743"/>
    <mergeCell ref="N1741:N1743"/>
    <mergeCell ref="B1738:B1740"/>
    <mergeCell ref="C1738:C1740"/>
    <mergeCell ref="D1738:D1740"/>
    <mergeCell ref="E1738:E1740"/>
    <mergeCell ref="F1738:F1740"/>
    <mergeCell ref="G1738:G1740"/>
    <mergeCell ref="N1756:N1758"/>
    <mergeCell ref="B1759:B1761"/>
    <mergeCell ref="C1759:C1761"/>
    <mergeCell ref="D1759:D1761"/>
    <mergeCell ref="E1759:E1761"/>
    <mergeCell ref="F1759:F1761"/>
    <mergeCell ref="G1759:G1761"/>
    <mergeCell ref="N1759:N1761"/>
    <mergeCell ref="B1756:B1758"/>
    <mergeCell ref="C1756:C1758"/>
    <mergeCell ref="D1756:D1758"/>
    <mergeCell ref="E1756:E1758"/>
    <mergeCell ref="F1756:F1758"/>
    <mergeCell ref="G1756:G1758"/>
    <mergeCell ref="N1750:N1752"/>
    <mergeCell ref="B1753:B1755"/>
    <mergeCell ref="C1753:C1755"/>
    <mergeCell ref="D1753:D1755"/>
    <mergeCell ref="E1753:E1755"/>
    <mergeCell ref="F1753:F1755"/>
    <mergeCell ref="G1753:G1755"/>
    <mergeCell ref="N1753:N1755"/>
    <mergeCell ref="B1750:B1752"/>
    <mergeCell ref="C1750:C1752"/>
    <mergeCell ref="D1750:D1752"/>
    <mergeCell ref="E1750:E1752"/>
    <mergeCell ref="F1750:F1752"/>
    <mergeCell ref="G1750:G1752"/>
    <mergeCell ref="N1768:N1770"/>
    <mergeCell ref="B1771:B1773"/>
    <mergeCell ref="C1771:C1773"/>
    <mergeCell ref="D1771:D1773"/>
    <mergeCell ref="E1771:E1773"/>
    <mergeCell ref="F1771:F1773"/>
    <mergeCell ref="G1771:G1773"/>
    <mergeCell ref="N1771:N1773"/>
    <mergeCell ref="B1768:B1770"/>
    <mergeCell ref="C1768:C1770"/>
    <mergeCell ref="D1768:D1770"/>
    <mergeCell ref="E1768:E1770"/>
    <mergeCell ref="F1768:F1770"/>
    <mergeCell ref="G1768:G1770"/>
    <mergeCell ref="N1762:N1764"/>
    <mergeCell ref="B1765:B1767"/>
    <mergeCell ref="C1765:C1767"/>
    <mergeCell ref="D1765:D1767"/>
    <mergeCell ref="E1765:E1767"/>
    <mergeCell ref="F1765:F1767"/>
    <mergeCell ref="G1765:G1767"/>
    <mergeCell ref="N1765:N1767"/>
    <mergeCell ref="B1762:B1764"/>
    <mergeCell ref="C1762:C1764"/>
    <mergeCell ref="D1762:D1764"/>
    <mergeCell ref="E1762:E1764"/>
    <mergeCell ref="F1762:F1764"/>
    <mergeCell ref="G1762:G1764"/>
    <mergeCell ref="N1780:N1782"/>
    <mergeCell ref="B1783:B1786"/>
    <mergeCell ref="C1783:C1786"/>
    <mergeCell ref="D1783:D1786"/>
    <mergeCell ref="E1783:E1786"/>
    <mergeCell ref="F1783:F1786"/>
    <mergeCell ref="G1783:G1786"/>
    <mergeCell ref="N1783:N1786"/>
    <mergeCell ref="B1780:B1782"/>
    <mergeCell ref="C1780:C1782"/>
    <mergeCell ref="D1780:D1782"/>
    <mergeCell ref="E1780:E1782"/>
    <mergeCell ref="F1780:F1782"/>
    <mergeCell ref="G1780:G1782"/>
    <mergeCell ref="N1774:N1776"/>
    <mergeCell ref="B1777:B1779"/>
    <mergeCell ref="C1777:C1779"/>
    <mergeCell ref="D1777:D1779"/>
    <mergeCell ref="E1777:E1779"/>
    <mergeCell ref="F1777:F1779"/>
    <mergeCell ref="G1777:G1779"/>
    <mergeCell ref="N1777:N1779"/>
    <mergeCell ref="B1774:B1776"/>
    <mergeCell ref="C1774:C1776"/>
    <mergeCell ref="D1774:D1776"/>
    <mergeCell ref="E1774:E1776"/>
    <mergeCell ref="F1774:F1776"/>
    <mergeCell ref="G1774:G1776"/>
    <mergeCell ref="N1794:N1796"/>
    <mergeCell ref="B1797:B1799"/>
    <mergeCell ref="C1797:C1799"/>
    <mergeCell ref="D1797:D1799"/>
    <mergeCell ref="E1797:E1799"/>
    <mergeCell ref="F1797:F1799"/>
    <mergeCell ref="G1797:G1799"/>
    <mergeCell ref="N1797:N1799"/>
    <mergeCell ref="B1794:B1796"/>
    <mergeCell ref="C1794:C1796"/>
    <mergeCell ref="D1794:D1796"/>
    <mergeCell ref="E1794:E1796"/>
    <mergeCell ref="F1794:F1796"/>
    <mergeCell ref="G1794:G1796"/>
    <mergeCell ref="N1787:N1790"/>
    <mergeCell ref="B1791:B1793"/>
    <mergeCell ref="C1791:C1793"/>
    <mergeCell ref="D1791:D1793"/>
    <mergeCell ref="E1791:E1793"/>
    <mergeCell ref="F1791:F1793"/>
    <mergeCell ref="G1791:G1793"/>
    <mergeCell ref="N1791:N1793"/>
    <mergeCell ref="B1787:B1790"/>
    <mergeCell ref="C1787:C1790"/>
    <mergeCell ref="D1787:D1790"/>
    <mergeCell ref="E1787:E1790"/>
    <mergeCell ref="F1787:F1790"/>
    <mergeCell ref="G1787:G1790"/>
    <mergeCell ref="N1806:N1808"/>
    <mergeCell ref="B1809:B1811"/>
    <mergeCell ref="C1809:C1811"/>
    <mergeCell ref="D1809:D1811"/>
    <mergeCell ref="E1809:E1811"/>
    <mergeCell ref="F1809:F1811"/>
    <mergeCell ref="G1809:G1811"/>
    <mergeCell ref="N1809:N1811"/>
    <mergeCell ref="B1806:B1808"/>
    <mergeCell ref="C1806:C1808"/>
    <mergeCell ref="D1806:D1808"/>
    <mergeCell ref="E1806:E1808"/>
    <mergeCell ref="F1806:F1808"/>
    <mergeCell ref="G1806:G1808"/>
    <mergeCell ref="N1800:N1802"/>
    <mergeCell ref="B1803:B1805"/>
    <mergeCell ref="C1803:C1805"/>
    <mergeCell ref="D1803:D1805"/>
    <mergeCell ref="E1803:E1805"/>
    <mergeCell ref="F1803:F1805"/>
    <mergeCell ref="G1803:G1805"/>
    <mergeCell ref="N1803:N1805"/>
    <mergeCell ref="B1800:B1802"/>
    <mergeCell ref="C1800:C1802"/>
    <mergeCell ref="D1800:D1802"/>
    <mergeCell ref="E1800:E1802"/>
    <mergeCell ref="F1800:F1802"/>
    <mergeCell ref="G1800:G1802"/>
    <mergeCell ref="N1818:N1820"/>
    <mergeCell ref="B1821:B1823"/>
    <mergeCell ref="C1821:C1823"/>
    <mergeCell ref="D1821:D1823"/>
    <mergeCell ref="E1821:E1823"/>
    <mergeCell ref="F1821:F1823"/>
    <mergeCell ref="G1821:G1823"/>
    <mergeCell ref="N1821:N1823"/>
    <mergeCell ref="B1818:B1820"/>
    <mergeCell ref="C1818:C1820"/>
    <mergeCell ref="D1818:D1820"/>
    <mergeCell ref="E1818:E1820"/>
    <mergeCell ref="F1818:F1820"/>
    <mergeCell ref="G1818:G1820"/>
    <mergeCell ref="N1812:N1814"/>
    <mergeCell ref="B1815:B1817"/>
    <mergeCell ref="C1815:C1817"/>
    <mergeCell ref="D1815:D1817"/>
    <mergeCell ref="E1815:E1817"/>
    <mergeCell ref="F1815:F1817"/>
    <mergeCell ref="G1815:G1817"/>
    <mergeCell ref="N1815:N1817"/>
    <mergeCell ref="B1812:B1814"/>
    <mergeCell ref="C1812:C1814"/>
    <mergeCell ref="D1812:D1814"/>
    <mergeCell ref="E1812:E1814"/>
    <mergeCell ref="F1812:F1814"/>
    <mergeCell ref="G1812:G1814"/>
    <mergeCell ref="N1830:N1832"/>
    <mergeCell ref="B1833:B1835"/>
    <mergeCell ref="C1833:C1835"/>
    <mergeCell ref="D1833:D1835"/>
    <mergeCell ref="E1833:E1835"/>
    <mergeCell ref="F1833:F1835"/>
    <mergeCell ref="G1833:G1835"/>
    <mergeCell ref="N1833:N1835"/>
    <mergeCell ref="B1830:B1832"/>
    <mergeCell ref="C1830:C1832"/>
    <mergeCell ref="D1830:D1832"/>
    <mergeCell ref="E1830:E1832"/>
    <mergeCell ref="F1830:F1832"/>
    <mergeCell ref="G1830:G1832"/>
    <mergeCell ref="N1824:N1826"/>
    <mergeCell ref="B1827:B1829"/>
    <mergeCell ref="C1827:C1829"/>
    <mergeCell ref="D1827:D1829"/>
    <mergeCell ref="E1827:E1829"/>
    <mergeCell ref="F1827:F1829"/>
    <mergeCell ref="G1827:G1829"/>
    <mergeCell ref="N1827:N1829"/>
    <mergeCell ref="B1824:B1826"/>
    <mergeCell ref="C1824:C1826"/>
    <mergeCell ref="D1824:D1826"/>
    <mergeCell ref="E1824:E1826"/>
    <mergeCell ref="F1824:F1826"/>
    <mergeCell ref="G1824:G1826"/>
    <mergeCell ref="N1842:N1844"/>
    <mergeCell ref="B1845:B1847"/>
    <mergeCell ref="C1845:C1847"/>
    <mergeCell ref="D1845:D1847"/>
    <mergeCell ref="E1845:E1847"/>
    <mergeCell ref="F1845:F1847"/>
    <mergeCell ref="G1845:G1847"/>
    <mergeCell ref="N1845:N1847"/>
    <mergeCell ref="B1842:B1844"/>
    <mergeCell ref="C1842:C1844"/>
    <mergeCell ref="D1842:D1844"/>
    <mergeCell ref="E1842:E1844"/>
    <mergeCell ref="F1842:F1844"/>
    <mergeCell ref="G1842:G1844"/>
    <mergeCell ref="N1836:N1838"/>
    <mergeCell ref="B1839:B1841"/>
    <mergeCell ref="C1839:C1841"/>
    <mergeCell ref="D1839:D1841"/>
    <mergeCell ref="E1839:E1841"/>
    <mergeCell ref="F1839:F1841"/>
    <mergeCell ref="G1839:G1841"/>
    <mergeCell ref="N1839:N1841"/>
    <mergeCell ref="B1836:B1838"/>
    <mergeCell ref="C1836:C1838"/>
    <mergeCell ref="D1836:D1838"/>
    <mergeCell ref="E1836:E1838"/>
    <mergeCell ref="F1836:F1838"/>
    <mergeCell ref="G1836:G1838"/>
    <mergeCell ref="N1854:N1856"/>
    <mergeCell ref="B1857:B1859"/>
    <mergeCell ref="C1857:C1859"/>
    <mergeCell ref="D1857:D1859"/>
    <mergeCell ref="E1857:E1859"/>
    <mergeCell ref="F1857:F1859"/>
    <mergeCell ref="G1857:G1859"/>
    <mergeCell ref="N1857:N1859"/>
    <mergeCell ref="B1854:B1856"/>
    <mergeCell ref="C1854:C1856"/>
    <mergeCell ref="D1854:D1856"/>
    <mergeCell ref="E1854:E1856"/>
    <mergeCell ref="F1854:F1856"/>
    <mergeCell ref="G1854:G1856"/>
    <mergeCell ref="N1848:N1850"/>
    <mergeCell ref="B1851:B1853"/>
    <mergeCell ref="C1851:C1853"/>
    <mergeCell ref="D1851:D1853"/>
    <mergeCell ref="E1851:E1853"/>
    <mergeCell ref="F1851:F1853"/>
    <mergeCell ref="G1851:G1853"/>
    <mergeCell ref="N1851:N1853"/>
    <mergeCell ref="B1848:B1850"/>
    <mergeCell ref="C1848:C1850"/>
    <mergeCell ref="D1848:D1850"/>
    <mergeCell ref="E1848:E1850"/>
    <mergeCell ref="F1848:F1850"/>
    <mergeCell ref="G1848:G1850"/>
    <mergeCell ref="N1866:N1868"/>
    <mergeCell ref="B1869:B1871"/>
    <mergeCell ref="C1869:C1871"/>
    <mergeCell ref="D1869:D1871"/>
    <mergeCell ref="E1869:E1871"/>
    <mergeCell ref="F1869:F1871"/>
    <mergeCell ref="G1869:G1871"/>
    <mergeCell ref="N1869:N1871"/>
    <mergeCell ref="B1866:B1868"/>
    <mergeCell ref="C1866:C1868"/>
    <mergeCell ref="D1866:D1868"/>
    <mergeCell ref="E1866:E1868"/>
    <mergeCell ref="F1866:F1868"/>
    <mergeCell ref="G1866:G1868"/>
    <mergeCell ref="N1860:N1862"/>
    <mergeCell ref="B1863:B1865"/>
    <mergeCell ref="C1863:C1865"/>
    <mergeCell ref="D1863:D1865"/>
    <mergeCell ref="E1863:E1865"/>
    <mergeCell ref="F1863:F1865"/>
    <mergeCell ref="G1863:G1865"/>
    <mergeCell ref="N1863:N1865"/>
    <mergeCell ref="B1860:B1862"/>
    <mergeCell ref="C1860:C1862"/>
    <mergeCell ref="D1860:D1862"/>
    <mergeCell ref="E1860:E1862"/>
    <mergeCell ref="F1860:F1862"/>
    <mergeCell ref="G1860:G1862"/>
    <mergeCell ref="N1878:N1888"/>
    <mergeCell ref="B1889:B1891"/>
    <mergeCell ref="C1889:C1891"/>
    <mergeCell ref="D1889:D1891"/>
    <mergeCell ref="E1889:E1891"/>
    <mergeCell ref="F1889:F1891"/>
    <mergeCell ref="G1889:G1891"/>
    <mergeCell ref="N1889:N1891"/>
    <mergeCell ref="B1878:B1888"/>
    <mergeCell ref="C1878:C1888"/>
    <mergeCell ref="D1878:D1888"/>
    <mergeCell ref="E1878:E1888"/>
    <mergeCell ref="F1878:F1888"/>
    <mergeCell ref="G1878:G1888"/>
    <mergeCell ref="N1872:N1874"/>
    <mergeCell ref="B1875:B1877"/>
    <mergeCell ref="C1875:C1877"/>
    <mergeCell ref="D1875:D1877"/>
    <mergeCell ref="E1875:E1877"/>
    <mergeCell ref="F1875:F1877"/>
    <mergeCell ref="G1875:G1877"/>
    <mergeCell ref="N1875:N1877"/>
    <mergeCell ref="B1872:B1874"/>
    <mergeCell ref="C1872:C1874"/>
    <mergeCell ref="D1872:D1874"/>
    <mergeCell ref="E1872:E1874"/>
    <mergeCell ref="F1872:F1874"/>
    <mergeCell ref="G1872:G1874"/>
    <mergeCell ref="N1898:N1900"/>
    <mergeCell ref="B1901:B1903"/>
    <mergeCell ref="C1901:C1903"/>
    <mergeCell ref="D1901:D1903"/>
    <mergeCell ref="E1901:E1903"/>
    <mergeCell ref="F1901:F1903"/>
    <mergeCell ref="G1901:G1903"/>
    <mergeCell ref="N1901:N1903"/>
    <mergeCell ref="B1898:B1900"/>
    <mergeCell ref="C1898:C1900"/>
    <mergeCell ref="D1898:D1900"/>
    <mergeCell ref="E1898:E1900"/>
    <mergeCell ref="F1898:F1900"/>
    <mergeCell ref="G1898:G1900"/>
    <mergeCell ref="N1892:N1894"/>
    <mergeCell ref="B1895:B1897"/>
    <mergeCell ref="C1895:C1897"/>
    <mergeCell ref="D1895:D1897"/>
    <mergeCell ref="E1895:E1897"/>
    <mergeCell ref="F1895:F1897"/>
    <mergeCell ref="G1895:G1897"/>
    <mergeCell ref="N1895:N1897"/>
    <mergeCell ref="B1892:B1894"/>
    <mergeCell ref="C1892:C1894"/>
    <mergeCell ref="D1892:D1894"/>
    <mergeCell ref="E1892:E1894"/>
    <mergeCell ref="F1892:F1894"/>
    <mergeCell ref="G1892:G1894"/>
    <mergeCell ref="N1910:N1912"/>
    <mergeCell ref="B1913:B1915"/>
    <mergeCell ref="C1913:C1915"/>
    <mergeCell ref="D1913:D1915"/>
    <mergeCell ref="E1913:E1915"/>
    <mergeCell ref="F1913:F1915"/>
    <mergeCell ref="G1913:G1915"/>
    <mergeCell ref="N1913:N1915"/>
    <mergeCell ref="B1910:B1912"/>
    <mergeCell ref="C1910:C1912"/>
    <mergeCell ref="D1910:D1912"/>
    <mergeCell ref="E1910:E1912"/>
    <mergeCell ref="F1910:F1912"/>
    <mergeCell ref="G1910:G1912"/>
    <mergeCell ref="N1904:N1906"/>
    <mergeCell ref="B1907:B1909"/>
    <mergeCell ref="C1907:C1909"/>
    <mergeCell ref="D1907:D1909"/>
    <mergeCell ref="E1907:E1909"/>
    <mergeCell ref="F1907:F1909"/>
    <mergeCell ref="G1907:G1909"/>
    <mergeCell ref="N1907:N1909"/>
    <mergeCell ref="B1904:B1906"/>
    <mergeCell ref="C1904:C1906"/>
    <mergeCell ref="D1904:D1906"/>
    <mergeCell ref="E1904:E1906"/>
    <mergeCell ref="F1904:F1906"/>
    <mergeCell ref="G1904:G1906"/>
    <mergeCell ref="N1922:N1924"/>
    <mergeCell ref="B1925:B1927"/>
    <mergeCell ref="C1925:C1927"/>
    <mergeCell ref="D1925:D1927"/>
    <mergeCell ref="E1925:E1927"/>
    <mergeCell ref="F1925:F1927"/>
    <mergeCell ref="G1925:G1927"/>
    <mergeCell ref="N1925:N1927"/>
    <mergeCell ref="B1922:B1924"/>
    <mergeCell ref="C1922:C1924"/>
    <mergeCell ref="D1922:D1924"/>
    <mergeCell ref="E1922:E1924"/>
    <mergeCell ref="F1922:F1924"/>
    <mergeCell ref="G1922:G1924"/>
    <mergeCell ref="N1916:N1918"/>
    <mergeCell ref="B1919:B1921"/>
    <mergeCell ref="C1919:C1921"/>
    <mergeCell ref="D1919:D1921"/>
    <mergeCell ref="E1919:E1921"/>
    <mergeCell ref="F1919:F1921"/>
    <mergeCell ref="G1919:G1921"/>
    <mergeCell ref="N1919:N1921"/>
    <mergeCell ref="B1916:B1918"/>
    <mergeCell ref="C1916:C1918"/>
    <mergeCell ref="D1916:D1918"/>
    <mergeCell ref="E1916:E1918"/>
    <mergeCell ref="F1916:F1918"/>
    <mergeCell ref="G1916:G1918"/>
    <mergeCell ref="N1934:N1936"/>
    <mergeCell ref="B1937:B1940"/>
    <mergeCell ref="C1937:C1940"/>
    <mergeCell ref="D1937:D1940"/>
    <mergeCell ref="E1937:E1940"/>
    <mergeCell ref="F1937:F1940"/>
    <mergeCell ref="G1937:G1940"/>
    <mergeCell ref="N1937:N1940"/>
    <mergeCell ref="B1934:B1936"/>
    <mergeCell ref="C1934:C1936"/>
    <mergeCell ref="D1934:D1936"/>
    <mergeCell ref="E1934:E1936"/>
    <mergeCell ref="F1934:F1936"/>
    <mergeCell ref="G1934:G1936"/>
    <mergeCell ref="N1928:N1930"/>
    <mergeCell ref="B1931:B1933"/>
    <mergeCell ref="C1931:C1933"/>
    <mergeCell ref="D1931:D1933"/>
    <mergeCell ref="E1931:E1933"/>
    <mergeCell ref="F1931:F1933"/>
    <mergeCell ref="G1931:G1933"/>
    <mergeCell ref="N1931:N1933"/>
    <mergeCell ref="B1928:B1930"/>
    <mergeCell ref="C1928:C1930"/>
    <mergeCell ref="D1928:D1930"/>
    <mergeCell ref="E1928:E1930"/>
    <mergeCell ref="F1928:F1930"/>
    <mergeCell ref="G1928:G1930"/>
    <mergeCell ref="N1948:N1950"/>
    <mergeCell ref="B1951:B1953"/>
    <mergeCell ref="C1951:C1953"/>
    <mergeCell ref="D1951:D1953"/>
    <mergeCell ref="E1951:E1953"/>
    <mergeCell ref="F1951:F1953"/>
    <mergeCell ref="G1951:G1953"/>
    <mergeCell ref="N1951:N1953"/>
    <mergeCell ref="B1948:B1950"/>
    <mergeCell ref="C1948:C1950"/>
    <mergeCell ref="D1948:D1950"/>
    <mergeCell ref="E1948:E1950"/>
    <mergeCell ref="F1948:F1950"/>
    <mergeCell ref="G1948:G1950"/>
    <mergeCell ref="N1941:N1944"/>
    <mergeCell ref="B1945:B1947"/>
    <mergeCell ref="C1945:C1947"/>
    <mergeCell ref="D1945:D1947"/>
    <mergeCell ref="E1945:E1947"/>
    <mergeCell ref="F1945:F1947"/>
    <mergeCell ref="G1945:G1947"/>
    <mergeCell ref="N1945:N1947"/>
    <mergeCell ref="B1941:B1944"/>
    <mergeCell ref="C1941:C1944"/>
    <mergeCell ref="D1941:D1944"/>
    <mergeCell ref="E1941:E1944"/>
    <mergeCell ref="F1941:F1944"/>
    <mergeCell ref="G1941:G1944"/>
    <mergeCell ref="N1960:N1962"/>
    <mergeCell ref="B1963:B1965"/>
    <mergeCell ref="C1963:C1965"/>
    <mergeCell ref="D1963:D1965"/>
    <mergeCell ref="E1963:E1965"/>
    <mergeCell ref="F1963:F1965"/>
    <mergeCell ref="G1963:G1965"/>
    <mergeCell ref="N1963:N1965"/>
    <mergeCell ref="B1960:B1962"/>
    <mergeCell ref="C1960:C1962"/>
    <mergeCell ref="D1960:D1962"/>
    <mergeCell ref="E1960:E1962"/>
    <mergeCell ref="F1960:F1962"/>
    <mergeCell ref="G1960:G1962"/>
    <mergeCell ref="N1954:N1956"/>
    <mergeCell ref="B1957:B1959"/>
    <mergeCell ref="C1957:C1959"/>
    <mergeCell ref="D1957:D1959"/>
    <mergeCell ref="E1957:E1959"/>
    <mergeCell ref="F1957:F1959"/>
    <mergeCell ref="G1957:G1959"/>
    <mergeCell ref="N1957:N1959"/>
    <mergeCell ref="B1954:B1956"/>
    <mergeCell ref="C1954:C1956"/>
    <mergeCell ref="D1954:D1956"/>
    <mergeCell ref="E1954:E1956"/>
    <mergeCell ref="F1954:F1956"/>
    <mergeCell ref="G1954:G1956"/>
    <mergeCell ref="N1980:N1982"/>
    <mergeCell ref="B1983:B1985"/>
    <mergeCell ref="C1983:C1985"/>
    <mergeCell ref="D1983:D1985"/>
    <mergeCell ref="E1983:E1985"/>
    <mergeCell ref="F1983:F1985"/>
    <mergeCell ref="G1983:G1985"/>
    <mergeCell ref="N1983:N1985"/>
    <mergeCell ref="B1980:B1982"/>
    <mergeCell ref="C1980:C1982"/>
    <mergeCell ref="D1980:D1982"/>
    <mergeCell ref="E1980:E1982"/>
    <mergeCell ref="F1980:F1982"/>
    <mergeCell ref="G1980:G1982"/>
    <mergeCell ref="N1966:N1976"/>
    <mergeCell ref="B1977:B1979"/>
    <mergeCell ref="C1977:C1979"/>
    <mergeCell ref="D1977:D1979"/>
    <mergeCell ref="E1977:E1979"/>
    <mergeCell ref="F1977:F1979"/>
    <mergeCell ref="G1977:G1979"/>
    <mergeCell ref="N1977:N1979"/>
    <mergeCell ref="B1966:B1976"/>
    <mergeCell ref="C1966:C1976"/>
    <mergeCell ref="D1966:D1976"/>
    <mergeCell ref="E1966:E1976"/>
    <mergeCell ref="F1966:F1976"/>
    <mergeCell ref="G1966:G1976"/>
    <mergeCell ref="N1992:N1994"/>
    <mergeCell ref="B1995:B1997"/>
    <mergeCell ref="C1995:C1997"/>
    <mergeCell ref="D1995:D1997"/>
    <mergeCell ref="E1995:E1997"/>
    <mergeCell ref="F1995:F1997"/>
    <mergeCell ref="G1995:G1997"/>
    <mergeCell ref="N1995:N1997"/>
    <mergeCell ref="B1992:B1994"/>
    <mergeCell ref="C1992:C1994"/>
    <mergeCell ref="D1992:D1994"/>
    <mergeCell ref="E1992:E1994"/>
    <mergeCell ref="F1992:F1994"/>
    <mergeCell ref="G1992:G1994"/>
    <mergeCell ref="N1986:N1988"/>
    <mergeCell ref="B1989:B1991"/>
    <mergeCell ref="C1989:C1991"/>
    <mergeCell ref="D1989:D1991"/>
    <mergeCell ref="E1989:E1991"/>
    <mergeCell ref="F1989:F1991"/>
    <mergeCell ref="G1989:G1991"/>
    <mergeCell ref="N1989:N1991"/>
    <mergeCell ref="B1986:B1988"/>
    <mergeCell ref="C1986:C1988"/>
    <mergeCell ref="D1986:D1988"/>
    <mergeCell ref="E1986:E1988"/>
    <mergeCell ref="F1986:F1988"/>
    <mergeCell ref="G1986:G1988"/>
    <mergeCell ref="N2005:N2007"/>
    <mergeCell ref="B2008:B2010"/>
    <mergeCell ref="C2008:C2010"/>
    <mergeCell ref="D2008:D2010"/>
    <mergeCell ref="E2008:E2010"/>
    <mergeCell ref="F2008:F2010"/>
    <mergeCell ref="G2008:G2010"/>
    <mergeCell ref="N2008:N2010"/>
    <mergeCell ref="B2005:B2007"/>
    <mergeCell ref="C2005:C2007"/>
    <mergeCell ref="D2005:D2007"/>
    <mergeCell ref="E2005:E2007"/>
    <mergeCell ref="F2005:F2007"/>
    <mergeCell ref="G2005:G2007"/>
    <mergeCell ref="N1998:N2000"/>
    <mergeCell ref="B2001:B2004"/>
    <mergeCell ref="C2001:C2004"/>
    <mergeCell ref="D2001:D2004"/>
    <mergeCell ref="E2001:E2004"/>
    <mergeCell ref="F2001:F2004"/>
    <mergeCell ref="G2001:G2004"/>
    <mergeCell ref="N2001:N2004"/>
    <mergeCell ref="B1998:B2000"/>
    <mergeCell ref="C1998:C2000"/>
    <mergeCell ref="D1998:D2000"/>
    <mergeCell ref="E1998:E2000"/>
    <mergeCell ref="F1998:F2000"/>
    <mergeCell ref="G1998:G2000"/>
    <mergeCell ref="N2017:N2019"/>
    <mergeCell ref="B2020:B2022"/>
    <mergeCell ref="C2020:C2022"/>
    <mergeCell ref="D2020:D2022"/>
    <mergeCell ref="E2020:E2022"/>
    <mergeCell ref="F2020:F2022"/>
    <mergeCell ref="G2020:G2022"/>
    <mergeCell ref="N2020:N2022"/>
    <mergeCell ref="B2017:B2019"/>
    <mergeCell ref="C2017:C2019"/>
    <mergeCell ref="D2017:D2019"/>
    <mergeCell ref="E2017:E2019"/>
    <mergeCell ref="F2017:F2019"/>
    <mergeCell ref="G2017:G2019"/>
    <mergeCell ref="N2011:N2013"/>
    <mergeCell ref="B2014:B2016"/>
    <mergeCell ref="C2014:C2016"/>
    <mergeCell ref="D2014:D2016"/>
    <mergeCell ref="E2014:E2016"/>
    <mergeCell ref="F2014:F2016"/>
    <mergeCell ref="G2014:G2016"/>
    <mergeCell ref="N2014:N2016"/>
    <mergeCell ref="B2011:B2013"/>
    <mergeCell ref="C2011:C2013"/>
    <mergeCell ref="D2011:D2013"/>
    <mergeCell ref="E2011:E2013"/>
    <mergeCell ref="F2011:F2013"/>
    <mergeCell ref="G2011:G2013"/>
    <mergeCell ref="N2029:N2031"/>
    <mergeCell ref="B2032:B2034"/>
    <mergeCell ref="C2032:C2034"/>
    <mergeCell ref="D2032:D2034"/>
    <mergeCell ref="E2032:E2034"/>
    <mergeCell ref="F2032:F2034"/>
    <mergeCell ref="G2032:G2034"/>
    <mergeCell ref="N2032:N2034"/>
    <mergeCell ref="B2029:B2031"/>
    <mergeCell ref="C2029:C2031"/>
    <mergeCell ref="D2029:D2031"/>
    <mergeCell ref="E2029:E2031"/>
    <mergeCell ref="F2029:F2031"/>
    <mergeCell ref="G2029:G2031"/>
    <mergeCell ref="N2023:N2025"/>
    <mergeCell ref="B2026:B2028"/>
    <mergeCell ref="C2026:C2028"/>
    <mergeCell ref="D2026:D2028"/>
    <mergeCell ref="E2026:E2028"/>
    <mergeCell ref="F2026:F2028"/>
    <mergeCell ref="G2026:G2028"/>
    <mergeCell ref="N2026:N2028"/>
    <mergeCell ref="B2023:B2025"/>
    <mergeCell ref="C2023:C2025"/>
    <mergeCell ref="D2023:D2025"/>
    <mergeCell ref="E2023:E2025"/>
    <mergeCell ref="F2023:F2025"/>
    <mergeCell ref="G2023:G2025"/>
    <mergeCell ref="N2041:N2043"/>
    <mergeCell ref="B2044:B2046"/>
    <mergeCell ref="C2044:C2046"/>
    <mergeCell ref="D2044:D2046"/>
    <mergeCell ref="E2044:E2046"/>
    <mergeCell ref="F2044:F2046"/>
    <mergeCell ref="G2044:G2046"/>
    <mergeCell ref="N2044:N2046"/>
    <mergeCell ref="B2041:B2043"/>
    <mergeCell ref="C2041:C2043"/>
    <mergeCell ref="D2041:D2043"/>
    <mergeCell ref="E2041:E2043"/>
    <mergeCell ref="F2041:F2043"/>
    <mergeCell ref="G2041:G2043"/>
    <mergeCell ref="N2035:N2037"/>
    <mergeCell ref="B2038:B2040"/>
    <mergeCell ref="C2038:C2040"/>
    <mergeCell ref="D2038:D2040"/>
    <mergeCell ref="E2038:E2040"/>
    <mergeCell ref="F2038:F2040"/>
    <mergeCell ref="G2038:G2040"/>
    <mergeCell ref="N2038:N2040"/>
    <mergeCell ref="B2035:B2037"/>
    <mergeCell ref="C2035:C2037"/>
    <mergeCell ref="D2035:D2037"/>
    <mergeCell ref="E2035:E2037"/>
    <mergeCell ref="F2035:F2037"/>
    <mergeCell ref="G2035:G2037"/>
    <mergeCell ref="N2053:N2055"/>
    <mergeCell ref="B2056:B2058"/>
    <mergeCell ref="C2056:C2058"/>
    <mergeCell ref="D2056:D2058"/>
    <mergeCell ref="E2056:E2058"/>
    <mergeCell ref="F2056:F2058"/>
    <mergeCell ref="G2056:G2058"/>
    <mergeCell ref="N2056:N2058"/>
    <mergeCell ref="B2053:B2055"/>
    <mergeCell ref="C2053:C2055"/>
    <mergeCell ref="D2053:D2055"/>
    <mergeCell ref="E2053:E2055"/>
    <mergeCell ref="F2053:F2055"/>
    <mergeCell ref="G2053:G2055"/>
    <mergeCell ref="N2047:N2049"/>
    <mergeCell ref="B2050:B2052"/>
    <mergeCell ref="C2050:C2052"/>
    <mergeCell ref="D2050:D2052"/>
    <mergeCell ref="E2050:E2052"/>
    <mergeCell ref="F2050:F2052"/>
    <mergeCell ref="G2050:G2052"/>
    <mergeCell ref="N2050:N2052"/>
    <mergeCell ref="B2047:B2049"/>
    <mergeCell ref="C2047:C2049"/>
    <mergeCell ref="D2047:D2049"/>
    <mergeCell ref="E2047:E2049"/>
    <mergeCell ref="F2047:F2049"/>
    <mergeCell ref="G2047:G2049"/>
    <mergeCell ref="N2065:N2067"/>
    <mergeCell ref="B2068:B2070"/>
    <mergeCell ref="C2068:C2070"/>
    <mergeCell ref="D2068:D2070"/>
    <mergeCell ref="E2068:E2070"/>
    <mergeCell ref="F2068:F2070"/>
    <mergeCell ref="G2068:G2070"/>
    <mergeCell ref="N2068:N2070"/>
    <mergeCell ref="B2065:B2067"/>
    <mergeCell ref="C2065:C2067"/>
    <mergeCell ref="D2065:D2067"/>
    <mergeCell ref="E2065:E2067"/>
    <mergeCell ref="F2065:F2067"/>
    <mergeCell ref="G2065:G2067"/>
    <mergeCell ref="N2059:N2061"/>
    <mergeCell ref="B2062:B2064"/>
    <mergeCell ref="C2062:C2064"/>
    <mergeCell ref="D2062:D2064"/>
    <mergeCell ref="E2062:E2064"/>
    <mergeCell ref="F2062:F2064"/>
    <mergeCell ref="G2062:G2064"/>
    <mergeCell ref="N2062:N2064"/>
    <mergeCell ref="B2059:B2061"/>
    <mergeCell ref="C2059:C2061"/>
    <mergeCell ref="D2059:D2061"/>
    <mergeCell ref="E2059:E2061"/>
    <mergeCell ref="F2059:F2061"/>
    <mergeCell ref="G2059:G2061"/>
    <mergeCell ref="N2077:N2079"/>
    <mergeCell ref="B2080:B2082"/>
    <mergeCell ref="C2080:C2082"/>
    <mergeCell ref="D2080:D2082"/>
    <mergeCell ref="E2080:E2082"/>
    <mergeCell ref="F2080:F2082"/>
    <mergeCell ref="G2080:G2082"/>
    <mergeCell ref="N2080:N2082"/>
    <mergeCell ref="B2077:B2079"/>
    <mergeCell ref="C2077:C2079"/>
    <mergeCell ref="D2077:D2079"/>
    <mergeCell ref="E2077:E2079"/>
    <mergeCell ref="F2077:F2079"/>
    <mergeCell ref="G2077:G2079"/>
    <mergeCell ref="N2071:N2073"/>
    <mergeCell ref="B2074:B2076"/>
    <mergeCell ref="C2074:C2076"/>
    <mergeCell ref="D2074:D2076"/>
    <mergeCell ref="E2074:E2076"/>
    <mergeCell ref="F2074:F2076"/>
    <mergeCell ref="G2074:G2076"/>
    <mergeCell ref="N2074:N2076"/>
    <mergeCell ref="B2071:B2073"/>
    <mergeCell ref="C2071:C2073"/>
    <mergeCell ref="D2071:D2073"/>
    <mergeCell ref="E2071:E2073"/>
    <mergeCell ref="F2071:F2073"/>
    <mergeCell ref="G2071:G2073"/>
    <mergeCell ref="N2089:N2091"/>
    <mergeCell ref="B2092:B2094"/>
    <mergeCell ref="C2092:C2094"/>
    <mergeCell ref="D2092:D2094"/>
    <mergeCell ref="E2092:E2094"/>
    <mergeCell ref="F2092:F2094"/>
    <mergeCell ref="G2092:G2094"/>
    <mergeCell ref="N2092:N2094"/>
    <mergeCell ref="B2089:B2091"/>
    <mergeCell ref="C2089:C2091"/>
    <mergeCell ref="D2089:D2091"/>
    <mergeCell ref="E2089:E2091"/>
    <mergeCell ref="F2089:F2091"/>
    <mergeCell ref="G2089:G2091"/>
    <mergeCell ref="N2083:N2085"/>
    <mergeCell ref="B2086:B2088"/>
    <mergeCell ref="C2086:C2088"/>
    <mergeCell ref="D2086:D2088"/>
    <mergeCell ref="E2086:E2088"/>
    <mergeCell ref="F2086:F2088"/>
    <mergeCell ref="G2086:G2088"/>
    <mergeCell ref="N2086:N2088"/>
    <mergeCell ref="B2083:B2085"/>
    <mergeCell ref="C2083:C2085"/>
    <mergeCell ref="D2083:D2085"/>
    <mergeCell ref="E2083:E2085"/>
    <mergeCell ref="F2083:F2085"/>
    <mergeCell ref="G2083:G2085"/>
    <mergeCell ref="N2102:N2104"/>
    <mergeCell ref="B2105:B2107"/>
    <mergeCell ref="C2105:C2107"/>
    <mergeCell ref="D2105:D2107"/>
    <mergeCell ref="E2105:E2107"/>
    <mergeCell ref="F2105:F2107"/>
    <mergeCell ref="G2105:G2107"/>
    <mergeCell ref="N2105:N2107"/>
    <mergeCell ref="B2102:B2104"/>
    <mergeCell ref="C2102:C2104"/>
    <mergeCell ref="D2102:D2104"/>
    <mergeCell ref="E2102:E2104"/>
    <mergeCell ref="F2102:F2104"/>
    <mergeCell ref="G2102:G2104"/>
    <mergeCell ref="N2095:N2097"/>
    <mergeCell ref="B2098:B2101"/>
    <mergeCell ref="C2098:C2101"/>
    <mergeCell ref="D2098:D2101"/>
    <mergeCell ref="E2098:E2101"/>
    <mergeCell ref="F2098:F2101"/>
    <mergeCell ref="G2098:G2101"/>
    <mergeCell ref="N2098:N2101"/>
    <mergeCell ref="B2095:B2097"/>
    <mergeCell ref="C2095:C2097"/>
    <mergeCell ref="D2095:D2097"/>
    <mergeCell ref="E2095:E2097"/>
    <mergeCell ref="F2095:F2097"/>
    <mergeCell ref="G2095:G2097"/>
    <mergeCell ref="N2114:N2116"/>
    <mergeCell ref="B2117:B2119"/>
    <mergeCell ref="C2117:C2119"/>
    <mergeCell ref="D2117:D2119"/>
    <mergeCell ref="E2117:E2119"/>
    <mergeCell ref="F2117:F2119"/>
    <mergeCell ref="G2117:G2119"/>
    <mergeCell ref="N2117:N2119"/>
    <mergeCell ref="B2114:B2116"/>
    <mergeCell ref="C2114:C2116"/>
    <mergeCell ref="D2114:D2116"/>
    <mergeCell ref="E2114:E2116"/>
    <mergeCell ref="F2114:F2116"/>
    <mergeCell ref="G2114:G2116"/>
    <mergeCell ref="N2108:N2110"/>
    <mergeCell ref="B2111:B2113"/>
    <mergeCell ref="C2111:C2113"/>
    <mergeCell ref="D2111:D2113"/>
    <mergeCell ref="E2111:E2113"/>
    <mergeCell ref="F2111:F2113"/>
    <mergeCell ref="G2111:G2113"/>
    <mergeCell ref="N2111:N2113"/>
    <mergeCell ref="B2108:B2110"/>
    <mergeCell ref="C2108:C2110"/>
    <mergeCell ref="D2108:D2110"/>
    <mergeCell ref="E2108:E2110"/>
    <mergeCell ref="F2108:F2110"/>
    <mergeCell ref="G2108:G2110"/>
    <mergeCell ref="B2126:B2128"/>
    <mergeCell ref="C2126:C2128"/>
    <mergeCell ref="D2126:D2128"/>
    <mergeCell ref="E2126:E2128"/>
    <mergeCell ref="F2126:F2128"/>
    <mergeCell ref="G2126:G2128"/>
    <mergeCell ref="B2123:B2125"/>
    <mergeCell ref="C2123:C2125"/>
    <mergeCell ref="D2123:D2125"/>
    <mergeCell ref="E2123:E2125"/>
    <mergeCell ref="F2123:F2125"/>
    <mergeCell ref="G2123:G2125"/>
    <mergeCell ref="B2120:B2122"/>
    <mergeCell ref="C2120:C2122"/>
    <mergeCell ref="D2120:D2122"/>
    <mergeCell ref="E2120:E2122"/>
    <mergeCell ref="F2120:F2122"/>
    <mergeCell ref="G2120:G2122"/>
    <mergeCell ref="N2135:N2137"/>
    <mergeCell ref="B2138:B2140"/>
    <mergeCell ref="C2138:C2140"/>
    <mergeCell ref="D2138:D2140"/>
    <mergeCell ref="E2138:E2140"/>
    <mergeCell ref="F2138:F2140"/>
    <mergeCell ref="G2138:G2140"/>
    <mergeCell ref="N2138:N2140"/>
    <mergeCell ref="B2135:B2137"/>
    <mergeCell ref="C2135:C2137"/>
    <mergeCell ref="D2135:D2137"/>
    <mergeCell ref="E2135:E2137"/>
    <mergeCell ref="F2135:F2137"/>
    <mergeCell ref="G2135:G2137"/>
    <mergeCell ref="N2129:N2131"/>
    <mergeCell ref="B2132:B2134"/>
    <mergeCell ref="C2132:C2134"/>
    <mergeCell ref="D2132:D2134"/>
    <mergeCell ref="E2132:E2134"/>
    <mergeCell ref="F2132:F2134"/>
    <mergeCell ref="G2132:G2134"/>
    <mergeCell ref="N2132:N2134"/>
    <mergeCell ref="B2129:B2131"/>
    <mergeCell ref="C2129:C2131"/>
    <mergeCell ref="D2129:D2131"/>
    <mergeCell ref="E2129:E2131"/>
    <mergeCell ref="F2129:F2131"/>
    <mergeCell ref="G2129:G2131"/>
    <mergeCell ref="N2147:N2149"/>
    <mergeCell ref="B2150:B2152"/>
    <mergeCell ref="C2150:C2152"/>
    <mergeCell ref="D2150:D2152"/>
    <mergeCell ref="E2150:E2152"/>
    <mergeCell ref="F2150:F2152"/>
    <mergeCell ref="G2150:G2152"/>
    <mergeCell ref="N2150:N2152"/>
    <mergeCell ref="B2147:B2149"/>
    <mergeCell ref="C2147:C2149"/>
    <mergeCell ref="D2147:D2149"/>
    <mergeCell ref="E2147:E2149"/>
    <mergeCell ref="F2147:F2149"/>
    <mergeCell ref="G2147:G2149"/>
    <mergeCell ref="N2141:N2143"/>
    <mergeCell ref="B2144:B2146"/>
    <mergeCell ref="C2144:C2146"/>
    <mergeCell ref="D2144:D2146"/>
    <mergeCell ref="E2144:E2146"/>
    <mergeCell ref="F2144:F2146"/>
    <mergeCell ref="G2144:G2146"/>
    <mergeCell ref="N2144:N2146"/>
    <mergeCell ref="B2141:B2143"/>
    <mergeCell ref="C2141:C2143"/>
    <mergeCell ref="D2141:D2143"/>
    <mergeCell ref="E2141:E2143"/>
    <mergeCell ref="F2141:F2143"/>
    <mergeCell ref="G2141:G2143"/>
    <mergeCell ref="N2159:N2161"/>
    <mergeCell ref="B2162:B2164"/>
    <mergeCell ref="C2162:C2164"/>
    <mergeCell ref="D2162:D2164"/>
    <mergeCell ref="E2162:E2164"/>
    <mergeCell ref="F2162:F2164"/>
    <mergeCell ref="G2162:G2164"/>
    <mergeCell ref="N2162:N2164"/>
    <mergeCell ref="B2159:B2161"/>
    <mergeCell ref="C2159:C2161"/>
    <mergeCell ref="D2159:D2161"/>
    <mergeCell ref="E2159:E2161"/>
    <mergeCell ref="F2159:F2161"/>
    <mergeCell ref="G2159:G2161"/>
    <mergeCell ref="N2153:N2155"/>
    <mergeCell ref="B2156:B2158"/>
    <mergeCell ref="C2156:C2158"/>
    <mergeCell ref="D2156:D2158"/>
    <mergeCell ref="E2156:E2158"/>
    <mergeCell ref="F2156:F2158"/>
    <mergeCell ref="G2156:G2158"/>
    <mergeCell ref="N2156:N2158"/>
    <mergeCell ref="B2153:B2155"/>
    <mergeCell ref="C2153:C2155"/>
    <mergeCell ref="D2153:D2155"/>
    <mergeCell ref="E2153:E2155"/>
    <mergeCell ref="F2153:F2155"/>
    <mergeCell ref="G2153:G2155"/>
    <mergeCell ref="N2171:N2173"/>
    <mergeCell ref="B2174:B2176"/>
    <mergeCell ref="C2174:C2176"/>
    <mergeCell ref="D2174:D2176"/>
    <mergeCell ref="E2174:E2176"/>
    <mergeCell ref="F2174:F2176"/>
    <mergeCell ref="G2174:G2176"/>
    <mergeCell ref="N2174:N2176"/>
    <mergeCell ref="B2171:B2173"/>
    <mergeCell ref="C2171:C2173"/>
    <mergeCell ref="D2171:D2173"/>
    <mergeCell ref="E2171:E2173"/>
    <mergeCell ref="F2171:F2173"/>
    <mergeCell ref="G2171:G2173"/>
    <mergeCell ref="N2165:N2167"/>
    <mergeCell ref="B2168:B2170"/>
    <mergeCell ref="C2168:C2170"/>
    <mergeCell ref="D2168:D2170"/>
    <mergeCell ref="E2168:E2170"/>
    <mergeCell ref="F2168:F2170"/>
    <mergeCell ref="G2168:G2170"/>
    <mergeCell ref="N2168:N2170"/>
    <mergeCell ref="B2165:B2167"/>
    <mergeCell ref="C2165:C2167"/>
    <mergeCell ref="D2165:D2167"/>
    <mergeCell ref="E2165:E2167"/>
    <mergeCell ref="F2165:F2167"/>
    <mergeCell ref="G2165:G2167"/>
    <mergeCell ref="N2183:N2185"/>
    <mergeCell ref="B2186:B2188"/>
    <mergeCell ref="C2186:C2188"/>
    <mergeCell ref="D2186:D2188"/>
    <mergeCell ref="E2186:E2188"/>
    <mergeCell ref="F2186:F2188"/>
    <mergeCell ref="G2186:G2188"/>
    <mergeCell ref="N2186:N2188"/>
    <mergeCell ref="B2183:B2185"/>
    <mergeCell ref="C2183:C2185"/>
    <mergeCell ref="D2183:D2185"/>
    <mergeCell ref="E2183:E2185"/>
    <mergeCell ref="F2183:F2185"/>
    <mergeCell ref="G2183:G2185"/>
    <mergeCell ref="N2177:N2179"/>
    <mergeCell ref="B2180:B2182"/>
    <mergeCell ref="C2180:C2182"/>
    <mergeCell ref="D2180:D2182"/>
    <mergeCell ref="E2180:E2182"/>
    <mergeCell ref="F2180:F2182"/>
    <mergeCell ref="G2180:G2182"/>
    <mergeCell ref="N2180:N2182"/>
    <mergeCell ref="B2177:B2179"/>
    <mergeCell ref="C2177:C2179"/>
    <mergeCell ref="D2177:D2179"/>
    <mergeCell ref="E2177:E2179"/>
    <mergeCell ref="F2177:F2179"/>
    <mergeCell ref="G2177:G2179"/>
    <mergeCell ref="N2195:N2197"/>
    <mergeCell ref="B2198:B2200"/>
    <mergeCell ref="C2198:C2200"/>
    <mergeCell ref="D2198:D2200"/>
    <mergeCell ref="E2198:E2200"/>
    <mergeCell ref="F2198:F2200"/>
    <mergeCell ref="G2198:G2200"/>
    <mergeCell ref="N2198:N2200"/>
    <mergeCell ref="B2195:B2197"/>
    <mergeCell ref="C2195:C2197"/>
    <mergeCell ref="D2195:D2197"/>
    <mergeCell ref="E2195:E2197"/>
    <mergeCell ref="F2195:F2197"/>
    <mergeCell ref="G2195:G2197"/>
    <mergeCell ref="N2189:N2191"/>
    <mergeCell ref="B2192:B2194"/>
    <mergeCell ref="C2192:C2194"/>
    <mergeCell ref="D2192:D2194"/>
    <mergeCell ref="E2192:E2194"/>
    <mergeCell ref="F2192:F2194"/>
    <mergeCell ref="G2192:G2194"/>
    <mergeCell ref="N2192:N2194"/>
    <mergeCell ref="B2189:B2191"/>
    <mergeCell ref="C2189:C2191"/>
    <mergeCell ref="D2189:D2191"/>
    <mergeCell ref="E2189:E2191"/>
    <mergeCell ref="F2189:F2191"/>
    <mergeCell ref="G2189:G2191"/>
    <mergeCell ref="N2207:N2209"/>
    <mergeCell ref="B2210:B2212"/>
    <mergeCell ref="C2210:C2212"/>
    <mergeCell ref="D2210:D2212"/>
    <mergeCell ref="E2210:E2212"/>
    <mergeCell ref="F2210:F2212"/>
    <mergeCell ref="G2210:G2212"/>
    <mergeCell ref="N2210:N2212"/>
    <mergeCell ref="B2207:B2209"/>
    <mergeCell ref="C2207:C2209"/>
    <mergeCell ref="D2207:D2209"/>
    <mergeCell ref="E2207:E2209"/>
    <mergeCell ref="F2207:F2209"/>
    <mergeCell ref="G2207:G2209"/>
    <mergeCell ref="N2201:N2203"/>
    <mergeCell ref="B2204:B2206"/>
    <mergeCell ref="C2204:C2206"/>
    <mergeCell ref="D2204:D2206"/>
    <mergeCell ref="E2204:E2206"/>
    <mergeCell ref="F2204:F2206"/>
    <mergeCell ref="G2204:G2206"/>
    <mergeCell ref="N2204:N2206"/>
    <mergeCell ref="B2201:B2203"/>
    <mergeCell ref="C2201:C2203"/>
    <mergeCell ref="D2201:D2203"/>
    <mergeCell ref="E2201:E2203"/>
    <mergeCell ref="F2201:F2203"/>
    <mergeCell ref="G2201:G2203"/>
    <mergeCell ref="N2219:N2221"/>
    <mergeCell ref="B2222:B2224"/>
    <mergeCell ref="C2222:C2224"/>
    <mergeCell ref="D2222:D2224"/>
    <mergeCell ref="E2222:E2224"/>
    <mergeCell ref="F2222:F2224"/>
    <mergeCell ref="G2222:G2224"/>
    <mergeCell ref="N2222:N2224"/>
    <mergeCell ref="B2219:B2221"/>
    <mergeCell ref="C2219:C2221"/>
    <mergeCell ref="D2219:D2221"/>
    <mergeCell ref="E2219:E2221"/>
    <mergeCell ref="F2219:F2221"/>
    <mergeCell ref="G2219:G2221"/>
    <mergeCell ref="N2213:N2215"/>
    <mergeCell ref="B2216:B2218"/>
    <mergeCell ref="C2216:C2218"/>
    <mergeCell ref="D2216:D2218"/>
    <mergeCell ref="E2216:E2218"/>
    <mergeCell ref="F2216:F2218"/>
    <mergeCell ref="G2216:G2218"/>
    <mergeCell ref="N2216:N2218"/>
    <mergeCell ref="B2213:B2215"/>
    <mergeCell ref="C2213:C2215"/>
    <mergeCell ref="D2213:D2215"/>
    <mergeCell ref="E2213:E2215"/>
    <mergeCell ref="F2213:F2215"/>
    <mergeCell ref="G2213:G2215"/>
    <mergeCell ref="N2231:N2233"/>
    <mergeCell ref="B2234:B2236"/>
    <mergeCell ref="C2234:C2236"/>
    <mergeCell ref="D2234:D2236"/>
    <mergeCell ref="E2234:E2236"/>
    <mergeCell ref="F2234:F2236"/>
    <mergeCell ref="G2234:G2236"/>
    <mergeCell ref="B2231:B2233"/>
    <mergeCell ref="C2231:C2233"/>
    <mergeCell ref="D2231:D2233"/>
    <mergeCell ref="E2231:E2233"/>
    <mergeCell ref="F2231:F2233"/>
    <mergeCell ref="G2231:G2233"/>
    <mergeCell ref="N2225:N2227"/>
    <mergeCell ref="B2228:B2230"/>
    <mergeCell ref="C2228:C2230"/>
    <mergeCell ref="D2228:D2230"/>
    <mergeCell ref="E2228:E2230"/>
    <mergeCell ref="F2228:F2230"/>
    <mergeCell ref="G2228:G2230"/>
    <mergeCell ref="N2228:N2230"/>
    <mergeCell ref="B2225:B2227"/>
    <mergeCell ref="C2225:C2227"/>
    <mergeCell ref="D2225:D2227"/>
    <mergeCell ref="E2225:E2227"/>
    <mergeCell ref="F2225:F2227"/>
    <mergeCell ref="G2225:G2227"/>
    <mergeCell ref="B2243:B2245"/>
    <mergeCell ref="C2243:C2245"/>
    <mergeCell ref="D2243:D2245"/>
    <mergeCell ref="E2243:E2245"/>
    <mergeCell ref="F2243:F2245"/>
    <mergeCell ref="G2243:G2245"/>
    <mergeCell ref="B2240:B2242"/>
    <mergeCell ref="C2240:C2242"/>
    <mergeCell ref="D2240:D2242"/>
    <mergeCell ref="E2240:E2242"/>
    <mergeCell ref="F2240:F2242"/>
    <mergeCell ref="G2240:G2242"/>
    <mergeCell ref="B2237:B2239"/>
    <mergeCell ref="C2237:C2239"/>
    <mergeCell ref="D2237:D2239"/>
    <mergeCell ref="E2237:E2239"/>
    <mergeCell ref="F2237:F2239"/>
    <mergeCell ref="G2237:G2239"/>
    <mergeCell ref="B2252:B2254"/>
    <mergeCell ref="C2252:C2254"/>
    <mergeCell ref="D2252:D2254"/>
    <mergeCell ref="E2252:E2254"/>
    <mergeCell ref="F2252:F2254"/>
    <mergeCell ref="G2252:G2254"/>
    <mergeCell ref="B2249:B2251"/>
    <mergeCell ref="C2249:C2251"/>
    <mergeCell ref="D2249:D2251"/>
    <mergeCell ref="E2249:E2251"/>
    <mergeCell ref="F2249:F2251"/>
    <mergeCell ref="G2249:G2251"/>
    <mergeCell ref="B2246:B2248"/>
    <mergeCell ref="C2246:C2248"/>
    <mergeCell ref="D2246:D2248"/>
    <mergeCell ref="E2246:E2248"/>
    <mergeCell ref="F2246:F2248"/>
    <mergeCell ref="G2246:G2248"/>
    <mergeCell ref="B2261:B2263"/>
    <mergeCell ref="C2261:C2263"/>
    <mergeCell ref="D2261:D2263"/>
    <mergeCell ref="E2261:E2263"/>
    <mergeCell ref="F2261:F2263"/>
    <mergeCell ref="G2261:G2263"/>
    <mergeCell ref="B2258:B2260"/>
    <mergeCell ref="C2258:C2260"/>
    <mergeCell ref="D2258:D2260"/>
    <mergeCell ref="E2258:E2260"/>
    <mergeCell ref="F2258:F2260"/>
    <mergeCell ref="G2258:G2260"/>
    <mergeCell ref="B2255:B2257"/>
    <mergeCell ref="C2255:C2257"/>
    <mergeCell ref="D2255:D2257"/>
    <mergeCell ref="E2255:E2257"/>
    <mergeCell ref="F2255:F2257"/>
    <mergeCell ref="G2255:G2257"/>
    <mergeCell ref="B2270:B2272"/>
    <mergeCell ref="C2270:C2272"/>
    <mergeCell ref="D2270:D2272"/>
    <mergeCell ref="E2270:E2272"/>
    <mergeCell ref="F2270:F2272"/>
    <mergeCell ref="G2270:G2272"/>
    <mergeCell ref="B2267:B2269"/>
    <mergeCell ref="C2267:C2269"/>
    <mergeCell ref="D2267:D2269"/>
    <mergeCell ref="E2267:E2269"/>
    <mergeCell ref="F2267:F2269"/>
    <mergeCell ref="G2267:G2269"/>
    <mergeCell ref="B2264:B2266"/>
    <mergeCell ref="C2264:C2266"/>
    <mergeCell ref="D2264:D2266"/>
    <mergeCell ref="E2264:E2266"/>
    <mergeCell ref="F2264:F2266"/>
    <mergeCell ref="G2264:G2266"/>
    <mergeCell ref="B2279:B2281"/>
    <mergeCell ref="C2279:C2281"/>
    <mergeCell ref="D2279:D2281"/>
    <mergeCell ref="E2279:E2281"/>
    <mergeCell ref="F2279:F2281"/>
    <mergeCell ref="G2279:G2281"/>
    <mergeCell ref="B2276:B2278"/>
    <mergeCell ref="C2276:C2278"/>
    <mergeCell ref="D2276:D2278"/>
    <mergeCell ref="E2276:E2278"/>
    <mergeCell ref="F2276:F2278"/>
    <mergeCell ref="G2276:G2278"/>
    <mergeCell ref="B2273:B2275"/>
    <mergeCell ref="C2273:C2275"/>
    <mergeCell ref="D2273:D2275"/>
    <mergeCell ref="E2273:E2275"/>
    <mergeCell ref="F2273:F2275"/>
    <mergeCell ref="G2273:G2275"/>
    <mergeCell ref="B2288:B2290"/>
    <mergeCell ref="C2288:C2290"/>
    <mergeCell ref="D2288:D2290"/>
    <mergeCell ref="E2288:E2290"/>
    <mergeCell ref="F2288:F2290"/>
    <mergeCell ref="G2288:G2290"/>
    <mergeCell ref="B2285:B2287"/>
    <mergeCell ref="C2285:C2287"/>
    <mergeCell ref="D2285:D2287"/>
    <mergeCell ref="E2285:E2287"/>
    <mergeCell ref="F2285:F2287"/>
    <mergeCell ref="G2285:G2287"/>
    <mergeCell ref="B2282:B2284"/>
    <mergeCell ref="C2282:C2284"/>
    <mergeCell ref="D2282:D2284"/>
    <mergeCell ref="E2282:E2284"/>
    <mergeCell ref="F2282:F2284"/>
    <mergeCell ref="G2282:G2284"/>
    <mergeCell ref="B2297:B2299"/>
    <mergeCell ref="C2297:C2299"/>
    <mergeCell ref="D2297:D2299"/>
    <mergeCell ref="E2297:E2299"/>
    <mergeCell ref="F2297:F2299"/>
    <mergeCell ref="G2297:G2299"/>
    <mergeCell ref="B2294:B2296"/>
    <mergeCell ref="C2294:C2296"/>
    <mergeCell ref="D2294:D2296"/>
    <mergeCell ref="E2294:E2296"/>
    <mergeCell ref="F2294:F2296"/>
    <mergeCell ref="G2294:G2296"/>
    <mergeCell ref="B2291:B2293"/>
    <mergeCell ref="C2291:C2293"/>
    <mergeCell ref="D2291:D2293"/>
    <mergeCell ref="E2291:E2293"/>
    <mergeCell ref="F2291:F2293"/>
    <mergeCell ref="G2291:G2293"/>
    <mergeCell ref="B2306:B2308"/>
    <mergeCell ref="C2306:C2308"/>
    <mergeCell ref="D2306:D2308"/>
    <mergeCell ref="E2306:E2308"/>
    <mergeCell ref="F2306:F2308"/>
    <mergeCell ref="G2306:G2308"/>
    <mergeCell ref="B2303:B2305"/>
    <mergeCell ref="C2303:C2305"/>
    <mergeCell ref="D2303:D2305"/>
    <mergeCell ref="E2303:E2305"/>
    <mergeCell ref="F2303:F2305"/>
    <mergeCell ref="G2303:G2305"/>
    <mergeCell ref="B2300:B2302"/>
    <mergeCell ref="C2300:C2302"/>
    <mergeCell ref="D2300:D2302"/>
    <mergeCell ref="E2300:E2302"/>
    <mergeCell ref="F2300:F2302"/>
    <mergeCell ref="G2300:G2302"/>
    <mergeCell ref="B2315:B2317"/>
    <mergeCell ref="C2315:C2317"/>
    <mergeCell ref="D2315:D2317"/>
    <mergeCell ref="E2315:E2317"/>
    <mergeCell ref="F2315:F2317"/>
    <mergeCell ref="G2315:G2317"/>
    <mergeCell ref="B2312:B2314"/>
    <mergeCell ref="C2312:C2314"/>
    <mergeCell ref="D2312:D2314"/>
    <mergeCell ref="E2312:E2314"/>
    <mergeCell ref="F2312:F2314"/>
    <mergeCell ref="G2312:G2314"/>
    <mergeCell ref="B2309:B2311"/>
    <mergeCell ref="C2309:C2311"/>
    <mergeCell ref="D2309:D2311"/>
    <mergeCell ref="E2309:E2311"/>
    <mergeCell ref="F2309:F2311"/>
    <mergeCell ref="G2309:G2311"/>
    <mergeCell ref="B2324:B2326"/>
    <mergeCell ref="C2324:C2326"/>
    <mergeCell ref="D2324:D2326"/>
    <mergeCell ref="E2324:E2326"/>
    <mergeCell ref="F2324:F2326"/>
    <mergeCell ref="G2324:G2326"/>
    <mergeCell ref="B2321:B2323"/>
    <mergeCell ref="C2321:C2323"/>
    <mergeCell ref="D2321:D2323"/>
    <mergeCell ref="E2321:E2323"/>
    <mergeCell ref="F2321:F2323"/>
    <mergeCell ref="G2321:G2323"/>
    <mergeCell ref="B2318:B2320"/>
    <mergeCell ref="C2318:C2320"/>
    <mergeCell ref="D2318:D2320"/>
    <mergeCell ref="E2318:E2320"/>
    <mergeCell ref="F2318:F2320"/>
    <mergeCell ref="G2318:G2320"/>
    <mergeCell ref="B2333:B2335"/>
    <mergeCell ref="C2333:C2335"/>
    <mergeCell ref="D2333:D2335"/>
    <mergeCell ref="E2333:E2335"/>
    <mergeCell ref="F2333:F2335"/>
    <mergeCell ref="G2333:G2335"/>
    <mergeCell ref="B2330:B2332"/>
    <mergeCell ref="C2330:C2332"/>
    <mergeCell ref="D2330:D2332"/>
    <mergeCell ref="E2330:E2332"/>
    <mergeCell ref="F2330:F2332"/>
    <mergeCell ref="G2330:G2332"/>
    <mergeCell ref="B2327:B2329"/>
    <mergeCell ref="C2327:C2329"/>
    <mergeCell ref="D2327:D2329"/>
    <mergeCell ref="E2327:E2329"/>
    <mergeCell ref="F2327:F2329"/>
    <mergeCell ref="G2327:G2329"/>
    <mergeCell ref="B2342:B2344"/>
    <mergeCell ref="C2342:C2344"/>
    <mergeCell ref="D2342:D2344"/>
    <mergeCell ref="E2342:E2344"/>
    <mergeCell ref="F2342:F2344"/>
    <mergeCell ref="G2342:G2344"/>
    <mergeCell ref="B2339:B2341"/>
    <mergeCell ref="C2339:C2341"/>
    <mergeCell ref="D2339:D2341"/>
    <mergeCell ref="E2339:E2341"/>
    <mergeCell ref="F2339:F2341"/>
    <mergeCell ref="G2339:G2341"/>
    <mergeCell ref="B2336:B2338"/>
    <mergeCell ref="C2336:C2338"/>
    <mergeCell ref="D2336:D2338"/>
    <mergeCell ref="E2336:E2338"/>
    <mergeCell ref="F2336:F2338"/>
    <mergeCell ref="G2336:G2338"/>
    <mergeCell ref="B2351:B2353"/>
    <mergeCell ref="C2351:C2353"/>
    <mergeCell ref="D2351:D2353"/>
    <mergeCell ref="E2351:E2353"/>
    <mergeCell ref="F2351:F2353"/>
    <mergeCell ref="G2351:G2353"/>
    <mergeCell ref="B2348:B2350"/>
    <mergeCell ref="C2348:C2350"/>
    <mergeCell ref="D2348:D2350"/>
    <mergeCell ref="E2348:E2350"/>
    <mergeCell ref="F2348:F2350"/>
    <mergeCell ref="G2348:G2350"/>
    <mergeCell ref="B2345:B2347"/>
    <mergeCell ref="C2345:C2347"/>
    <mergeCell ref="D2345:D2347"/>
    <mergeCell ref="E2345:E2347"/>
    <mergeCell ref="F2345:F2347"/>
    <mergeCell ref="G2345:G2347"/>
    <mergeCell ref="B2360:B2362"/>
    <mergeCell ref="C2360:C2362"/>
    <mergeCell ref="D2360:D2362"/>
    <mergeCell ref="E2360:E2362"/>
    <mergeCell ref="F2360:F2362"/>
    <mergeCell ref="G2360:G2362"/>
    <mergeCell ref="B2357:B2359"/>
    <mergeCell ref="C2357:C2359"/>
    <mergeCell ref="D2357:D2359"/>
    <mergeCell ref="E2357:E2359"/>
    <mergeCell ref="F2357:F2359"/>
    <mergeCell ref="G2357:G2359"/>
    <mergeCell ref="B2354:B2356"/>
    <mergeCell ref="C2354:C2356"/>
    <mergeCell ref="D2354:D2356"/>
    <mergeCell ref="E2354:E2356"/>
    <mergeCell ref="F2354:F2356"/>
    <mergeCell ref="G2354:G2356"/>
    <mergeCell ref="B2369:B2371"/>
    <mergeCell ref="C2369:C2371"/>
    <mergeCell ref="D2369:D2371"/>
    <mergeCell ref="E2369:E2371"/>
    <mergeCell ref="F2369:F2371"/>
    <mergeCell ref="G2369:G2371"/>
    <mergeCell ref="B2366:B2368"/>
    <mergeCell ref="C2366:C2368"/>
    <mergeCell ref="D2366:D2368"/>
    <mergeCell ref="E2366:E2368"/>
    <mergeCell ref="F2366:F2368"/>
    <mergeCell ref="G2366:G2368"/>
    <mergeCell ref="B2363:B2365"/>
    <mergeCell ref="C2363:C2365"/>
    <mergeCell ref="D2363:D2365"/>
    <mergeCell ref="E2363:E2365"/>
    <mergeCell ref="F2363:F2365"/>
    <mergeCell ref="G2363:G2365"/>
    <mergeCell ref="B2378:B2380"/>
    <mergeCell ref="C2378:C2380"/>
    <mergeCell ref="D2378:D2380"/>
    <mergeCell ref="E2378:E2380"/>
    <mergeCell ref="F2378:F2380"/>
    <mergeCell ref="G2378:G2380"/>
    <mergeCell ref="B2375:B2377"/>
    <mergeCell ref="C2375:C2377"/>
    <mergeCell ref="D2375:D2377"/>
    <mergeCell ref="E2375:E2377"/>
    <mergeCell ref="F2375:F2377"/>
    <mergeCell ref="G2375:G2377"/>
    <mergeCell ref="B2372:B2374"/>
    <mergeCell ref="C2372:C2374"/>
    <mergeCell ref="D2372:D2374"/>
    <mergeCell ref="E2372:E2374"/>
    <mergeCell ref="F2372:F2374"/>
    <mergeCell ref="G2372:G2374"/>
    <mergeCell ref="B2387:B2389"/>
    <mergeCell ref="C2387:C2389"/>
    <mergeCell ref="D2387:D2389"/>
    <mergeCell ref="E2387:E2389"/>
    <mergeCell ref="F2387:F2389"/>
    <mergeCell ref="G2387:G2389"/>
    <mergeCell ref="B2384:B2386"/>
    <mergeCell ref="C2384:C2386"/>
    <mergeCell ref="D2384:D2386"/>
    <mergeCell ref="E2384:E2386"/>
    <mergeCell ref="F2384:F2386"/>
    <mergeCell ref="G2384:G2386"/>
    <mergeCell ref="B2381:B2383"/>
    <mergeCell ref="C2381:C2383"/>
    <mergeCell ref="D2381:D2383"/>
    <mergeCell ref="E2381:E2383"/>
    <mergeCell ref="F2381:F2383"/>
    <mergeCell ref="G2381:G2383"/>
    <mergeCell ref="B2396:B2398"/>
    <mergeCell ref="C2396:C2398"/>
    <mergeCell ref="D2396:D2398"/>
    <mergeCell ref="E2396:E2398"/>
    <mergeCell ref="F2396:F2398"/>
    <mergeCell ref="G2396:G2398"/>
    <mergeCell ref="B2393:B2395"/>
    <mergeCell ref="C2393:C2395"/>
    <mergeCell ref="D2393:D2395"/>
    <mergeCell ref="E2393:E2395"/>
    <mergeCell ref="F2393:F2395"/>
    <mergeCell ref="G2393:G2395"/>
    <mergeCell ref="B2390:B2392"/>
    <mergeCell ref="C2390:C2392"/>
    <mergeCell ref="D2390:D2392"/>
    <mergeCell ref="E2390:E2392"/>
    <mergeCell ref="F2390:F2392"/>
    <mergeCell ref="G2390:G2392"/>
    <mergeCell ref="B2405:B2407"/>
    <mergeCell ref="C2405:C2407"/>
    <mergeCell ref="D2405:D2407"/>
    <mergeCell ref="E2405:E2407"/>
    <mergeCell ref="F2405:F2407"/>
    <mergeCell ref="G2405:G2407"/>
    <mergeCell ref="B2402:B2404"/>
    <mergeCell ref="C2402:C2404"/>
    <mergeCell ref="D2402:D2404"/>
    <mergeCell ref="E2402:E2404"/>
    <mergeCell ref="F2402:F2404"/>
    <mergeCell ref="G2402:G2404"/>
    <mergeCell ref="B2399:B2401"/>
    <mergeCell ref="C2399:C2401"/>
    <mergeCell ref="D2399:D2401"/>
    <mergeCell ref="E2399:E2401"/>
    <mergeCell ref="F2399:F2401"/>
    <mergeCell ref="G2399:G2401"/>
    <mergeCell ref="B2414:B2417"/>
    <mergeCell ref="C2414:C2417"/>
    <mergeCell ref="D2414:D2417"/>
    <mergeCell ref="E2414:E2417"/>
    <mergeCell ref="F2414:F2417"/>
    <mergeCell ref="G2414:G2417"/>
    <mergeCell ref="B2411:B2413"/>
    <mergeCell ref="C2411:C2413"/>
    <mergeCell ref="D2411:D2413"/>
    <mergeCell ref="E2411:E2413"/>
    <mergeCell ref="F2411:F2413"/>
    <mergeCell ref="G2411:G2413"/>
    <mergeCell ref="B2408:B2410"/>
    <mergeCell ref="C2408:C2410"/>
    <mergeCell ref="D2408:D2410"/>
    <mergeCell ref="E2408:E2410"/>
    <mergeCell ref="F2408:F2410"/>
    <mergeCell ref="G2408:G2410"/>
    <mergeCell ref="B2424:B2426"/>
    <mergeCell ref="C2424:C2426"/>
    <mergeCell ref="D2424:D2426"/>
    <mergeCell ref="E2424:E2426"/>
    <mergeCell ref="F2424:F2426"/>
    <mergeCell ref="G2424:G2426"/>
    <mergeCell ref="B2421:B2423"/>
    <mergeCell ref="C2421:C2423"/>
    <mergeCell ref="D2421:D2423"/>
    <mergeCell ref="E2421:E2423"/>
    <mergeCell ref="F2421:F2423"/>
    <mergeCell ref="G2421:G2423"/>
    <mergeCell ref="B2418:B2420"/>
    <mergeCell ref="C2418:C2420"/>
    <mergeCell ref="D2418:D2420"/>
    <mergeCell ref="E2418:E2420"/>
    <mergeCell ref="F2418:F2420"/>
    <mergeCell ref="G2418:G2420"/>
    <mergeCell ref="B2433:B2435"/>
    <mergeCell ref="C2433:C2435"/>
    <mergeCell ref="D2433:D2435"/>
    <mergeCell ref="E2433:E2435"/>
    <mergeCell ref="F2433:F2435"/>
    <mergeCell ref="G2433:G2435"/>
    <mergeCell ref="B2430:B2432"/>
    <mergeCell ref="C2430:C2432"/>
    <mergeCell ref="D2430:D2432"/>
    <mergeCell ref="E2430:E2432"/>
    <mergeCell ref="F2430:F2432"/>
    <mergeCell ref="G2430:G2432"/>
    <mergeCell ref="B2427:B2429"/>
    <mergeCell ref="C2427:C2429"/>
    <mergeCell ref="D2427:D2429"/>
    <mergeCell ref="E2427:E2429"/>
    <mergeCell ref="F2427:F2429"/>
    <mergeCell ref="G2427:G2429"/>
    <mergeCell ref="B2442:B2445"/>
    <mergeCell ref="C2442:C2445"/>
    <mergeCell ref="D2442:D2445"/>
    <mergeCell ref="E2442:E2445"/>
    <mergeCell ref="F2442:F2445"/>
    <mergeCell ref="G2442:G2445"/>
    <mergeCell ref="B2439:B2441"/>
    <mergeCell ref="C2439:C2441"/>
    <mergeCell ref="D2439:D2441"/>
    <mergeCell ref="E2439:E2441"/>
    <mergeCell ref="F2439:F2441"/>
    <mergeCell ref="G2439:G2441"/>
    <mergeCell ref="B2436:B2438"/>
    <mergeCell ref="C2436:C2438"/>
    <mergeCell ref="D2436:D2438"/>
    <mergeCell ref="E2436:E2438"/>
    <mergeCell ref="F2436:F2438"/>
    <mergeCell ref="G2436:G2438"/>
    <mergeCell ref="B2452:B2454"/>
    <mergeCell ref="C2452:C2454"/>
    <mergeCell ref="D2452:D2454"/>
    <mergeCell ref="E2452:E2454"/>
    <mergeCell ref="F2452:F2454"/>
    <mergeCell ref="G2452:G2454"/>
    <mergeCell ref="B2449:B2451"/>
    <mergeCell ref="C2449:C2451"/>
    <mergeCell ref="D2449:D2451"/>
    <mergeCell ref="E2449:E2451"/>
    <mergeCell ref="F2449:F2451"/>
    <mergeCell ref="G2449:G2451"/>
    <mergeCell ref="B2446:B2448"/>
    <mergeCell ref="C2446:C2448"/>
    <mergeCell ref="D2446:D2448"/>
    <mergeCell ref="E2446:E2448"/>
    <mergeCell ref="F2446:F2448"/>
    <mergeCell ref="G2446:G2448"/>
    <mergeCell ref="B2461:B2463"/>
    <mergeCell ref="C2461:C2463"/>
    <mergeCell ref="D2461:D2463"/>
    <mergeCell ref="E2461:E2463"/>
    <mergeCell ref="F2461:F2463"/>
    <mergeCell ref="G2461:G2463"/>
    <mergeCell ref="B2458:B2460"/>
    <mergeCell ref="C2458:C2460"/>
    <mergeCell ref="D2458:D2460"/>
    <mergeCell ref="E2458:E2460"/>
    <mergeCell ref="F2458:F2460"/>
    <mergeCell ref="G2458:G2460"/>
    <mergeCell ref="B2455:B2457"/>
    <mergeCell ref="C2455:C2457"/>
    <mergeCell ref="D2455:D2457"/>
    <mergeCell ref="E2455:E2457"/>
    <mergeCell ref="F2455:F2457"/>
    <mergeCell ref="G2455:G2457"/>
    <mergeCell ref="B2470:B2472"/>
    <mergeCell ref="C2470:C2472"/>
    <mergeCell ref="D2470:D2472"/>
    <mergeCell ref="E2470:E2472"/>
    <mergeCell ref="F2470:F2472"/>
    <mergeCell ref="G2470:G2472"/>
    <mergeCell ref="B2467:B2469"/>
    <mergeCell ref="C2467:C2469"/>
    <mergeCell ref="D2467:D2469"/>
    <mergeCell ref="E2467:E2469"/>
    <mergeCell ref="F2467:F2469"/>
    <mergeCell ref="G2467:G2469"/>
    <mergeCell ref="B2464:B2466"/>
    <mergeCell ref="C2464:C2466"/>
    <mergeCell ref="D2464:D2466"/>
    <mergeCell ref="E2464:E2466"/>
    <mergeCell ref="F2464:F2466"/>
    <mergeCell ref="G2464:G2466"/>
    <mergeCell ref="B2479:B2481"/>
    <mergeCell ref="C2479:C2481"/>
    <mergeCell ref="D2479:D2481"/>
    <mergeCell ref="E2479:E2481"/>
    <mergeCell ref="F2479:F2481"/>
    <mergeCell ref="G2479:G2481"/>
    <mergeCell ref="B2476:B2478"/>
    <mergeCell ref="C2476:C2478"/>
    <mergeCell ref="D2476:D2478"/>
    <mergeCell ref="E2476:E2478"/>
    <mergeCell ref="F2476:F2478"/>
    <mergeCell ref="G2476:G2478"/>
    <mergeCell ref="B2473:B2475"/>
    <mergeCell ref="C2473:C2475"/>
    <mergeCell ref="D2473:D2475"/>
    <mergeCell ref="E2473:E2475"/>
    <mergeCell ref="F2473:F2475"/>
    <mergeCell ref="G2473:G2475"/>
    <mergeCell ref="B2488:B2490"/>
    <mergeCell ref="C2488:C2490"/>
    <mergeCell ref="D2488:D2490"/>
    <mergeCell ref="E2488:E2490"/>
    <mergeCell ref="F2488:F2490"/>
    <mergeCell ref="G2488:G2490"/>
    <mergeCell ref="B2485:B2487"/>
    <mergeCell ref="C2485:C2487"/>
    <mergeCell ref="D2485:D2487"/>
    <mergeCell ref="E2485:E2487"/>
    <mergeCell ref="F2485:F2487"/>
    <mergeCell ref="G2485:G2487"/>
    <mergeCell ref="B2482:B2484"/>
    <mergeCell ref="C2482:C2484"/>
    <mergeCell ref="D2482:D2484"/>
    <mergeCell ref="E2482:E2484"/>
    <mergeCell ref="F2482:F2484"/>
    <mergeCell ref="G2482:G2484"/>
    <mergeCell ref="B2497:B2499"/>
    <mergeCell ref="C2497:C2499"/>
    <mergeCell ref="D2497:D2499"/>
    <mergeCell ref="E2497:E2499"/>
    <mergeCell ref="F2497:F2499"/>
    <mergeCell ref="G2497:G2499"/>
    <mergeCell ref="B2494:B2496"/>
    <mergeCell ref="C2494:C2496"/>
    <mergeCell ref="D2494:D2496"/>
    <mergeCell ref="E2494:E2496"/>
    <mergeCell ref="F2494:F2496"/>
    <mergeCell ref="G2494:G2496"/>
    <mergeCell ref="B2491:B2493"/>
    <mergeCell ref="C2491:C2493"/>
    <mergeCell ref="D2491:D2493"/>
    <mergeCell ref="E2491:E2493"/>
    <mergeCell ref="F2491:F2493"/>
    <mergeCell ref="G2491:G2493"/>
    <mergeCell ref="B2506:B2508"/>
    <mergeCell ref="C2506:C2508"/>
    <mergeCell ref="D2506:D2508"/>
    <mergeCell ref="E2506:E2508"/>
    <mergeCell ref="F2506:F2508"/>
    <mergeCell ref="G2506:G2508"/>
    <mergeCell ref="B2503:B2505"/>
    <mergeCell ref="C2503:C2505"/>
    <mergeCell ref="D2503:D2505"/>
    <mergeCell ref="E2503:E2505"/>
    <mergeCell ref="F2503:F2505"/>
    <mergeCell ref="G2503:G2505"/>
    <mergeCell ref="B2500:B2502"/>
    <mergeCell ref="C2500:C2502"/>
    <mergeCell ref="D2500:D2502"/>
    <mergeCell ref="E2500:E2502"/>
    <mergeCell ref="F2500:F2502"/>
    <mergeCell ref="G2500:G2502"/>
    <mergeCell ref="B2515:B2517"/>
    <mergeCell ref="C2515:C2517"/>
    <mergeCell ref="D2515:D2517"/>
    <mergeCell ref="E2515:E2517"/>
    <mergeCell ref="F2515:F2517"/>
    <mergeCell ref="G2515:G2517"/>
    <mergeCell ref="B2512:B2514"/>
    <mergeCell ref="C2512:C2514"/>
    <mergeCell ref="D2512:D2514"/>
    <mergeCell ref="E2512:E2514"/>
    <mergeCell ref="F2512:F2514"/>
    <mergeCell ref="G2512:G2514"/>
    <mergeCell ref="B2509:B2511"/>
    <mergeCell ref="C2509:C2511"/>
    <mergeCell ref="D2509:D2511"/>
    <mergeCell ref="E2509:E2511"/>
    <mergeCell ref="F2509:F2511"/>
    <mergeCell ref="G2509:G2511"/>
    <mergeCell ref="B2524:B2526"/>
    <mergeCell ref="C2524:C2526"/>
    <mergeCell ref="D2524:D2526"/>
    <mergeCell ref="E2524:E2526"/>
    <mergeCell ref="F2524:F2526"/>
    <mergeCell ref="G2524:G2526"/>
    <mergeCell ref="B2521:B2523"/>
    <mergeCell ref="C2521:C2523"/>
    <mergeCell ref="D2521:D2523"/>
    <mergeCell ref="E2521:E2523"/>
    <mergeCell ref="F2521:F2523"/>
    <mergeCell ref="G2521:G2523"/>
    <mergeCell ref="B2518:B2520"/>
    <mergeCell ref="C2518:C2520"/>
    <mergeCell ref="D2518:D2520"/>
    <mergeCell ref="E2518:E2520"/>
    <mergeCell ref="F2518:F2520"/>
    <mergeCell ref="G2518:G2520"/>
    <mergeCell ref="B2533:B2535"/>
    <mergeCell ref="C2533:C2535"/>
    <mergeCell ref="D2533:D2535"/>
    <mergeCell ref="E2533:E2535"/>
    <mergeCell ref="F2533:F2535"/>
    <mergeCell ref="G2533:G2535"/>
    <mergeCell ref="B2530:B2532"/>
    <mergeCell ref="C2530:C2532"/>
    <mergeCell ref="D2530:D2532"/>
    <mergeCell ref="E2530:E2532"/>
    <mergeCell ref="F2530:F2532"/>
    <mergeCell ref="G2530:G2532"/>
    <mergeCell ref="B2527:B2529"/>
    <mergeCell ref="C2527:C2529"/>
    <mergeCell ref="D2527:D2529"/>
    <mergeCell ref="E2527:E2529"/>
    <mergeCell ref="F2527:F2529"/>
    <mergeCell ref="G2527:G2529"/>
    <mergeCell ref="B2542:B2544"/>
    <mergeCell ref="C2542:C2544"/>
    <mergeCell ref="D2542:D2544"/>
    <mergeCell ref="E2542:E2544"/>
    <mergeCell ref="F2542:F2544"/>
    <mergeCell ref="G2542:G2544"/>
    <mergeCell ref="B2539:B2541"/>
    <mergeCell ref="C2539:C2541"/>
    <mergeCell ref="D2539:D2541"/>
    <mergeCell ref="E2539:E2541"/>
    <mergeCell ref="F2539:F2541"/>
    <mergeCell ref="G2539:G2541"/>
    <mergeCell ref="B2536:B2538"/>
    <mergeCell ref="C2536:C2538"/>
    <mergeCell ref="D2536:D2538"/>
    <mergeCell ref="E2536:E2538"/>
    <mergeCell ref="F2536:F2538"/>
    <mergeCell ref="G2536:G2538"/>
    <mergeCell ref="B2551:B2553"/>
    <mergeCell ref="C2551:C2553"/>
    <mergeCell ref="D2551:D2553"/>
    <mergeCell ref="E2551:E2553"/>
    <mergeCell ref="F2551:F2553"/>
    <mergeCell ref="G2551:G2553"/>
    <mergeCell ref="B2548:B2550"/>
    <mergeCell ref="C2548:C2550"/>
    <mergeCell ref="D2548:D2550"/>
    <mergeCell ref="E2548:E2550"/>
    <mergeCell ref="F2548:F2550"/>
    <mergeCell ref="G2548:G2550"/>
    <mergeCell ref="B2545:B2547"/>
    <mergeCell ref="C2545:C2547"/>
    <mergeCell ref="D2545:D2547"/>
    <mergeCell ref="E2545:E2547"/>
    <mergeCell ref="F2545:F2547"/>
    <mergeCell ref="G2545:G2547"/>
    <mergeCell ref="B2560:B2562"/>
    <mergeCell ref="C2560:C2562"/>
    <mergeCell ref="D2560:D2562"/>
    <mergeCell ref="E2560:E2562"/>
    <mergeCell ref="F2560:F2562"/>
    <mergeCell ref="G2560:G2562"/>
    <mergeCell ref="B2557:B2559"/>
    <mergeCell ref="C2557:C2559"/>
    <mergeCell ref="D2557:D2559"/>
    <mergeCell ref="E2557:E2559"/>
    <mergeCell ref="F2557:F2559"/>
    <mergeCell ref="G2557:G2559"/>
    <mergeCell ref="B2554:B2556"/>
    <mergeCell ref="C2554:C2556"/>
    <mergeCell ref="D2554:D2556"/>
    <mergeCell ref="E2554:E2556"/>
    <mergeCell ref="F2554:F2556"/>
    <mergeCell ref="G2554:G2556"/>
    <mergeCell ref="B2569:B2571"/>
    <mergeCell ref="C2569:C2571"/>
    <mergeCell ref="D2569:D2571"/>
    <mergeCell ref="E2569:E2571"/>
    <mergeCell ref="F2569:F2571"/>
    <mergeCell ref="G2569:G2571"/>
    <mergeCell ref="B2566:B2568"/>
    <mergeCell ref="C2566:C2568"/>
    <mergeCell ref="D2566:D2568"/>
    <mergeCell ref="E2566:E2568"/>
    <mergeCell ref="F2566:F2568"/>
    <mergeCell ref="G2566:G2568"/>
    <mergeCell ref="B2563:B2565"/>
    <mergeCell ref="C2563:C2565"/>
    <mergeCell ref="D2563:D2565"/>
    <mergeCell ref="E2563:E2565"/>
    <mergeCell ref="F2563:F2565"/>
    <mergeCell ref="G2563:G2565"/>
    <mergeCell ref="B2578:B2580"/>
    <mergeCell ref="C2578:C2580"/>
    <mergeCell ref="D2578:D2580"/>
    <mergeCell ref="E2578:E2580"/>
    <mergeCell ref="F2578:F2580"/>
    <mergeCell ref="G2578:G2580"/>
    <mergeCell ref="B2575:B2577"/>
    <mergeCell ref="C2575:C2577"/>
    <mergeCell ref="D2575:D2577"/>
    <mergeCell ref="E2575:E2577"/>
    <mergeCell ref="F2575:F2577"/>
    <mergeCell ref="G2575:G2577"/>
    <mergeCell ref="B2572:B2574"/>
    <mergeCell ref="C2572:C2574"/>
    <mergeCell ref="D2572:D2574"/>
    <mergeCell ref="E2572:E2574"/>
    <mergeCell ref="F2572:F2574"/>
    <mergeCell ref="G2572:G2574"/>
    <mergeCell ref="B2588:B2590"/>
    <mergeCell ref="C2588:C2590"/>
    <mergeCell ref="D2588:D2590"/>
    <mergeCell ref="E2588:E2590"/>
    <mergeCell ref="F2588:F2590"/>
    <mergeCell ref="G2588:G2590"/>
    <mergeCell ref="B2585:B2587"/>
    <mergeCell ref="C2585:C2587"/>
    <mergeCell ref="D2585:D2587"/>
    <mergeCell ref="E2585:E2587"/>
    <mergeCell ref="F2585:F2587"/>
    <mergeCell ref="G2585:G2587"/>
    <mergeCell ref="B2581:B2584"/>
    <mergeCell ref="C2581:C2584"/>
    <mergeCell ref="D2581:D2584"/>
    <mergeCell ref="E2581:E2584"/>
    <mergeCell ref="F2581:F2584"/>
    <mergeCell ref="G2581:G2584"/>
    <mergeCell ref="B2597:B2599"/>
    <mergeCell ref="C2597:C2599"/>
    <mergeCell ref="D2597:D2599"/>
    <mergeCell ref="E2597:E2599"/>
    <mergeCell ref="F2597:F2599"/>
    <mergeCell ref="G2597:G2599"/>
    <mergeCell ref="B2594:B2596"/>
    <mergeCell ref="C2594:C2596"/>
    <mergeCell ref="D2594:D2596"/>
    <mergeCell ref="E2594:E2596"/>
    <mergeCell ref="F2594:F2596"/>
    <mergeCell ref="G2594:G2596"/>
    <mergeCell ref="B2591:B2593"/>
    <mergeCell ref="C2591:C2593"/>
    <mergeCell ref="D2591:D2593"/>
    <mergeCell ref="E2591:E2593"/>
    <mergeCell ref="F2591:F2593"/>
    <mergeCell ref="G2591:G2593"/>
    <mergeCell ref="B2606:B2608"/>
    <mergeCell ref="C2606:C2608"/>
    <mergeCell ref="D2606:D2608"/>
    <mergeCell ref="E2606:E2608"/>
    <mergeCell ref="F2606:F2608"/>
    <mergeCell ref="G2606:G2608"/>
    <mergeCell ref="B2603:B2605"/>
    <mergeCell ref="C2603:C2605"/>
    <mergeCell ref="D2603:D2605"/>
    <mergeCell ref="E2603:E2605"/>
    <mergeCell ref="F2603:F2605"/>
    <mergeCell ref="G2603:G2605"/>
    <mergeCell ref="B2600:B2602"/>
    <mergeCell ref="C2600:C2602"/>
    <mergeCell ref="D2600:D2602"/>
    <mergeCell ref="E2600:E2602"/>
    <mergeCell ref="F2600:F2602"/>
    <mergeCell ref="G2600:G2602"/>
    <mergeCell ref="B2615:B2617"/>
    <mergeCell ref="C2615:C2617"/>
    <mergeCell ref="D2615:D2617"/>
    <mergeCell ref="E2615:E2617"/>
    <mergeCell ref="F2615:F2617"/>
    <mergeCell ref="G2615:G2617"/>
    <mergeCell ref="B2612:B2614"/>
    <mergeCell ref="C2612:C2614"/>
    <mergeCell ref="D2612:D2614"/>
    <mergeCell ref="E2612:E2614"/>
    <mergeCell ref="F2612:F2614"/>
    <mergeCell ref="G2612:G2614"/>
    <mergeCell ref="B2609:B2611"/>
    <mergeCell ref="C2609:C2611"/>
    <mergeCell ref="D2609:D2611"/>
    <mergeCell ref="E2609:E2611"/>
    <mergeCell ref="F2609:F2611"/>
    <mergeCell ref="G2609:G2611"/>
    <mergeCell ref="B2624:B2626"/>
    <mergeCell ref="C2624:C2626"/>
    <mergeCell ref="D2624:D2626"/>
    <mergeCell ref="E2624:E2626"/>
    <mergeCell ref="F2624:F2626"/>
    <mergeCell ref="G2624:G2626"/>
    <mergeCell ref="B2621:B2623"/>
    <mergeCell ref="C2621:C2623"/>
    <mergeCell ref="D2621:D2623"/>
    <mergeCell ref="E2621:E2623"/>
    <mergeCell ref="F2621:F2623"/>
    <mergeCell ref="G2621:G2623"/>
    <mergeCell ref="B2618:B2620"/>
    <mergeCell ref="C2618:C2620"/>
    <mergeCell ref="D2618:D2620"/>
    <mergeCell ref="E2618:E2620"/>
    <mergeCell ref="F2618:F2620"/>
    <mergeCell ref="G2618:G2620"/>
    <mergeCell ref="B2633:B2635"/>
    <mergeCell ref="C2633:C2635"/>
    <mergeCell ref="D2633:D2635"/>
    <mergeCell ref="E2633:E2635"/>
    <mergeCell ref="F2633:F2635"/>
    <mergeCell ref="G2633:G2635"/>
    <mergeCell ref="B2630:B2632"/>
    <mergeCell ref="C2630:C2632"/>
    <mergeCell ref="D2630:D2632"/>
    <mergeCell ref="E2630:E2632"/>
    <mergeCell ref="F2630:F2632"/>
    <mergeCell ref="G2630:G2632"/>
    <mergeCell ref="B2627:B2629"/>
    <mergeCell ref="C2627:C2629"/>
    <mergeCell ref="D2627:D2629"/>
    <mergeCell ref="E2627:E2629"/>
    <mergeCell ref="F2627:F2629"/>
    <mergeCell ref="G2627:G2629"/>
    <mergeCell ref="B2642:B2644"/>
    <mergeCell ref="C2642:C2644"/>
    <mergeCell ref="D2642:D2644"/>
    <mergeCell ref="E2642:E2644"/>
    <mergeCell ref="F2642:F2644"/>
    <mergeCell ref="G2642:G2644"/>
    <mergeCell ref="B2639:B2641"/>
    <mergeCell ref="C2639:C2641"/>
    <mergeCell ref="D2639:D2641"/>
    <mergeCell ref="E2639:E2641"/>
    <mergeCell ref="F2639:F2641"/>
    <mergeCell ref="G2639:G2641"/>
    <mergeCell ref="B2636:B2638"/>
    <mergeCell ref="C2636:C2638"/>
    <mergeCell ref="D2636:D2638"/>
    <mergeCell ref="E2636:E2638"/>
    <mergeCell ref="F2636:F2638"/>
    <mergeCell ref="G2636:G2638"/>
    <mergeCell ref="B2652:B2654"/>
    <mergeCell ref="C2652:C2654"/>
    <mergeCell ref="D2652:D2654"/>
    <mergeCell ref="E2652:E2654"/>
    <mergeCell ref="F2652:F2654"/>
    <mergeCell ref="G2652:G2654"/>
    <mergeCell ref="B2649:B2651"/>
    <mergeCell ref="C2649:C2651"/>
    <mergeCell ref="D2649:D2651"/>
    <mergeCell ref="E2649:E2651"/>
    <mergeCell ref="F2649:F2651"/>
    <mergeCell ref="G2649:G2651"/>
    <mergeCell ref="B2645:B2648"/>
    <mergeCell ref="C2645:C2648"/>
    <mergeCell ref="D2645:D2648"/>
    <mergeCell ref="E2645:E2648"/>
    <mergeCell ref="F2645:F2648"/>
    <mergeCell ref="G2645:G2648"/>
    <mergeCell ref="B2661:B2663"/>
    <mergeCell ref="C2661:C2663"/>
    <mergeCell ref="D2661:D2663"/>
    <mergeCell ref="E2661:E2663"/>
    <mergeCell ref="F2661:F2663"/>
    <mergeCell ref="G2661:G2663"/>
    <mergeCell ref="B2658:B2660"/>
    <mergeCell ref="C2658:C2660"/>
    <mergeCell ref="D2658:D2660"/>
    <mergeCell ref="E2658:E2660"/>
    <mergeCell ref="F2658:F2660"/>
    <mergeCell ref="G2658:G2660"/>
    <mergeCell ref="B2655:B2657"/>
    <mergeCell ref="C2655:C2657"/>
    <mergeCell ref="D2655:D2657"/>
    <mergeCell ref="E2655:E2657"/>
    <mergeCell ref="F2655:F2657"/>
    <mergeCell ref="G2655:G2657"/>
    <mergeCell ref="B2670:B2672"/>
    <mergeCell ref="C2670:C2672"/>
    <mergeCell ref="D2670:D2672"/>
    <mergeCell ref="E2670:E2672"/>
    <mergeCell ref="F2670:F2672"/>
    <mergeCell ref="G2670:G2672"/>
    <mergeCell ref="B2667:B2669"/>
    <mergeCell ref="C2667:C2669"/>
    <mergeCell ref="D2667:D2669"/>
    <mergeCell ref="E2667:E2669"/>
    <mergeCell ref="F2667:F2669"/>
    <mergeCell ref="G2667:G2669"/>
    <mergeCell ref="B2664:B2666"/>
    <mergeCell ref="C2664:C2666"/>
    <mergeCell ref="D2664:D2666"/>
    <mergeCell ref="E2664:E2666"/>
    <mergeCell ref="F2664:F2666"/>
    <mergeCell ref="G2664:G2666"/>
    <mergeCell ref="B2679:B2681"/>
    <mergeCell ref="C2679:C2681"/>
    <mergeCell ref="D2679:D2681"/>
    <mergeCell ref="E2679:E2681"/>
    <mergeCell ref="F2679:F2681"/>
    <mergeCell ref="G2679:G2681"/>
    <mergeCell ref="B2676:B2678"/>
    <mergeCell ref="C2676:C2678"/>
    <mergeCell ref="D2676:D2678"/>
    <mergeCell ref="E2676:E2678"/>
    <mergeCell ref="F2676:F2678"/>
    <mergeCell ref="G2676:G2678"/>
    <mergeCell ref="B2673:B2675"/>
    <mergeCell ref="C2673:C2675"/>
    <mergeCell ref="D2673:D2675"/>
    <mergeCell ref="E2673:E2675"/>
    <mergeCell ref="F2673:F2675"/>
    <mergeCell ref="G2673:G2675"/>
    <mergeCell ref="B2688:B2690"/>
    <mergeCell ref="C2688:C2690"/>
    <mergeCell ref="D2688:D2690"/>
    <mergeCell ref="E2688:E2690"/>
    <mergeCell ref="F2688:F2690"/>
    <mergeCell ref="G2688:G2690"/>
    <mergeCell ref="B2685:B2687"/>
    <mergeCell ref="C2685:C2687"/>
    <mergeCell ref="D2685:D2687"/>
    <mergeCell ref="E2685:E2687"/>
    <mergeCell ref="F2685:F2687"/>
    <mergeCell ref="G2685:G2687"/>
    <mergeCell ref="B2682:B2684"/>
    <mergeCell ref="C2682:C2684"/>
    <mergeCell ref="D2682:D2684"/>
    <mergeCell ref="E2682:E2684"/>
    <mergeCell ref="F2682:F2684"/>
    <mergeCell ref="G2682:G2684"/>
    <mergeCell ref="B2697:B2699"/>
    <mergeCell ref="C2697:C2699"/>
    <mergeCell ref="D2697:D2699"/>
    <mergeCell ref="E2697:E2699"/>
    <mergeCell ref="F2697:F2699"/>
    <mergeCell ref="G2697:G2699"/>
    <mergeCell ref="B2694:B2696"/>
    <mergeCell ref="C2694:C2696"/>
    <mergeCell ref="D2694:D2696"/>
    <mergeCell ref="E2694:E2696"/>
    <mergeCell ref="F2694:F2696"/>
    <mergeCell ref="G2694:G2696"/>
    <mergeCell ref="B2691:B2693"/>
    <mergeCell ref="C2691:C2693"/>
    <mergeCell ref="D2691:D2693"/>
    <mergeCell ref="E2691:E2693"/>
    <mergeCell ref="F2691:F2693"/>
    <mergeCell ref="G2691:G2693"/>
    <mergeCell ref="B2706:B2708"/>
    <mergeCell ref="C2706:C2708"/>
    <mergeCell ref="D2706:D2708"/>
    <mergeCell ref="E2706:E2708"/>
    <mergeCell ref="F2706:F2708"/>
    <mergeCell ref="G2706:G2708"/>
    <mergeCell ref="B2703:B2705"/>
    <mergeCell ref="C2703:C2705"/>
    <mergeCell ref="D2703:D2705"/>
    <mergeCell ref="E2703:E2705"/>
    <mergeCell ref="F2703:F2705"/>
    <mergeCell ref="G2703:G2705"/>
    <mergeCell ref="B2700:B2702"/>
    <mergeCell ref="C2700:C2702"/>
    <mergeCell ref="D2700:D2702"/>
    <mergeCell ref="E2700:E2702"/>
    <mergeCell ref="F2700:F2702"/>
    <mergeCell ref="G2700:G2702"/>
    <mergeCell ref="B2715:B2717"/>
    <mergeCell ref="C2715:C2717"/>
    <mergeCell ref="D2715:D2717"/>
    <mergeCell ref="E2715:E2717"/>
    <mergeCell ref="F2715:F2717"/>
    <mergeCell ref="G2715:G2717"/>
    <mergeCell ref="B2712:B2714"/>
    <mergeCell ref="C2712:C2714"/>
    <mergeCell ref="D2712:D2714"/>
    <mergeCell ref="E2712:E2714"/>
    <mergeCell ref="F2712:F2714"/>
    <mergeCell ref="G2712:G2714"/>
    <mergeCell ref="B2709:B2711"/>
    <mergeCell ref="C2709:C2711"/>
    <mergeCell ref="D2709:D2711"/>
    <mergeCell ref="E2709:E2711"/>
    <mergeCell ref="F2709:F2711"/>
    <mergeCell ref="G2709:G2711"/>
    <mergeCell ref="B2724:B2726"/>
    <mergeCell ref="C2724:C2726"/>
    <mergeCell ref="D2724:D2726"/>
    <mergeCell ref="E2724:E2726"/>
    <mergeCell ref="F2724:F2726"/>
    <mergeCell ref="G2724:G2726"/>
    <mergeCell ref="B2721:B2723"/>
    <mergeCell ref="C2721:C2723"/>
    <mergeCell ref="D2721:D2723"/>
    <mergeCell ref="E2721:E2723"/>
    <mergeCell ref="F2721:F2723"/>
    <mergeCell ref="G2721:G2723"/>
    <mergeCell ref="B2718:B2720"/>
    <mergeCell ref="C2718:C2720"/>
    <mergeCell ref="D2718:D2720"/>
    <mergeCell ref="E2718:E2720"/>
    <mergeCell ref="F2718:F2720"/>
    <mergeCell ref="G2718:G2720"/>
    <mergeCell ref="B2733:B2735"/>
    <mergeCell ref="C2733:C2735"/>
    <mergeCell ref="D2733:D2735"/>
    <mergeCell ref="E2733:E2735"/>
    <mergeCell ref="F2733:F2735"/>
    <mergeCell ref="G2733:G2735"/>
    <mergeCell ref="B2730:B2732"/>
    <mergeCell ref="C2730:C2732"/>
    <mergeCell ref="D2730:D2732"/>
    <mergeCell ref="E2730:E2732"/>
    <mergeCell ref="F2730:F2732"/>
    <mergeCell ref="G2730:G2732"/>
    <mergeCell ref="B2727:B2729"/>
    <mergeCell ref="C2727:C2729"/>
    <mergeCell ref="D2727:D2729"/>
    <mergeCell ref="E2727:E2729"/>
    <mergeCell ref="F2727:F2729"/>
    <mergeCell ref="G2727:G2729"/>
    <mergeCell ref="B2742:B2744"/>
    <mergeCell ref="C2742:C2744"/>
    <mergeCell ref="D2742:D2744"/>
    <mergeCell ref="E2742:E2744"/>
    <mergeCell ref="F2742:F2744"/>
    <mergeCell ref="G2742:G2744"/>
    <mergeCell ref="B2739:B2741"/>
    <mergeCell ref="C2739:C2741"/>
    <mergeCell ref="D2739:D2741"/>
    <mergeCell ref="E2739:E2741"/>
    <mergeCell ref="F2739:F2741"/>
    <mergeCell ref="G2739:G2741"/>
    <mergeCell ref="B2736:B2738"/>
    <mergeCell ref="C2736:C2738"/>
    <mergeCell ref="D2736:D2738"/>
    <mergeCell ref="E2736:E2738"/>
    <mergeCell ref="F2736:F2738"/>
    <mergeCell ref="G2736:G2738"/>
    <mergeCell ref="B2751:B2753"/>
    <mergeCell ref="C2751:C2753"/>
    <mergeCell ref="D2751:D2753"/>
    <mergeCell ref="E2751:E2753"/>
    <mergeCell ref="F2751:F2753"/>
    <mergeCell ref="G2751:G2753"/>
    <mergeCell ref="B2748:B2750"/>
    <mergeCell ref="C2748:C2750"/>
    <mergeCell ref="D2748:D2750"/>
    <mergeCell ref="E2748:E2750"/>
    <mergeCell ref="F2748:F2750"/>
    <mergeCell ref="G2748:G2750"/>
    <mergeCell ref="B2745:B2747"/>
    <mergeCell ref="C2745:C2747"/>
    <mergeCell ref="D2745:D2747"/>
    <mergeCell ref="E2745:E2747"/>
    <mergeCell ref="F2745:F2747"/>
    <mergeCell ref="G2745:G2747"/>
    <mergeCell ref="B2760:B2762"/>
    <mergeCell ref="C2760:C2762"/>
    <mergeCell ref="D2760:D2762"/>
    <mergeCell ref="E2760:E2762"/>
    <mergeCell ref="F2760:F2762"/>
    <mergeCell ref="G2760:G2762"/>
    <mergeCell ref="B2757:B2759"/>
    <mergeCell ref="C2757:C2759"/>
    <mergeCell ref="D2757:D2759"/>
    <mergeCell ref="E2757:E2759"/>
    <mergeCell ref="F2757:F2759"/>
    <mergeCell ref="G2757:G2759"/>
    <mergeCell ref="B2754:B2756"/>
    <mergeCell ref="C2754:C2756"/>
    <mergeCell ref="D2754:D2756"/>
    <mergeCell ref="E2754:E2756"/>
    <mergeCell ref="F2754:F2756"/>
    <mergeCell ref="G2754:G2756"/>
    <mergeCell ref="B2769:B2771"/>
    <mergeCell ref="C2769:C2771"/>
    <mergeCell ref="D2769:D2771"/>
    <mergeCell ref="E2769:E2771"/>
    <mergeCell ref="F2769:F2771"/>
    <mergeCell ref="G2769:G2771"/>
    <mergeCell ref="B2766:B2768"/>
    <mergeCell ref="C2766:C2768"/>
    <mergeCell ref="D2766:D2768"/>
    <mergeCell ref="E2766:E2768"/>
    <mergeCell ref="F2766:F2768"/>
    <mergeCell ref="G2766:G2768"/>
    <mergeCell ref="B2763:B2765"/>
    <mergeCell ref="C2763:C2765"/>
    <mergeCell ref="D2763:D2765"/>
    <mergeCell ref="E2763:E2765"/>
    <mergeCell ref="F2763:F2765"/>
    <mergeCell ref="G2763:G2765"/>
    <mergeCell ref="B2778:B2780"/>
    <mergeCell ref="C2778:C2780"/>
    <mergeCell ref="D2778:D2780"/>
    <mergeCell ref="E2778:E2780"/>
    <mergeCell ref="F2778:F2780"/>
    <mergeCell ref="G2778:G2780"/>
    <mergeCell ref="B2775:B2777"/>
    <mergeCell ref="C2775:C2777"/>
    <mergeCell ref="D2775:D2777"/>
    <mergeCell ref="E2775:E2777"/>
    <mergeCell ref="F2775:F2777"/>
    <mergeCell ref="G2775:G2777"/>
    <mergeCell ref="B2772:B2774"/>
    <mergeCell ref="C2772:C2774"/>
    <mergeCell ref="D2772:D2774"/>
    <mergeCell ref="E2772:E2774"/>
    <mergeCell ref="F2772:F2774"/>
    <mergeCell ref="G2772:G2774"/>
    <mergeCell ref="B2787:B2789"/>
    <mergeCell ref="C2787:C2789"/>
    <mergeCell ref="D2787:D2789"/>
    <mergeCell ref="E2787:E2789"/>
    <mergeCell ref="F2787:F2789"/>
    <mergeCell ref="G2787:G2789"/>
    <mergeCell ref="B2784:B2786"/>
    <mergeCell ref="C2784:C2786"/>
    <mergeCell ref="D2784:D2786"/>
    <mergeCell ref="E2784:E2786"/>
    <mergeCell ref="F2784:F2786"/>
    <mergeCell ref="G2784:G2786"/>
    <mergeCell ref="B2781:B2783"/>
    <mergeCell ref="C2781:C2783"/>
    <mergeCell ref="D2781:D2783"/>
    <mergeCell ref="E2781:E2783"/>
    <mergeCell ref="F2781:F2783"/>
    <mergeCell ref="G2781:G2783"/>
    <mergeCell ref="B2796:B2798"/>
    <mergeCell ref="C2796:C2798"/>
    <mergeCell ref="D2796:D2798"/>
    <mergeCell ref="E2796:E2798"/>
    <mergeCell ref="F2796:F2798"/>
    <mergeCell ref="G2796:G2798"/>
    <mergeCell ref="B2793:B2795"/>
    <mergeCell ref="C2793:C2795"/>
    <mergeCell ref="D2793:D2795"/>
    <mergeCell ref="E2793:E2795"/>
    <mergeCell ref="F2793:F2795"/>
    <mergeCell ref="G2793:G2795"/>
    <mergeCell ref="B2790:B2792"/>
    <mergeCell ref="C2790:C2792"/>
    <mergeCell ref="D2790:D2792"/>
    <mergeCell ref="E2790:E2792"/>
    <mergeCell ref="F2790:F2792"/>
    <mergeCell ref="G2790:G2792"/>
    <mergeCell ref="B2805:B2807"/>
    <mergeCell ref="C2805:C2807"/>
    <mergeCell ref="D2805:D2807"/>
    <mergeCell ref="E2805:E2807"/>
    <mergeCell ref="F2805:F2807"/>
    <mergeCell ref="G2805:G2807"/>
    <mergeCell ref="B2802:B2804"/>
    <mergeCell ref="C2802:C2804"/>
    <mergeCell ref="D2802:D2804"/>
    <mergeCell ref="E2802:E2804"/>
    <mergeCell ref="F2802:F2804"/>
    <mergeCell ref="G2802:G2804"/>
    <mergeCell ref="B2799:B2801"/>
    <mergeCell ref="C2799:C2801"/>
    <mergeCell ref="D2799:D2801"/>
    <mergeCell ref="E2799:E2801"/>
    <mergeCell ref="F2799:F2801"/>
    <mergeCell ref="G2799:G2801"/>
    <mergeCell ref="B2814:B2816"/>
    <mergeCell ref="C2814:C2816"/>
    <mergeCell ref="D2814:D2816"/>
    <mergeCell ref="E2814:E2816"/>
    <mergeCell ref="F2814:F2816"/>
    <mergeCell ref="G2814:G2816"/>
    <mergeCell ref="B2811:B2813"/>
    <mergeCell ref="C2811:C2813"/>
    <mergeCell ref="D2811:D2813"/>
    <mergeCell ref="E2811:E2813"/>
    <mergeCell ref="F2811:F2813"/>
    <mergeCell ref="G2811:G2813"/>
    <mergeCell ref="B2808:B2810"/>
    <mergeCell ref="C2808:C2810"/>
    <mergeCell ref="D2808:D2810"/>
    <mergeCell ref="E2808:E2810"/>
    <mergeCell ref="F2808:F2810"/>
    <mergeCell ref="G2808:G2810"/>
    <mergeCell ref="B2823:B2825"/>
    <mergeCell ref="C2823:C2825"/>
    <mergeCell ref="D2823:D2825"/>
    <mergeCell ref="E2823:E2825"/>
    <mergeCell ref="F2823:F2825"/>
    <mergeCell ref="G2823:G2825"/>
    <mergeCell ref="B2820:B2822"/>
    <mergeCell ref="C2820:C2822"/>
    <mergeCell ref="D2820:D2822"/>
    <mergeCell ref="E2820:E2822"/>
    <mergeCell ref="F2820:F2822"/>
    <mergeCell ref="G2820:G2822"/>
    <mergeCell ref="B2817:B2819"/>
    <mergeCell ref="C2817:C2819"/>
    <mergeCell ref="D2817:D2819"/>
    <mergeCell ref="E2817:E2819"/>
    <mergeCell ref="F2817:F2819"/>
    <mergeCell ref="G2817:G2819"/>
    <mergeCell ref="B2832:B2834"/>
    <mergeCell ref="C2832:C2834"/>
    <mergeCell ref="D2832:D2834"/>
    <mergeCell ref="E2832:E2834"/>
    <mergeCell ref="F2832:F2834"/>
    <mergeCell ref="G2832:G2834"/>
    <mergeCell ref="B2829:B2831"/>
    <mergeCell ref="C2829:C2831"/>
    <mergeCell ref="D2829:D2831"/>
    <mergeCell ref="E2829:E2831"/>
    <mergeCell ref="F2829:F2831"/>
    <mergeCell ref="G2829:G2831"/>
    <mergeCell ref="B2826:B2828"/>
    <mergeCell ref="C2826:C2828"/>
    <mergeCell ref="D2826:D2828"/>
    <mergeCell ref="E2826:E2828"/>
    <mergeCell ref="F2826:F2828"/>
    <mergeCell ref="G2826:G2828"/>
    <mergeCell ref="B2841:B2843"/>
    <mergeCell ref="C2841:C2843"/>
    <mergeCell ref="D2841:D2843"/>
    <mergeCell ref="E2841:E2843"/>
    <mergeCell ref="F2841:F2843"/>
    <mergeCell ref="G2841:G2843"/>
    <mergeCell ref="B2838:B2840"/>
    <mergeCell ref="C2838:C2840"/>
    <mergeCell ref="D2838:D2840"/>
    <mergeCell ref="E2838:E2840"/>
    <mergeCell ref="F2838:F2840"/>
    <mergeCell ref="G2838:G2840"/>
    <mergeCell ref="B2835:B2837"/>
    <mergeCell ref="C2835:C2837"/>
    <mergeCell ref="D2835:D2837"/>
    <mergeCell ref="E2835:E2837"/>
    <mergeCell ref="F2835:F2837"/>
    <mergeCell ref="G2835:G2837"/>
    <mergeCell ref="B2850:B2852"/>
    <mergeCell ref="C2850:C2852"/>
    <mergeCell ref="D2850:D2852"/>
    <mergeCell ref="E2850:E2852"/>
    <mergeCell ref="F2850:F2852"/>
    <mergeCell ref="G2850:G2852"/>
    <mergeCell ref="B2847:B2849"/>
    <mergeCell ref="C2847:C2849"/>
    <mergeCell ref="D2847:D2849"/>
    <mergeCell ref="E2847:E2849"/>
    <mergeCell ref="F2847:F2849"/>
    <mergeCell ref="G2847:G2849"/>
    <mergeCell ref="B2844:B2846"/>
    <mergeCell ref="C2844:C2846"/>
    <mergeCell ref="D2844:D2846"/>
    <mergeCell ref="E2844:E2846"/>
    <mergeCell ref="F2844:F2846"/>
    <mergeCell ref="G2844:G2846"/>
    <mergeCell ref="B2859:B2861"/>
    <mergeCell ref="C2859:C2861"/>
    <mergeCell ref="D2859:D2861"/>
    <mergeCell ref="E2859:E2861"/>
    <mergeCell ref="F2859:F2861"/>
    <mergeCell ref="G2859:G2861"/>
    <mergeCell ref="B2856:B2858"/>
    <mergeCell ref="C2856:C2858"/>
    <mergeCell ref="D2856:D2858"/>
    <mergeCell ref="E2856:E2858"/>
    <mergeCell ref="F2856:F2858"/>
    <mergeCell ref="G2856:G2858"/>
    <mergeCell ref="B2853:B2855"/>
    <mergeCell ref="C2853:C2855"/>
    <mergeCell ref="D2853:D2855"/>
    <mergeCell ref="E2853:E2855"/>
    <mergeCell ref="F2853:F2855"/>
    <mergeCell ref="G2853:G2855"/>
    <mergeCell ref="B2868:B2870"/>
    <mergeCell ref="C2868:C2870"/>
    <mergeCell ref="D2868:D2870"/>
    <mergeCell ref="E2868:E2870"/>
    <mergeCell ref="F2868:F2870"/>
    <mergeCell ref="G2868:G2870"/>
    <mergeCell ref="B2865:B2867"/>
    <mergeCell ref="C2865:C2867"/>
    <mergeCell ref="D2865:D2867"/>
    <mergeCell ref="E2865:E2867"/>
    <mergeCell ref="F2865:F2867"/>
    <mergeCell ref="G2865:G2867"/>
    <mergeCell ref="B2862:B2864"/>
    <mergeCell ref="C2862:C2864"/>
    <mergeCell ref="D2862:D2864"/>
    <mergeCell ref="E2862:E2864"/>
    <mergeCell ref="F2862:F2864"/>
    <mergeCell ref="G2862:G2864"/>
    <mergeCell ref="B2878:B2880"/>
    <mergeCell ref="C2878:C2880"/>
    <mergeCell ref="D2878:D2880"/>
    <mergeCell ref="E2878:E2880"/>
    <mergeCell ref="F2878:F2880"/>
    <mergeCell ref="G2878:G2880"/>
    <mergeCell ref="B2874:B2877"/>
    <mergeCell ref="C2874:C2877"/>
    <mergeCell ref="D2874:D2877"/>
    <mergeCell ref="E2874:E2877"/>
    <mergeCell ref="F2874:F2877"/>
    <mergeCell ref="G2874:G2877"/>
    <mergeCell ref="B2871:B2873"/>
    <mergeCell ref="C2871:C2873"/>
    <mergeCell ref="D2871:D2873"/>
    <mergeCell ref="E2871:E2873"/>
    <mergeCell ref="F2871:F2873"/>
    <mergeCell ref="G2871:G2873"/>
    <mergeCell ref="B2887:B2889"/>
    <mergeCell ref="C2887:C2889"/>
    <mergeCell ref="D2887:D2889"/>
    <mergeCell ref="E2887:E2889"/>
    <mergeCell ref="F2887:F2889"/>
    <mergeCell ref="G2887:G2889"/>
    <mergeCell ref="B2884:B2886"/>
    <mergeCell ref="C2884:C2886"/>
    <mergeCell ref="D2884:D2886"/>
    <mergeCell ref="E2884:E2886"/>
    <mergeCell ref="F2884:F2886"/>
    <mergeCell ref="G2884:G2886"/>
    <mergeCell ref="B2881:B2883"/>
    <mergeCell ref="C2881:C2883"/>
    <mergeCell ref="D2881:D2883"/>
    <mergeCell ref="E2881:E2883"/>
    <mergeCell ref="F2881:F2883"/>
    <mergeCell ref="G2881:G2883"/>
    <mergeCell ref="N2893:N2896"/>
    <mergeCell ref="B2897:B2899"/>
    <mergeCell ref="C2897:C2899"/>
    <mergeCell ref="D2897:D2899"/>
    <mergeCell ref="E2897:E2899"/>
    <mergeCell ref="F2897:F2899"/>
    <mergeCell ref="G2897:G2899"/>
    <mergeCell ref="N2897:N2899"/>
    <mergeCell ref="B2893:B2896"/>
    <mergeCell ref="C2893:C2896"/>
    <mergeCell ref="D2893:D2896"/>
    <mergeCell ref="E2893:E2896"/>
    <mergeCell ref="F2893:F2896"/>
    <mergeCell ref="G2893:G2896"/>
    <mergeCell ref="B2890:B2892"/>
    <mergeCell ref="C2890:C2892"/>
    <mergeCell ref="D2890:D2892"/>
    <mergeCell ref="E2890:E2892"/>
    <mergeCell ref="F2890:F2892"/>
    <mergeCell ref="G2890:G2892"/>
    <mergeCell ref="N2906:N2908"/>
    <mergeCell ref="B2909:B2911"/>
    <mergeCell ref="C2909:C2911"/>
    <mergeCell ref="D2909:D2911"/>
    <mergeCell ref="E2909:E2911"/>
    <mergeCell ref="F2909:F2911"/>
    <mergeCell ref="G2909:G2911"/>
    <mergeCell ref="N2909:N2911"/>
    <mergeCell ref="B2906:B2908"/>
    <mergeCell ref="C2906:C2908"/>
    <mergeCell ref="D2906:D2908"/>
    <mergeCell ref="E2906:E2908"/>
    <mergeCell ref="F2906:F2908"/>
    <mergeCell ref="G2906:G2908"/>
    <mergeCell ref="N2900:N2902"/>
    <mergeCell ref="B2903:B2905"/>
    <mergeCell ref="C2903:C2905"/>
    <mergeCell ref="D2903:D2905"/>
    <mergeCell ref="E2903:E2905"/>
    <mergeCell ref="F2903:F2905"/>
    <mergeCell ref="G2903:G2905"/>
    <mergeCell ref="N2903:N2905"/>
    <mergeCell ref="B2900:B2902"/>
    <mergeCell ref="C2900:C2902"/>
    <mergeCell ref="D2900:D2902"/>
    <mergeCell ref="E2900:E2902"/>
    <mergeCell ref="F2900:F2902"/>
    <mergeCell ref="G2900:G2902"/>
    <mergeCell ref="B2921:B2922"/>
    <mergeCell ref="C2921:C2922"/>
    <mergeCell ref="D2921:D2922"/>
    <mergeCell ref="E2921:E2922"/>
    <mergeCell ref="F2921:F2922"/>
    <mergeCell ref="G2921:G2922"/>
    <mergeCell ref="B2918:B2920"/>
    <mergeCell ref="C2918:C2920"/>
    <mergeCell ref="D2918:D2920"/>
    <mergeCell ref="E2918:E2920"/>
    <mergeCell ref="F2918:F2920"/>
    <mergeCell ref="G2918:G2920"/>
    <mergeCell ref="N2912:N2914"/>
    <mergeCell ref="B2915:B2917"/>
    <mergeCell ref="C2915:C2917"/>
    <mergeCell ref="D2915:D2917"/>
    <mergeCell ref="E2915:E2917"/>
    <mergeCell ref="F2915:F2917"/>
    <mergeCell ref="G2915:G2917"/>
    <mergeCell ref="B2912:B2914"/>
    <mergeCell ref="C2912:C2914"/>
    <mergeCell ref="D2912:D2914"/>
    <mergeCell ref="E2912:E2914"/>
    <mergeCell ref="F2912:F2914"/>
    <mergeCell ref="G2912:G2914"/>
    <mergeCell ref="B2929:B2931"/>
    <mergeCell ref="C2929:C2931"/>
    <mergeCell ref="D2929:D2931"/>
    <mergeCell ref="E2929:E2931"/>
    <mergeCell ref="F2929:F2931"/>
    <mergeCell ref="G2929:G2931"/>
    <mergeCell ref="B2926:B2928"/>
    <mergeCell ref="C2926:C2928"/>
    <mergeCell ref="D2926:D2928"/>
    <mergeCell ref="E2926:E2928"/>
    <mergeCell ref="F2926:F2928"/>
    <mergeCell ref="G2926:G2928"/>
    <mergeCell ref="B2923:B2925"/>
    <mergeCell ref="C2923:C2925"/>
    <mergeCell ref="D2923:D2925"/>
    <mergeCell ref="E2923:E2925"/>
    <mergeCell ref="F2923:F2925"/>
    <mergeCell ref="G2923:G2925"/>
    <mergeCell ref="B2938:B2940"/>
    <mergeCell ref="C2938:C2940"/>
    <mergeCell ref="D2938:D2940"/>
    <mergeCell ref="E2938:E2940"/>
    <mergeCell ref="F2938:F2940"/>
    <mergeCell ref="G2938:G2940"/>
    <mergeCell ref="B2935:B2937"/>
    <mergeCell ref="C2935:C2937"/>
    <mergeCell ref="D2935:D2937"/>
    <mergeCell ref="E2935:E2937"/>
    <mergeCell ref="F2935:F2937"/>
    <mergeCell ref="G2935:G2937"/>
    <mergeCell ref="B2932:B2934"/>
    <mergeCell ref="C2932:C2934"/>
    <mergeCell ref="D2932:D2934"/>
    <mergeCell ref="E2932:E2934"/>
    <mergeCell ref="F2932:F2934"/>
    <mergeCell ref="G2932:G2934"/>
    <mergeCell ref="B2947:B2949"/>
    <mergeCell ref="C2947:C2949"/>
    <mergeCell ref="D2947:D2949"/>
    <mergeCell ref="E2947:E2949"/>
    <mergeCell ref="F2947:F2949"/>
    <mergeCell ref="G2947:G2949"/>
    <mergeCell ref="B2944:B2946"/>
    <mergeCell ref="C2944:C2946"/>
    <mergeCell ref="D2944:D2946"/>
    <mergeCell ref="E2944:E2946"/>
    <mergeCell ref="F2944:F2946"/>
    <mergeCell ref="G2944:G2946"/>
    <mergeCell ref="B2941:B2943"/>
    <mergeCell ref="C2941:C2943"/>
    <mergeCell ref="D2941:D2943"/>
    <mergeCell ref="E2941:E2943"/>
    <mergeCell ref="F2941:F2943"/>
    <mergeCell ref="G2941:G2943"/>
    <mergeCell ref="N2953:N2955"/>
    <mergeCell ref="B2956:B2958"/>
    <mergeCell ref="C2956:C2958"/>
    <mergeCell ref="D2956:D2958"/>
    <mergeCell ref="E2956:E2958"/>
    <mergeCell ref="F2956:F2958"/>
    <mergeCell ref="G2956:G2958"/>
    <mergeCell ref="N2956:N2958"/>
    <mergeCell ref="B2953:B2955"/>
    <mergeCell ref="C2953:C2955"/>
    <mergeCell ref="D2953:D2955"/>
    <mergeCell ref="E2953:E2955"/>
    <mergeCell ref="F2953:F2955"/>
    <mergeCell ref="G2953:G2955"/>
    <mergeCell ref="B2950:B2952"/>
    <mergeCell ref="C2950:C2952"/>
    <mergeCell ref="D2950:D2952"/>
    <mergeCell ref="E2950:E2952"/>
    <mergeCell ref="F2950:F2952"/>
    <mergeCell ref="G2950:G2952"/>
    <mergeCell ref="N2965:N2967"/>
    <mergeCell ref="B2968:B2970"/>
    <mergeCell ref="C2968:C2970"/>
    <mergeCell ref="D2968:D2970"/>
    <mergeCell ref="G2968:G2970"/>
    <mergeCell ref="N2968:N2970"/>
    <mergeCell ref="B2965:B2967"/>
    <mergeCell ref="C2965:C2967"/>
    <mergeCell ref="D2965:D2967"/>
    <mergeCell ref="E2965:E2970"/>
    <mergeCell ref="F2965:F2970"/>
    <mergeCell ref="G2965:G2967"/>
    <mergeCell ref="N2959:N2961"/>
    <mergeCell ref="B2962:B2964"/>
    <mergeCell ref="C2962:C2964"/>
    <mergeCell ref="D2962:D2964"/>
    <mergeCell ref="E2962:E2964"/>
    <mergeCell ref="F2962:F2964"/>
    <mergeCell ref="G2962:G2964"/>
    <mergeCell ref="N2962:N2964"/>
    <mergeCell ref="B2959:B2961"/>
    <mergeCell ref="C2959:C2961"/>
    <mergeCell ref="D2959:D2961"/>
    <mergeCell ref="E2959:E2961"/>
    <mergeCell ref="F2959:F2961"/>
    <mergeCell ref="G2959:G2961"/>
    <mergeCell ref="N2977:N2979"/>
    <mergeCell ref="B2980:B2982"/>
    <mergeCell ref="C2980:C2982"/>
    <mergeCell ref="D2980:D2982"/>
    <mergeCell ref="E2980:E2982"/>
    <mergeCell ref="F2980:F2982"/>
    <mergeCell ref="G2980:G2982"/>
    <mergeCell ref="N2980:N2982"/>
    <mergeCell ref="B2977:B2979"/>
    <mergeCell ref="C2977:C2979"/>
    <mergeCell ref="D2977:D2979"/>
    <mergeCell ref="E2977:E2979"/>
    <mergeCell ref="F2977:F2979"/>
    <mergeCell ref="G2977:G2979"/>
    <mergeCell ref="N2971:N2973"/>
    <mergeCell ref="B2974:B2976"/>
    <mergeCell ref="C2974:C2976"/>
    <mergeCell ref="D2974:D2976"/>
    <mergeCell ref="E2974:E2976"/>
    <mergeCell ref="F2974:F2976"/>
    <mergeCell ref="G2974:G2976"/>
    <mergeCell ref="N2974:N2976"/>
    <mergeCell ref="B2971:B2973"/>
    <mergeCell ref="C2971:C2973"/>
    <mergeCell ref="D2971:D2973"/>
    <mergeCell ref="E2971:E2973"/>
    <mergeCell ref="F2971:F2973"/>
    <mergeCell ref="G2971:G2973"/>
    <mergeCell ref="N2989:N2991"/>
    <mergeCell ref="B2992:B2994"/>
    <mergeCell ref="C2992:C2994"/>
    <mergeCell ref="D2992:D2994"/>
    <mergeCell ref="E2992:E2994"/>
    <mergeCell ref="F2992:F2994"/>
    <mergeCell ref="G2992:G2994"/>
    <mergeCell ref="N2992:N2994"/>
    <mergeCell ref="B2989:B2991"/>
    <mergeCell ref="C2989:C2991"/>
    <mergeCell ref="D2989:D2991"/>
    <mergeCell ref="E2989:E2991"/>
    <mergeCell ref="F2989:F2991"/>
    <mergeCell ref="G2989:G2991"/>
    <mergeCell ref="N2983:N2985"/>
    <mergeCell ref="B2986:B2988"/>
    <mergeCell ref="C2986:C2988"/>
    <mergeCell ref="D2986:D2988"/>
    <mergeCell ref="E2986:E2988"/>
    <mergeCell ref="F2986:F2988"/>
    <mergeCell ref="G2986:G2988"/>
    <mergeCell ref="N2986:N2988"/>
    <mergeCell ref="B2983:B2985"/>
    <mergeCell ref="C2983:C2985"/>
    <mergeCell ref="D2983:D2985"/>
    <mergeCell ref="E2983:E2985"/>
    <mergeCell ref="F2983:F2985"/>
    <mergeCell ref="G2983:G2985"/>
    <mergeCell ref="N3001:N3003"/>
    <mergeCell ref="B3004:B3006"/>
    <mergeCell ref="C3004:C3006"/>
    <mergeCell ref="D3004:D3006"/>
    <mergeCell ref="E3004:E3006"/>
    <mergeCell ref="F3004:F3006"/>
    <mergeCell ref="G3004:G3006"/>
    <mergeCell ref="N3004:N3006"/>
    <mergeCell ref="B3001:B3003"/>
    <mergeCell ref="C3001:C3003"/>
    <mergeCell ref="D3001:D3003"/>
    <mergeCell ref="E3001:E3003"/>
    <mergeCell ref="F3001:F3003"/>
    <mergeCell ref="G3001:G3003"/>
    <mergeCell ref="N2995:N2997"/>
    <mergeCell ref="B2998:B3000"/>
    <mergeCell ref="C2998:C3000"/>
    <mergeCell ref="D2998:D3000"/>
    <mergeCell ref="E2998:E3000"/>
    <mergeCell ref="F2998:F3000"/>
    <mergeCell ref="G2998:G3000"/>
    <mergeCell ref="N2998:N3000"/>
    <mergeCell ref="B2995:B2997"/>
    <mergeCell ref="C2995:C2997"/>
    <mergeCell ref="D2995:D2997"/>
    <mergeCell ref="E2995:E2997"/>
    <mergeCell ref="F2995:F2997"/>
    <mergeCell ref="G2995:G2997"/>
    <mergeCell ref="N3013:N3015"/>
    <mergeCell ref="B3016:B3018"/>
    <mergeCell ref="C3016:C3018"/>
    <mergeCell ref="D3016:D3018"/>
    <mergeCell ref="E3016:E3018"/>
    <mergeCell ref="F3016:F3018"/>
    <mergeCell ref="G3016:G3018"/>
    <mergeCell ref="N3016:N3018"/>
    <mergeCell ref="B3013:B3015"/>
    <mergeCell ref="C3013:C3015"/>
    <mergeCell ref="D3013:D3015"/>
    <mergeCell ref="E3013:E3015"/>
    <mergeCell ref="F3013:F3015"/>
    <mergeCell ref="G3013:G3015"/>
    <mergeCell ref="N3007:N3009"/>
    <mergeCell ref="B3010:B3012"/>
    <mergeCell ref="C3010:C3012"/>
    <mergeCell ref="D3010:D3012"/>
    <mergeCell ref="E3010:E3012"/>
    <mergeCell ref="F3010:F3012"/>
    <mergeCell ref="G3010:G3012"/>
    <mergeCell ref="N3010:N3012"/>
    <mergeCell ref="B3007:B3009"/>
    <mergeCell ref="C3007:C3009"/>
    <mergeCell ref="D3007:D3009"/>
    <mergeCell ref="E3007:E3009"/>
    <mergeCell ref="F3007:F3009"/>
    <mergeCell ref="G3007:G3009"/>
    <mergeCell ref="N3025:N3027"/>
    <mergeCell ref="B3028:B3030"/>
    <mergeCell ref="C3028:C3030"/>
    <mergeCell ref="D3028:D3030"/>
    <mergeCell ref="E3028:E3030"/>
    <mergeCell ref="F3028:F3030"/>
    <mergeCell ref="G3028:G3030"/>
    <mergeCell ref="N3028:N3030"/>
    <mergeCell ref="B3025:B3027"/>
    <mergeCell ref="C3025:C3027"/>
    <mergeCell ref="D3025:D3027"/>
    <mergeCell ref="E3025:E3027"/>
    <mergeCell ref="F3025:F3027"/>
    <mergeCell ref="G3025:G3027"/>
    <mergeCell ref="N3019:N3021"/>
    <mergeCell ref="B3022:B3024"/>
    <mergeCell ref="C3022:C3024"/>
    <mergeCell ref="D3022:D3024"/>
    <mergeCell ref="E3022:E3024"/>
    <mergeCell ref="F3022:F3024"/>
    <mergeCell ref="G3022:G3024"/>
    <mergeCell ref="N3022:N3024"/>
    <mergeCell ref="B3019:B3021"/>
    <mergeCell ref="C3019:C3021"/>
    <mergeCell ref="D3019:D3021"/>
    <mergeCell ref="E3019:E3021"/>
    <mergeCell ref="F3019:F3021"/>
    <mergeCell ref="G3019:G3021"/>
    <mergeCell ref="N3037:N3039"/>
    <mergeCell ref="B3040:B3042"/>
    <mergeCell ref="C3040:C3042"/>
    <mergeCell ref="D3040:D3042"/>
    <mergeCell ref="E3040:E3042"/>
    <mergeCell ref="F3040:F3042"/>
    <mergeCell ref="G3040:G3042"/>
    <mergeCell ref="N3040:N3042"/>
    <mergeCell ref="B3037:B3039"/>
    <mergeCell ref="C3037:C3039"/>
    <mergeCell ref="D3037:D3039"/>
    <mergeCell ref="E3037:E3039"/>
    <mergeCell ref="F3037:F3039"/>
    <mergeCell ref="G3037:G3039"/>
    <mergeCell ref="N3031:N3033"/>
    <mergeCell ref="B3034:B3036"/>
    <mergeCell ref="C3034:C3036"/>
    <mergeCell ref="D3034:D3036"/>
    <mergeCell ref="E3034:E3036"/>
    <mergeCell ref="F3034:F3036"/>
    <mergeCell ref="G3034:G3036"/>
    <mergeCell ref="N3034:N3036"/>
    <mergeCell ref="B3031:B3033"/>
    <mergeCell ref="C3031:C3033"/>
    <mergeCell ref="D3031:D3033"/>
    <mergeCell ref="E3031:E3033"/>
    <mergeCell ref="F3031:F3033"/>
    <mergeCell ref="G3031:G3033"/>
    <mergeCell ref="N3049:N3051"/>
    <mergeCell ref="B3052:B3054"/>
    <mergeCell ref="C3052:C3054"/>
    <mergeCell ref="D3052:D3054"/>
    <mergeCell ref="E3052:E3054"/>
    <mergeCell ref="F3052:F3054"/>
    <mergeCell ref="G3052:G3054"/>
    <mergeCell ref="N3052:N3054"/>
    <mergeCell ref="B3049:B3051"/>
    <mergeCell ref="C3049:C3051"/>
    <mergeCell ref="D3049:D3051"/>
    <mergeCell ref="E3049:E3051"/>
    <mergeCell ref="F3049:F3051"/>
    <mergeCell ref="G3049:G3051"/>
    <mergeCell ref="N3043:N3045"/>
    <mergeCell ref="B3046:B3048"/>
    <mergeCell ref="C3046:C3048"/>
    <mergeCell ref="D3046:D3048"/>
    <mergeCell ref="E3046:E3048"/>
    <mergeCell ref="F3046:F3048"/>
    <mergeCell ref="G3046:G3048"/>
    <mergeCell ref="N3046:N3048"/>
    <mergeCell ref="B3043:B3045"/>
    <mergeCell ref="C3043:C3045"/>
    <mergeCell ref="D3043:D3045"/>
    <mergeCell ref="E3043:E3045"/>
    <mergeCell ref="F3043:F3045"/>
    <mergeCell ref="G3043:G3045"/>
    <mergeCell ref="N3061:N3063"/>
    <mergeCell ref="B3064:B3066"/>
    <mergeCell ref="C3064:C3066"/>
    <mergeCell ref="D3064:D3066"/>
    <mergeCell ref="E3064:E3066"/>
    <mergeCell ref="F3064:F3066"/>
    <mergeCell ref="G3064:G3066"/>
    <mergeCell ref="N3064:N3066"/>
    <mergeCell ref="B3061:B3063"/>
    <mergeCell ref="C3061:C3063"/>
    <mergeCell ref="D3061:D3063"/>
    <mergeCell ref="E3061:E3063"/>
    <mergeCell ref="F3061:F3063"/>
    <mergeCell ref="G3061:G3063"/>
    <mergeCell ref="N3055:N3057"/>
    <mergeCell ref="B3058:B3060"/>
    <mergeCell ref="C3058:C3060"/>
    <mergeCell ref="D3058:D3060"/>
    <mergeCell ref="E3058:E3060"/>
    <mergeCell ref="F3058:F3060"/>
    <mergeCell ref="G3058:G3060"/>
    <mergeCell ref="N3058:N3060"/>
    <mergeCell ref="B3055:B3057"/>
    <mergeCell ref="C3055:C3057"/>
    <mergeCell ref="D3055:D3057"/>
    <mergeCell ref="E3055:E3057"/>
    <mergeCell ref="F3055:F3057"/>
    <mergeCell ref="G3055:G3057"/>
    <mergeCell ref="N3073:N3075"/>
    <mergeCell ref="B3076:B3078"/>
    <mergeCell ref="C3076:C3078"/>
    <mergeCell ref="D3076:D3078"/>
    <mergeCell ref="E3076:E3078"/>
    <mergeCell ref="F3076:F3078"/>
    <mergeCell ref="G3076:G3078"/>
    <mergeCell ref="N3076:N3078"/>
    <mergeCell ref="B3073:B3075"/>
    <mergeCell ref="C3073:C3075"/>
    <mergeCell ref="D3073:D3075"/>
    <mergeCell ref="E3073:E3075"/>
    <mergeCell ref="F3073:F3075"/>
    <mergeCell ref="G3073:G3075"/>
    <mergeCell ref="N3067:N3069"/>
    <mergeCell ref="B3070:B3072"/>
    <mergeCell ref="C3070:C3072"/>
    <mergeCell ref="D3070:D3072"/>
    <mergeCell ref="E3070:E3072"/>
    <mergeCell ref="F3070:F3072"/>
    <mergeCell ref="G3070:G3072"/>
    <mergeCell ref="N3070:N3072"/>
    <mergeCell ref="B3067:B3069"/>
    <mergeCell ref="C3067:C3069"/>
    <mergeCell ref="D3067:D3069"/>
    <mergeCell ref="E3067:E3069"/>
    <mergeCell ref="F3067:F3069"/>
    <mergeCell ref="G3067:G3069"/>
    <mergeCell ref="N3085:N3087"/>
    <mergeCell ref="B3088:B3090"/>
    <mergeCell ref="C3088:C3090"/>
    <mergeCell ref="D3088:D3090"/>
    <mergeCell ref="E3088:E3090"/>
    <mergeCell ref="F3088:F3090"/>
    <mergeCell ref="G3088:G3090"/>
    <mergeCell ref="N3088:N3090"/>
    <mergeCell ref="B3085:B3087"/>
    <mergeCell ref="C3085:C3087"/>
    <mergeCell ref="D3085:D3087"/>
    <mergeCell ref="E3085:E3087"/>
    <mergeCell ref="F3085:F3087"/>
    <mergeCell ref="G3085:G3087"/>
    <mergeCell ref="N3079:N3081"/>
    <mergeCell ref="B3082:B3084"/>
    <mergeCell ref="C3082:C3084"/>
    <mergeCell ref="D3082:D3084"/>
    <mergeCell ref="E3082:E3084"/>
    <mergeCell ref="F3082:F3084"/>
    <mergeCell ref="G3082:G3084"/>
    <mergeCell ref="N3082:N3084"/>
    <mergeCell ref="B3079:B3081"/>
    <mergeCell ref="C3079:C3081"/>
    <mergeCell ref="D3079:D3081"/>
    <mergeCell ref="E3079:E3081"/>
    <mergeCell ref="F3079:F3081"/>
    <mergeCell ref="G3079:G3081"/>
    <mergeCell ref="N3097:N3099"/>
    <mergeCell ref="B3100:B3102"/>
    <mergeCell ref="C3100:C3102"/>
    <mergeCell ref="D3100:D3102"/>
    <mergeCell ref="E3100:E3102"/>
    <mergeCell ref="F3100:F3102"/>
    <mergeCell ref="G3100:G3102"/>
    <mergeCell ref="N3100:N3102"/>
    <mergeCell ref="B3097:B3099"/>
    <mergeCell ref="C3097:C3099"/>
    <mergeCell ref="D3097:D3099"/>
    <mergeCell ref="E3097:E3099"/>
    <mergeCell ref="F3097:F3099"/>
    <mergeCell ref="G3097:G3099"/>
    <mergeCell ref="N3091:N3093"/>
    <mergeCell ref="B3094:B3096"/>
    <mergeCell ref="C3094:C3096"/>
    <mergeCell ref="D3094:D3096"/>
    <mergeCell ref="E3094:E3096"/>
    <mergeCell ref="F3094:F3096"/>
    <mergeCell ref="G3094:G3096"/>
    <mergeCell ref="N3094:N3096"/>
    <mergeCell ref="B3091:B3093"/>
    <mergeCell ref="C3091:C3093"/>
    <mergeCell ref="D3091:D3093"/>
    <mergeCell ref="E3091:E3093"/>
    <mergeCell ref="F3091:F3093"/>
    <mergeCell ref="G3091:G3093"/>
    <mergeCell ref="B3109:B3111"/>
    <mergeCell ref="C3109:C3111"/>
    <mergeCell ref="D3109:D3111"/>
    <mergeCell ref="E3109:E3111"/>
    <mergeCell ref="F3109:F3111"/>
    <mergeCell ref="G3109:G3111"/>
    <mergeCell ref="N3103:N3105"/>
    <mergeCell ref="B3106:B3108"/>
    <mergeCell ref="C3106:C3108"/>
    <mergeCell ref="D3106:D3108"/>
    <mergeCell ref="E3106:E3108"/>
    <mergeCell ref="F3106:F3108"/>
    <mergeCell ref="G3106:G3108"/>
    <mergeCell ref="N3106:N3108"/>
    <mergeCell ref="B3103:B3105"/>
    <mergeCell ref="C3103:C3105"/>
    <mergeCell ref="D3103:D3105"/>
    <mergeCell ref="E3103:E3105"/>
    <mergeCell ref="F3103:F3105"/>
    <mergeCell ref="G3103:G3105"/>
    <mergeCell ref="N3118:N3120"/>
    <mergeCell ref="B3121:B3123"/>
    <mergeCell ref="C3121:C3123"/>
    <mergeCell ref="D3121:D3123"/>
    <mergeCell ref="E3121:E3123"/>
    <mergeCell ref="F3121:F3123"/>
    <mergeCell ref="G3121:G3123"/>
    <mergeCell ref="N3121:N3123"/>
    <mergeCell ref="B3118:B3120"/>
    <mergeCell ref="C3118:C3120"/>
    <mergeCell ref="D3118:D3120"/>
    <mergeCell ref="E3118:E3120"/>
    <mergeCell ref="F3118:F3120"/>
    <mergeCell ref="G3118:G3120"/>
    <mergeCell ref="N3112:N3114"/>
    <mergeCell ref="B3115:B3117"/>
    <mergeCell ref="C3115:C3117"/>
    <mergeCell ref="D3115:D3117"/>
    <mergeCell ref="E3115:E3117"/>
    <mergeCell ref="F3115:F3117"/>
    <mergeCell ref="G3115:G3117"/>
    <mergeCell ref="N3115:N3117"/>
    <mergeCell ref="B3112:B3114"/>
    <mergeCell ref="C3112:C3114"/>
    <mergeCell ref="D3112:D3114"/>
    <mergeCell ref="E3112:E3114"/>
    <mergeCell ref="F3112:F3114"/>
    <mergeCell ref="G3112:G3114"/>
    <mergeCell ref="B3130:B3132"/>
    <mergeCell ref="C3130:C3132"/>
    <mergeCell ref="D3130:D3132"/>
    <mergeCell ref="E3130:E3132"/>
    <mergeCell ref="F3130:F3132"/>
    <mergeCell ref="G3130:G3132"/>
    <mergeCell ref="N3124:N3126"/>
    <mergeCell ref="B3127:B3129"/>
    <mergeCell ref="C3127:C3129"/>
    <mergeCell ref="D3127:D3129"/>
    <mergeCell ref="E3127:E3129"/>
    <mergeCell ref="F3127:F3129"/>
    <mergeCell ref="G3127:G3129"/>
    <mergeCell ref="B3124:B3126"/>
    <mergeCell ref="C3124:C3126"/>
    <mergeCell ref="D3124:D3126"/>
    <mergeCell ref="E3124:E3126"/>
    <mergeCell ref="F3124:F3126"/>
    <mergeCell ref="G3124:G3126"/>
    <mergeCell ref="B3139:B3141"/>
    <mergeCell ref="C3139:C3141"/>
    <mergeCell ref="D3139:D3141"/>
    <mergeCell ref="E3139:E3141"/>
    <mergeCell ref="F3139:F3141"/>
    <mergeCell ref="G3139:G3141"/>
    <mergeCell ref="B3136:B3138"/>
    <mergeCell ref="C3136:C3138"/>
    <mergeCell ref="D3136:D3138"/>
    <mergeCell ref="E3136:E3138"/>
    <mergeCell ref="F3136:F3138"/>
    <mergeCell ref="G3136:G3138"/>
    <mergeCell ref="B3133:B3135"/>
    <mergeCell ref="C3133:C3135"/>
    <mergeCell ref="D3133:D3135"/>
    <mergeCell ref="E3133:E3135"/>
    <mergeCell ref="F3133:F3135"/>
    <mergeCell ref="G3133:G3135"/>
    <mergeCell ref="B3148:B3150"/>
    <mergeCell ref="C3148:C3150"/>
    <mergeCell ref="D3148:D3150"/>
    <mergeCell ref="E3148:E3150"/>
    <mergeCell ref="F3148:F3150"/>
    <mergeCell ref="G3148:G3150"/>
    <mergeCell ref="B3145:B3147"/>
    <mergeCell ref="C3145:C3147"/>
    <mergeCell ref="D3145:D3147"/>
    <mergeCell ref="E3145:E3147"/>
    <mergeCell ref="F3145:F3147"/>
    <mergeCell ref="G3145:G3147"/>
    <mergeCell ref="B3142:B3144"/>
    <mergeCell ref="C3142:C3144"/>
    <mergeCell ref="D3142:D3144"/>
    <mergeCell ref="E3142:E3144"/>
    <mergeCell ref="F3142:F3144"/>
    <mergeCell ref="G3142:G3144"/>
    <mergeCell ref="B3157:B3159"/>
    <mergeCell ref="C3157:C3159"/>
    <mergeCell ref="D3157:D3159"/>
    <mergeCell ref="E3157:E3159"/>
    <mergeCell ref="F3157:F3159"/>
    <mergeCell ref="G3157:G3159"/>
    <mergeCell ref="B3154:B3156"/>
    <mergeCell ref="C3154:C3156"/>
    <mergeCell ref="D3154:D3156"/>
    <mergeCell ref="E3154:E3156"/>
    <mergeCell ref="F3154:F3156"/>
    <mergeCell ref="G3154:G3156"/>
    <mergeCell ref="B3151:B3153"/>
    <mergeCell ref="C3151:C3153"/>
    <mergeCell ref="D3151:D3153"/>
    <mergeCell ref="E3151:E3153"/>
    <mergeCell ref="F3151:F3153"/>
    <mergeCell ref="G3151:G3153"/>
    <mergeCell ref="B3166:B3168"/>
    <mergeCell ref="C3166:C3168"/>
    <mergeCell ref="D3166:D3168"/>
    <mergeCell ref="E3166:E3168"/>
    <mergeCell ref="F3166:F3168"/>
    <mergeCell ref="G3166:G3168"/>
    <mergeCell ref="B3163:B3165"/>
    <mergeCell ref="C3163:C3165"/>
    <mergeCell ref="D3163:D3165"/>
    <mergeCell ref="E3163:E3165"/>
    <mergeCell ref="F3163:F3165"/>
    <mergeCell ref="G3163:G3165"/>
    <mergeCell ref="B3160:B3162"/>
    <mergeCell ref="C3160:C3162"/>
    <mergeCell ref="D3160:D3162"/>
    <mergeCell ref="E3160:E3162"/>
    <mergeCell ref="F3160:F3162"/>
    <mergeCell ref="G3160:G3162"/>
    <mergeCell ref="N3175:N3177"/>
    <mergeCell ref="B3178:B3180"/>
    <mergeCell ref="C3178:C3180"/>
    <mergeCell ref="D3178:D3180"/>
    <mergeCell ref="E3178:E3180"/>
    <mergeCell ref="F3178:F3180"/>
    <mergeCell ref="G3178:G3180"/>
    <mergeCell ref="N3178:N3180"/>
    <mergeCell ref="B3175:B3177"/>
    <mergeCell ref="C3175:C3177"/>
    <mergeCell ref="D3175:D3177"/>
    <mergeCell ref="E3175:E3177"/>
    <mergeCell ref="F3175:F3177"/>
    <mergeCell ref="G3175:G3177"/>
    <mergeCell ref="N3169:N3171"/>
    <mergeCell ref="B3172:B3174"/>
    <mergeCell ref="C3172:C3174"/>
    <mergeCell ref="D3172:D3174"/>
    <mergeCell ref="E3172:E3174"/>
    <mergeCell ref="F3172:F3174"/>
    <mergeCell ref="G3172:G3174"/>
    <mergeCell ref="N3172:N3174"/>
    <mergeCell ref="B3169:B3171"/>
    <mergeCell ref="C3169:C3171"/>
    <mergeCell ref="D3169:D3171"/>
    <mergeCell ref="E3169:E3171"/>
    <mergeCell ref="F3169:F3171"/>
    <mergeCell ref="G3169:G3171"/>
    <mergeCell ref="N3187:N3189"/>
    <mergeCell ref="B3190:B3192"/>
    <mergeCell ref="C3190:C3192"/>
    <mergeCell ref="D3190:D3192"/>
    <mergeCell ref="E3190:E3192"/>
    <mergeCell ref="F3190:F3192"/>
    <mergeCell ref="G3190:G3192"/>
    <mergeCell ref="N3190:N3192"/>
    <mergeCell ref="B3187:B3189"/>
    <mergeCell ref="C3187:C3189"/>
    <mergeCell ref="D3187:D3189"/>
    <mergeCell ref="E3187:E3189"/>
    <mergeCell ref="F3187:F3189"/>
    <mergeCell ref="G3187:G3189"/>
    <mergeCell ref="N3181:N3183"/>
    <mergeCell ref="B3184:B3186"/>
    <mergeCell ref="C3184:C3186"/>
    <mergeCell ref="D3184:D3186"/>
    <mergeCell ref="E3184:E3186"/>
    <mergeCell ref="F3184:F3186"/>
    <mergeCell ref="G3184:G3186"/>
    <mergeCell ref="B3181:B3183"/>
    <mergeCell ref="C3181:C3183"/>
    <mergeCell ref="D3181:D3183"/>
    <mergeCell ref="E3181:E3183"/>
    <mergeCell ref="F3181:F3183"/>
    <mergeCell ref="G3181:G3183"/>
    <mergeCell ref="N3199:N3201"/>
    <mergeCell ref="B3202:B3204"/>
    <mergeCell ref="C3202:C3204"/>
    <mergeCell ref="D3202:D3204"/>
    <mergeCell ref="E3202:E3204"/>
    <mergeCell ref="F3202:F3204"/>
    <mergeCell ref="G3202:G3204"/>
    <mergeCell ref="N3202:N3204"/>
    <mergeCell ref="B3199:B3201"/>
    <mergeCell ref="C3199:C3201"/>
    <mergeCell ref="D3199:D3201"/>
    <mergeCell ref="E3199:E3201"/>
    <mergeCell ref="F3199:F3201"/>
    <mergeCell ref="G3199:G3201"/>
    <mergeCell ref="N3193:N3195"/>
    <mergeCell ref="B3196:B3198"/>
    <mergeCell ref="C3196:C3198"/>
    <mergeCell ref="D3196:D3198"/>
    <mergeCell ref="E3196:E3198"/>
    <mergeCell ref="F3196:F3198"/>
    <mergeCell ref="G3196:G3198"/>
    <mergeCell ref="N3196:N3198"/>
    <mergeCell ref="B3193:B3195"/>
    <mergeCell ref="C3193:C3195"/>
    <mergeCell ref="D3193:D3195"/>
    <mergeCell ref="E3193:E3195"/>
    <mergeCell ref="F3193:F3195"/>
    <mergeCell ref="G3193:G3195"/>
    <mergeCell ref="N3211:N3213"/>
    <mergeCell ref="B3214:B3216"/>
    <mergeCell ref="C3214:C3216"/>
    <mergeCell ref="D3214:D3216"/>
    <mergeCell ref="E3214:E3216"/>
    <mergeCell ref="F3214:F3216"/>
    <mergeCell ref="G3214:G3216"/>
    <mergeCell ref="N3214:N3216"/>
    <mergeCell ref="B3211:B3213"/>
    <mergeCell ref="C3211:C3213"/>
    <mergeCell ref="D3211:D3213"/>
    <mergeCell ref="E3211:E3213"/>
    <mergeCell ref="F3211:F3213"/>
    <mergeCell ref="G3211:G3213"/>
    <mergeCell ref="N3205:N3207"/>
    <mergeCell ref="B3208:B3210"/>
    <mergeCell ref="C3208:C3210"/>
    <mergeCell ref="D3208:D3210"/>
    <mergeCell ref="E3208:E3210"/>
    <mergeCell ref="F3208:F3210"/>
    <mergeCell ref="G3208:G3210"/>
    <mergeCell ref="N3208:N3210"/>
    <mergeCell ref="B3205:B3207"/>
    <mergeCell ref="C3205:C3207"/>
    <mergeCell ref="D3205:D3207"/>
    <mergeCell ref="E3205:E3207"/>
    <mergeCell ref="F3205:F3207"/>
    <mergeCell ref="G3205:G3207"/>
    <mergeCell ref="N3223:N3225"/>
    <mergeCell ref="B3226:B3228"/>
    <mergeCell ref="C3226:C3228"/>
    <mergeCell ref="D3226:D3228"/>
    <mergeCell ref="E3226:E3228"/>
    <mergeCell ref="F3226:F3228"/>
    <mergeCell ref="G3226:G3228"/>
    <mergeCell ref="N3226:N3228"/>
    <mergeCell ref="B3223:B3225"/>
    <mergeCell ref="C3223:C3225"/>
    <mergeCell ref="D3223:D3225"/>
    <mergeCell ref="E3223:E3225"/>
    <mergeCell ref="F3223:F3225"/>
    <mergeCell ref="G3223:G3225"/>
    <mergeCell ref="N3217:N3219"/>
    <mergeCell ref="B3220:B3222"/>
    <mergeCell ref="C3220:C3222"/>
    <mergeCell ref="D3220:D3222"/>
    <mergeCell ref="E3220:E3222"/>
    <mergeCell ref="F3220:F3222"/>
    <mergeCell ref="G3220:G3222"/>
    <mergeCell ref="N3220:N3222"/>
    <mergeCell ref="B3217:B3219"/>
    <mergeCell ref="C3217:C3219"/>
    <mergeCell ref="D3217:D3219"/>
    <mergeCell ref="E3217:E3219"/>
    <mergeCell ref="F3217:F3219"/>
    <mergeCell ref="G3217:G3219"/>
    <mergeCell ref="N3235:N3237"/>
    <mergeCell ref="B3238:B3240"/>
    <mergeCell ref="C3238:C3240"/>
    <mergeCell ref="D3238:D3240"/>
    <mergeCell ref="E3238:E3240"/>
    <mergeCell ref="F3238:F3240"/>
    <mergeCell ref="G3238:G3240"/>
    <mergeCell ref="B3235:B3237"/>
    <mergeCell ref="C3235:C3237"/>
    <mergeCell ref="D3235:D3237"/>
    <mergeCell ref="E3235:E3237"/>
    <mergeCell ref="F3235:F3237"/>
    <mergeCell ref="G3235:G3237"/>
    <mergeCell ref="N3229:N3231"/>
    <mergeCell ref="B3232:B3234"/>
    <mergeCell ref="C3232:C3234"/>
    <mergeCell ref="D3232:D3234"/>
    <mergeCell ref="E3232:E3234"/>
    <mergeCell ref="F3232:F3234"/>
    <mergeCell ref="G3232:G3234"/>
    <mergeCell ref="N3232:N3234"/>
    <mergeCell ref="B3229:B3231"/>
    <mergeCell ref="C3229:C3231"/>
    <mergeCell ref="D3229:D3231"/>
    <mergeCell ref="E3229:E3231"/>
    <mergeCell ref="F3229:F3231"/>
    <mergeCell ref="G3229:G3231"/>
    <mergeCell ref="N3244:N3246"/>
    <mergeCell ref="B3247:B3249"/>
    <mergeCell ref="C3247:C3249"/>
    <mergeCell ref="D3247:D3249"/>
    <mergeCell ref="E3247:E3249"/>
    <mergeCell ref="F3247:F3249"/>
    <mergeCell ref="G3247:G3249"/>
    <mergeCell ref="N3247:N3249"/>
    <mergeCell ref="B3244:B3246"/>
    <mergeCell ref="C3244:C3246"/>
    <mergeCell ref="D3244:D3246"/>
    <mergeCell ref="E3244:E3246"/>
    <mergeCell ref="F3244:F3246"/>
    <mergeCell ref="G3244:G3246"/>
    <mergeCell ref="B3241:B3243"/>
    <mergeCell ref="C3241:C3243"/>
    <mergeCell ref="D3241:D3243"/>
    <mergeCell ref="E3241:E3243"/>
    <mergeCell ref="F3241:F3243"/>
    <mergeCell ref="G3241:G3243"/>
    <mergeCell ref="N3256:N3258"/>
    <mergeCell ref="B3259:B3261"/>
    <mergeCell ref="C3259:C3261"/>
    <mergeCell ref="D3259:D3261"/>
    <mergeCell ref="E3259:E3261"/>
    <mergeCell ref="F3259:F3261"/>
    <mergeCell ref="G3259:G3261"/>
    <mergeCell ref="N3259:N3261"/>
    <mergeCell ref="B3256:B3258"/>
    <mergeCell ref="C3256:C3258"/>
    <mergeCell ref="D3256:D3258"/>
    <mergeCell ref="E3256:E3258"/>
    <mergeCell ref="F3256:F3258"/>
    <mergeCell ref="G3256:G3258"/>
    <mergeCell ref="N3250:N3252"/>
    <mergeCell ref="B3253:B3255"/>
    <mergeCell ref="C3253:C3255"/>
    <mergeCell ref="D3253:D3255"/>
    <mergeCell ref="E3253:E3255"/>
    <mergeCell ref="F3253:F3255"/>
    <mergeCell ref="G3253:G3255"/>
    <mergeCell ref="N3253:N3255"/>
    <mergeCell ref="B3250:B3252"/>
    <mergeCell ref="C3250:C3252"/>
    <mergeCell ref="D3250:D3252"/>
    <mergeCell ref="E3250:E3252"/>
    <mergeCell ref="F3250:F3252"/>
    <mergeCell ref="G3250:G3252"/>
    <mergeCell ref="N3268:N3270"/>
    <mergeCell ref="B3271:B3273"/>
    <mergeCell ref="C3271:C3273"/>
    <mergeCell ref="D3271:D3273"/>
    <mergeCell ref="E3271:E3273"/>
    <mergeCell ref="F3271:F3273"/>
    <mergeCell ref="G3271:G3273"/>
    <mergeCell ref="N3271:N3273"/>
    <mergeCell ref="B3268:B3270"/>
    <mergeCell ref="C3268:C3270"/>
    <mergeCell ref="D3268:D3270"/>
    <mergeCell ref="E3268:E3270"/>
    <mergeCell ref="F3268:F3270"/>
    <mergeCell ref="G3268:G3270"/>
    <mergeCell ref="N3262:N3264"/>
    <mergeCell ref="B3265:B3267"/>
    <mergeCell ref="C3265:C3267"/>
    <mergeCell ref="D3265:D3267"/>
    <mergeCell ref="E3265:E3267"/>
    <mergeCell ref="F3265:F3267"/>
    <mergeCell ref="G3265:G3267"/>
    <mergeCell ref="N3265:N3267"/>
    <mergeCell ref="B3262:B3264"/>
    <mergeCell ref="C3262:C3264"/>
    <mergeCell ref="D3262:D3264"/>
    <mergeCell ref="E3262:E3264"/>
    <mergeCell ref="F3262:F3264"/>
    <mergeCell ref="G3262:G3264"/>
    <mergeCell ref="N3280:N3282"/>
    <mergeCell ref="B3283:B3285"/>
    <mergeCell ref="C3283:C3285"/>
    <mergeCell ref="D3283:D3285"/>
    <mergeCell ref="E3283:E3285"/>
    <mergeCell ref="F3283:F3285"/>
    <mergeCell ref="G3283:G3285"/>
    <mergeCell ref="N3283:N3285"/>
    <mergeCell ref="B3280:B3282"/>
    <mergeCell ref="C3280:C3282"/>
    <mergeCell ref="D3280:D3282"/>
    <mergeCell ref="E3280:E3282"/>
    <mergeCell ref="F3280:F3282"/>
    <mergeCell ref="G3280:G3282"/>
    <mergeCell ref="N3274:N3276"/>
    <mergeCell ref="B3277:B3279"/>
    <mergeCell ref="C3277:C3279"/>
    <mergeCell ref="D3277:D3279"/>
    <mergeCell ref="E3277:E3279"/>
    <mergeCell ref="F3277:F3279"/>
    <mergeCell ref="G3277:G3279"/>
    <mergeCell ref="N3277:N3279"/>
    <mergeCell ref="B3274:B3276"/>
    <mergeCell ref="C3274:C3276"/>
    <mergeCell ref="D3274:D3276"/>
    <mergeCell ref="E3274:E3276"/>
    <mergeCell ref="F3274:F3276"/>
    <mergeCell ref="G3274:G3276"/>
    <mergeCell ref="N3292:N3294"/>
    <mergeCell ref="B3295:B3297"/>
    <mergeCell ref="C3295:C3297"/>
    <mergeCell ref="D3295:D3297"/>
    <mergeCell ref="E3295:E3297"/>
    <mergeCell ref="F3295:F3297"/>
    <mergeCell ref="G3295:G3297"/>
    <mergeCell ref="N3295:N3297"/>
    <mergeCell ref="B3292:B3294"/>
    <mergeCell ref="C3292:C3294"/>
    <mergeCell ref="D3292:D3294"/>
    <mergeCell ref="E3292:E3294"/>
    <mergeCell ref="F3292:F3294"/>
    <mergeCell ref="G3292:G3294"/>
    <mergeCell ref="N3286:N3288"/>
    <mergeCell ref="B3289:B3291"/>
    <mergeCell ref="C3289:C3291"/>
    <mergeCell ref="D3289:D3291"/>
    <mergeCell ref="E3289:E3291"/>
    <mergeCell ref="F3289:F3291"/>
    <mergeCell ref="G3289:G3291"/>
    <mergeCell ref="N3289:N3291"/>
    <mergeCell ref="B3286:B3288"/>
    <mergeCell ref="C3286:C3288"/>
    <mergeCell ref="D3286:D3288"/>
    <mergeCell ref="E3286:E3288"/>
    <mergeCell ref="F3286:F3288"/>
    <mergeCell ref="G3286:G3288"/>
    <mergeCell ref="N3304:N3306"/>
    <mergeCell ref="B3307:B3309"/>
    <mergeCell ref="C3307:C3309"/>
    <mergeCell ref="D3307:D3309"/>
    <mergeCell ref="E3307:E3309"/>
    <mergeCell ref="F3307:F3309"/>
    <mergeCell ref="G3307:G3309"/>
    <mergeCell ref="N3307:N3309"/>
    <mergeCell ref="B3304:B3306"/>
    <mergeCell ref="C3304:C3306"/>
    <mergeCell ref="D3304:D3306"/>
    <mergeCell ref="E3304:E3306"/>
    <mergeCell ref="F3304:F3306"/>
    <mergeCell ref="G3304:G3306"/>
    <mergeCell ref="N3298:N3300"/>
    <mergeCell ref="B3301:B3303"/>
    <mergeCell ref="C3301:C3303"/>
    <mergeCell ref="D3301:D3303"/>
    <mergeCell ref="E3301:E3303"/>
    <mergeCell ref="F3301:F3303"/>
    <mergeCell ref="G3301:G3303"/>
    <mergeCell ref="N3301:N3303"/>
    <mergeCell ref="B3298:B3300"/>
    <mergeCell ref="C3298:C3300"/>
    <mergeCell ref="D3298:D3300"/>
    <mergeCell ref="E3298:E3300"/>
    <mergeCell ref="F3298:F3300"/>
    <mergeCell ref="G3298:G3300"/>
    <mergeCell ref="N3316:N3318"/>
    <mergeCell ref="B3319:B3321"/>
    <mergeCell ref="C3319:C3321"/>
    <mergeCell ref="D3319:D3321"/>
    <mergeCell ref="E3319:E3321"/>
    <mergeCell ref="F3319:F3321"/>
    <mergeCell ref="G3319:G3321"/>
    <mergeCell ref="N3319:N3321"/>
    <mergeCell ref="B3316:B3318"/>
    <mergeCell ref="C3316:C3318"/>
    <mergeCell ref="D3316:D3318"/>
    <mergeCell ref="E3316:E3318"/>
    <mergeCell ref="F3316:F3318"/>
    <mergeCell ref="G3316:G3318"/>
    <mergeCell ref="N3310:N3312"/>
    <mergeCell ref="B3313:B3315"/>
    <mergeCell ref="C3313:C3315"/>
    <mergeCell ref="D3313:D3315"/>
    <mergeCell ref="E3313:E3315"/>
    <mergeCell ref="F3313:F3315"/>
    <mergeCell ref="G3313:G3315"/>
    <mergeCell ref="N3313:N3315"/>
    <mergeCell ref="B3310:B3312"/>
    <mergeCell ref="C3310:C3312"/>
    <mergeCell ref="D3310:D3312"/>
    <mergeCell ref="E3310:E3312"/>
    <mergeCell ref="F3310:F3312"/>
    <mergeCell ref="G3310:G3312"/>
    <mergeCell ref="N3328:N3330"/>
    <mergeCell ref="B3331:B3333"/>
    <mergeCell ref="C3331:C3333"/>
    <mergeCell ref="D3331:D3333"/>
    <mergeCell ref="E3331:E3333"/>
    <mergeCell ref="F3331:F3333"/>
    <mergeCell ref="G3331:G3333"/>
    <mergeCell ref="N3331:N3333"/>
    <mergeCell ref="B3328:B3330"/>
    <mergeCell ref="C3328:C3330"/>
    <mergeCell ref="D3328:D3330"/>
    <mergeCell ref="E3328:E3330"/>
    <mergeCell ref="F3328:F3330"/>
    <mergeCell ref="G3328:G3330"/>
    <mergeCell ref="N3322:N3324"/>
    <mergeCell ref="B3325:B3327"/>
    <mergeCell ref="C3325:C3327"/>
    <mergeCell ref="D3325:D3327"/>
    <mergeCell ref="E3325:E3327"/>
    <mergeCell ref="F3325:F3327"/>
    <mergeCell ref="G3325:G3327"/>
    <mergeCell ref="N3325:N3327"/>
    <mergeCell ref="B3322:B3324"/>
    <mergeCell ref="C3322:C3324"/>
    <mergeCell ref="D3322:D3324"/>
    <mergeCell ref="E3322:E3324"/>
    <mergeCell ref="F3322:F3324"/>
    <mergeCell ref="G3322:G3324"/>
    <mergeCell ref="N3340:N3342"/>
    <mergeCell ref="B3343:B3345"/>
    <mergeCell ref="C3343:C3345"/>
    <mergeCell ref="D3343:D3345"/>
    <mergeCell ref="E3343:E3345"/>
    <mergeCell ref="F3343:F3345"/>
    <mergeCell ref="G3343:G3345"/>
    <mergeCell ref="N3343:N3345"/>
    <mergeCell ref="B3340:B3342"/>
    <mergeCell ref="C3340:C3342"/>
    <mergeCell ref="D3340:D3342"/>
    <mergeCell ref="E3340:E3342"/>
    <mergeCell ref="F3340:F3342"/>
    <mergeCell ref="G3340:G3342"/>
    <mergeCell ref="N3334:N3336"/>
    <mergeCell ref="B3337:B3339"/>
    <mergeCell ref="C3337:C3339"/>
    <mergeCell ref="D3337:D3339"/>
    <mergeCell ref="E3337:E3339"/>
    <mergeCell ref="F3337:F3339"/>
    <mergeCell ref="G3337:G3339"/>
    <mergeCell ref="N3337:N3339"/>
    <mergeCell ref="B3334:B3336"/>
    <mergeCell ref="C3334:C3336"/>
    <mergeCell ref="D3334:D3336"/>
    <mergeCell ref="E3334:E3336"/>
    <mergeCell ref="F3334:F3336"/>
    <mergeCell ref="G3334:G3336"/>
    <mergeCell ref="N3352:N3354"/>
    <mergeCell ref="B3355:B3357"/>
    <mergeCell ref="C3355:C3357"/>
    <mergeCell ref="D3355:D3357"/>
    <mergeCell ref="E3355:E3357"/>
    <mergeCell ref="F3355:F3357"/>
    <mergeCell ref="G3355:G3357"/>
    <mergeCell ref="N3355:N3357"/>
    <mergeCell ref="B3352:B3354"/>
    <mergeCell ref="C3352:C3354"/>
    <mergeCell ref="D3352:D3354"/>
    <mergeCell ref="E3352:E3354"/>
    <mergeCell ref="F3352:F3354"/>
    <mergeCell ref="G3352:G3354"/>
    <mergeCell ref="N3346:N3348"/>
    <mergeCell ref="B3349:B3351"/>
    <mergeCell ref="C3349:C3351"/>
    <mergeCell ref="D3349:D3351"/>
    <mergeCell ref="E3349:E3351"/>
    <mergeCell ref="F3349:F3351"/>
    <mergeCell ref="G3349:G3351"/>
    <mergeCell ref="N3349:N3351"/>
    <mergeCell ref="B3346:B3348"/>
    <mergeCell ref="C3346:C3348"/>
    <mergeCell ref="D3346:D3348"/>
    <mergeCell ref="E3346:E3348"/>
    <mergeCell ref="F3346:F3348"/>
    <mergeCell ref="G3346:G3348"/>
    <mergeCell ref="N3364:N3366"/>
    <mergeCell ref="B3367:B3369"/>
    <mergeCell ref="C3367:C3369"/>
    <mergeCell ref="D3367:D3369"/>
    <mergeCell ref="E3367:E3369"/>
    <mergeCell ref="F3367:F3369"/>
    <mergeCell ref="G3367:G3369"/>
    <mergeCell ref="N3367:N3369"/>
    <mergeCell ref="B3364:B3366"/>
    <mergeCell ref="C3364:C3366"/>
    <mergeCell ref="D3364:D3366"/>
    <mergeCell ref="E3364:E3366"/>
    <mergeCell ref="F3364:F3366"/>
    <mergeCell ref="G3364:G3366"/>
    <mergeCell ref="N3358:N3360"/>
    <mergeCell ref="B3361:B3363"/>
    <mergeCell ref="C3361:C3363"/>
    <mergeCell ref="D3361:D3363"/>
    <mergeCell ref="E3361:E3363"/>
    <mergeCell ref="F3361:F3363"/>
    <mergeCell ref="G3361:G3363"/>
    <mergeCell ref="N3361:N3363"/>
    <mergeCell ref="B3358:B3360"/>
    <mergeCell ref="C3358:C3360"/>
    <mergeCell ref="D3358:D3360"/>
    <mergeCell ref="E3358:E3360"/>
    <mergeCell ref="F3358:F3360"/>
    <mergeCell ref="G3358:G3360"/>
    <mergeCell ref="N3376:N3378"/>
    <mergeCell ref="B3379:B3381"/>
    <mergeCell ref="C3379:C3381"/>
    <mergeCell ref="D3379:D3381"/>
    <mergeCell ref="E3379:E3381"/>
    <mergeCell ref="F3379:F3381"/>
    <mergeCell ref="G3379:G3381"/>
    <mergeCell ref="N3379:N3381"/>
    <mergeCell ref="B3376:B3378"/>
    <mergeCell ref="C3376:C3378"/>
    <mergeCell ref="D3376:D3378"/>
    <mergeCell ref="E3376:E3378"/>
    <mergeCell ref="F3376:F3378"/>
    <mergeCell ref="G3376:G3378"/>
    <mergeCell ref="N3370:N3372"/>
    <mergeCell ref="B3373:B3375"/>
    <mergeCell ref="C3373:C3375"/>
    <mergeCell ref="D3373:D3375"/>
    <mergeCell ref="E3373:E3375"/>
    <mergeCell ref="F3373:F3375"/>
    <mergeCell ref="G3373:G3375"/>
    <mergeCell ref="N3373:N3375"/>
    <mergeCell ref="B3370:B3372"/>
    <mergeCell ref="C3370:C3372"/>
    <mergeCell ref="D3370:D3372"/>
    <mergeCell ref="E3370:E3372"/>
    <mergeCell ref="F3370:F3372"/>
    <mergeCell ref="G3370:G3372"/>
    <mergeCell ref="N3388:N3390"/>
    <mergeCell ref="B3391:B3393"/>
    <mergeCell ref="C3391:C3393"/>
    <mergeCell ref="D3391:D3393"/>
    <mergeCell ref="E3391:E3393"/>
    <mergeCell ref="F3391:F3393"/>
    <mergeCell ref="G3391:G3393"/>
    <mergeCell ref="N3391:N3393"/>
    <mergeCell ref="B3388:B3390"/>
    <mergeCell ref="C3388:C3390"/>
    <mergeCell ref="D3388:D3390"/>
    <mergeCell ref="E3388:E3390"/>
    <mergeCell ref="F3388:F3390"/>
    <mergeCell ref="G3388:G3390"/>
    <mergeCell ref="N3382:N3384"/>
    <mergeCell ref="B3385:B3387"/>
    <mergeCell ref="C3385:C3387"/>
    <mergeCell ref="D3385:D3387"/>
    <mergeCell ref="E3385:E3387"/>
    <mergeCell ref="F3385:F3387"/>
    <mergeCell ref="G3385:G3387"/>
    <mergeCell ref="N3385:N3387"/>
    <mergeCell ref="B3382:B3384"/>
    <mergeCell ref="C3382:C3384"/>
    <mergeCell ref="D3382:D3384"/>
    <mergeCell ref="E3382:E3384"/>
    <mergeCell ref="F3382:F3384"/>
    <mergeCell ref="G3382:G3384"/>
    <mergeCell ref="N3400:N3402"/>
    <mergeCell ref="B3403:B3405"/>
    <mergeCell ref="C3403:C3405"/>
    <mergeCell ref="D3403:D3405"/>
    <mergeCell ref="E3403:E3405"/>
    <mergeCell ref="F3403:F3405"/>
    <mergeCell ref="G3403:G3405"/>
    <mergeCell ref="N3403:N3405"/>
    <mergeCell ref="B3400:B3402"/>
    <mergeCell ref="C3400:C3402"/>
    <mergeCell ref="D3400:D3402"/>
    <mergeCell ref="E3400:E3402"/>
    <mergeCell ref="F3400:F3402"/>
    <mergeCell ref="G3400:G3402"/>
    <mergeCell ref="N3394:N3396"/>
    <mergeCell ref="B3397:B3399"/>
    <mergeCell ref="C3397:C3399"/>
    <mergeCell ref="D3397:D3399"/>
    <mergeCell ref="E3397:E3399"/>
    <mergeCell ref="F3397:F3399"/>
    <mergeCell ref="G3397:G3399"/>
    <mergeCell ref="N3397:N3399"/>
    <mergeCell ref="B3394:B3396"/>
    <mergeCell ref="C3394:C3396"/>
    <mergeCell ref="D3394:D3396"/>
    <mergeCell ref="E3394:E3396"/>
    <mergeCell ref="F3394:F3396"/>
    <mergeCell ref="G3394:G3396"/>
    <mergeCell ref="N3412:N3414"/>
    <mergeCell ref="B3415:B3417"/>
    <mergeCell ref="C3415:C3417"/>
    <mergeCell ref="D3415:D3417"/>
    <mergeCell ref="E3415:E3417"/>
    <mergeCell ref="F3415:F3417"/>
    <mergeCell ref="G3415:G3417"/>
    <mergeCell ref="N3415:N3417"/>
    <mergeCell ref="B3412:B3414"/>
    <mergeCell ref="C3412:C3414"/>
    <mergeCell ref="D3412:D3414"/>
    <mergeCell ref="E3412:E3414"/>
    <mergeCell ref="F3412:F3414"/>
    <mergeCell ref="G3412:G3414"/>
    <mergeCell ref="N3406:N3408"/>
    <mergeCell ref="B3409:B3411"/>
    <mergeCell ref="C3409:C3411"/>
    <mergeCell ref="D3409:D3411"/>
    <mergeCell ref="E3409:E3411"/>
    <mergeCell ref="F3409:F3411"/>
    <mergeCell ref="G3409:G3411"/>
    <mergeCell ref="N3409:N3411"/>
    <mergeCell ref="B3406:B3408"/>
    <mergeCell ref="C3406:C3408"/>
    <mergeCell ref="D3406:D3408"/>
    <mergeCell ref="E3406:E3408"/>
    <mergeCell ref="F3406:F3408"/>
    <mergeCell ref="G3406:G3408"/>
    <mergeCell ref="N3424:N3426"/>
    <mergeCell ref="B3427:B3429"/>
    <mergeCell ref="C3427:C3429"/>
    <mergeCell ref="D3427:D3429"/>
    <mergeCell ref="E3427:E3429"/>
    <mergeCell ref="F3427:F3429"/>
    <mergeCell ref="G3427:G3429"/>
    <mergeCell ref="N3427:N3429"/>
    <mergeCell ref="B3424:B3426"/>
    <mergeCell ref="C3424:C3426"/>
    <mergeCell ref="D3424:D3426"/>
    <mergeCell ref="E3424:E3426"/>
    <mergeCell ref="F3424:F3426"/>
    <mergeCell ref="G3424:G3426"/>
    <mergeCell ref="N3418:N3420"/>
    <mergeCell ref="B3421:B3423"/>
    <mergeCell ref="C3421:C3423"/>
    <mergeCell ref="D3421:D3423"/>
    <mergeCell ref="E3421:E3423"/>
    <mergeCell ref="F3421:F3423"/>
    <mergeCell ref="G3421:G3423"/>
    <mergeCell ref="N3421:N3423"/>
    <mergeCell ref="B3418:B3420"/>
    <mergeCell ref="C3418:C3420"/>
    <mergeCell ref="D3418:D3420"/>
    <mergeCell ref="E3418:E3420"/>
    <mergeCell ref="F3418:F3420"/>
    <mergeCell ref="G3418:G3420"/>
    <mergeCell ref="N3436:N3438"/>
    <mergeCell ref="B3439:B3441"/>
    <mergeCell ref="C3439:C3441"/>
    <mergeCell ref="D3439:D3441"/>
    <mergeCell ref="E3439:E3441"/>
    <mergeCell ref="F3439:F3441"/>
    <mergeCell ref="G3439:G3441"/>
    <mergeCell ref="N3439:N3441"/>
    <mergeCell ref="B3436:B3438"/>
    <mergeCell ref="C3436:C3438"/>
    <mergeCell ref="D3436:D3438"/>
    <mergeCell ref="E3436:E3438"/>
    <mergeCell ref="F3436:F3438"/>
    <mergeCell ref="G3436:G3438"/>
    <mergeCell ref="N3430:N3432"/>
    <mergeCell ref="B3433:B3435"/>
    <mergeCell ref="C3433:C3435"/>
    <mergeCell ref="D3433:D3435"/>
    <mergeCell ref="E3433:E3435"/>
    <mergeCell ref="F3433:F3435"/>
    <mergeCell ref="G3433:G3435"/>
    <mergeCell ref="N3433:N3435"/>
    <mergeCell ref="B3430:B3432"/>
    <mergeCell ref="C3430:C3432"/>
    <mergeCell ref="D3430:D3432"/>
    <mergeCell ref="E3430:E3432"/>
    <mergeCell ref="F3430:F3432"/>
    <mergeCell ref="G3430:G3432"/>
    <mergeCell ref="N3448:N3450"/>
    <mergeCell ref="B3451:B3453"/>
    <mergeCell ref="C3451:C3453"/>
    <mergeCell ref="D3451:D3453"/>
    <mergeCell ref="E3451:E3453"/>
    <mergeCell ref="F3451:F3453"/>
    <mergeCell ref="G3451:G3453"/>
    <mergeCell ref="N3451:N3453"/>
    <mergeCell ref="B3448:B3450"/>
    <mergeCell ref="C3448:C3450"/>
    <mergeCell ref="D3448:D3450"/>
    <mergeCell ref="E3448:E3450"/>
    <mergeCell ref="F3448:F3450"/>
    <mergeCell ref="G3448:G3450"/>
    <mergeCell ref="N3442:N3444"/>
    <mergeCell ref="B3445:B3447"/>
    <mergeCell ref="C3445:C3447"/>
    <mergeCell ref="D3445:D3447"/>
    <mergeCell ref="E3445:E3447"/>
    <mergeCell ref="F3445:F3447"/>
    <mergeCell ref="G3445:G3447"/>
    <mergeCell ref="N3445:N3447"/>
    <mergeCell ref="B3442:B3444"/>
    <mergeCell ref="C3442:C3444"/>
    <mergeCell ref="D3442:D3444"/>
    <mergeCell ref="E3442:E3444"/>
    <mergeCell ref="F3442:F3444"/>
    <mergeCell ref="G3442:G3444"/>
    <mergeCell ref="N3460:N3462"/>
    <mergeCell ref="B3463:B3465"/>
    <mergeCell ref="C3463:C3465"/>
    <mergeCell ref="D3463:D3465"/>
    <mergeCell ref="E3463:E3465"/>
    <mergeCell ref="F3463:F3465"/>
    <mergeCell ref="G3463:G3465"/>
    <mergeCell ref="N3463:N3465"/>
    <mergeCell ref="B3460:B3462"/>
    <mergeCell ref="C3460:C3462"/>
    <mergeCell ref="D3460:D3462"/>
    <mergeCell ref="E3460:E3462"/>
    <mergeCell ref="F3460:F3462"/>
    <mergeCell ref="G3460:G3462"/>
    <mergeCell ref="N3454:N3456"/>
    <mergeCell ref="B3457:B3459"/>
    <mergeCell ref="C3457:C3459"/>
    <mergeCell ref="D3457:D3459"/>
    <mergeCell ref="E3457:E3459"/>
    <mergeCell ref="F3457:F3459"/>
    <mergeCell ref="G3457:G3459"/>
    <mergeCell ref="N3457:N3459"/>
    <mergeCell ref="B3454:B3456"/>
    <mergeCell ref="C3454:C3456"/>
    <mergeCell ref="D3454:D3456"/>
    <mergeCell ref="E3454:E3456"/>
    <mergeCell ref="F3454:F3456"/>
    <mergeCell ref="G3454:G3456"/>
    <mergeCell ref="N3472:N3474"/>
    <mergeCell ref="B3475:B3477"/>
    <mergeCell ref="C3475:C3477"/>
    <mergeCell ref="D3475:D3477"/>
    <mergeCell ref="E3475:E3477"/>
    <mergeCell ref="F3475:F3477"/>
    <mergeCell ref="G3475:G3477"/>
    <mergeCell ref="N3475:N3477"/>
    <mergeCell ref="B3472:B3474"/>
    <mergeCell ref="C3472:C3474"/>
    <mergeCell ref="D3472:D3474"/>
    <mergeCell ref="E3472:E3474"/>
    <mergeCell ref="F3472:F3474"/>
    <mergeCell ref="G3472:G3474"/>
    <mergeCell ref="N3466:N3468"/>
    <mergeCell ref="B3469:B3471"/>
    <mergeCell ref="C3469:C3471"/>
    <mergeCell ref="D3469:D3471"/>
    <mergeCell ref="E3469:E3471"/>
    <mergeCell ref="F3469:F3471"/>
    <mergeCell ref="G3469:G3471"/>
    <mergeCell ref="N3469:N3471"/>
    <mergeCell ref="B3466:B3468"/>
    <mergeCell ref="C3466:C3468"/>
    <mergeCell ref="D3466:D3468"/>
    <mergeCell ref="E3466:E3468"/>
    <mergeCell ref="F3466:F3468"/>
    <mergeCell ref="G3466:G3468"/>
    <mergeCell ref="N3484:N3486"/>
    <mergeCell ref="B3487:B3489"/>
    <mergeCell ref="C3487:C3489"/>
    <mergeCell ref="D3487:D3489"/>
    <mergeCell ref="E3487:E3489"/>
    <mergeCell ref="F3487:F3489"/>
    <mergeCell ref="G3487:G3489"/>
    <mergeCell ref="N3487:N3489"/>
    <mergeCell ref="B3484:B3486"/>
    <mergeCell ref="C3484:C3486"/>
    <mergeCell ref="D3484:D3486"/>
    <mergeCell ref="E3484:E3486"/>
    <mergeCell ref="F3484:F3486"/>
    <mergeCell ref="G3484:G3486"/>
    <mergeCell ref="N3478:N3480"/>
    <mergeCell ref="B3481:B3483"/>
    <mergeCell ref="C3481:C3483"/>
    <mergeCell ref="D3481:D3483"/>
    <mergeCell ref="E3481:E3483"/>
    <mergeCell ref="F3481:F3483"/>
    <mergeCell ref="G3481:G3483"/>
    <mergeCell ref="N3481:N3483"/>
    <mergeCell ref="B3478:B3480"/>
    <mergeCell ref="C3478:C3480"/>
    <mergeCell ref="D3478:D3480"/>
    <mergeCell ref="E3478:E3480"/>
    <mergeCell ref="F3478:F3480"/>
    <mergeCell ref="G3478:G3480"/>
    <mergeCell ref="N3496:N3498"/>
    <mergeCell ref="B3499:B3501"/>
    <mergeCell ref="C3499:C3501"/>
    <mergeCell ref="D3499:D3501"/>
    <mergeCell ref="E3499:E3501"/>
    <mergeCell ref="F3499:F3501"/>
    <mergeCell ref="G3499:G3501"/>
    <mergeCell ref="N3499:N3501"/>
    <mergeCell ref="B3496:B3498"/>
    <mergeCell ref="C3496:C3498"/>
    <mergeCell ref="D3496:D3498"/>
    <mergeCell ref="E3496:E3498"/>
    <mergeCell ref="F3496:F3498"/>
    <mergeCell ref="G3496:G3498"/>
    <mergeCell ref="N3490:N3492"/>
    <mergeCell ref="B3493:B3495"/>
    <mergeCell ref="C3493:C3495"/>
    <mergeCell ref="D3493:D3495"/>
    <mergeCell ref="E3493:E3495"/>
    <mergeCell ref="F3493:F3495"/>
    <mergeCell ref="G3493:G3495"/>
    <mergeCell ref="N3493:N3495"/>
    <mergeCell ref="B3490:B3492"/>
    <mergeCell ref="C3490:C3492"/>
    <mergeCell ref="D3490:D3492"/>
    <mergeCell ref="E3490:E3492"/>
    <mergeCell ref="F3490:F3492"/>
    <mergeCell ref="G3490:G3492"/>
    <mergeCell ref="N3508:N3510"/>
    <mergeCell ref="B3511:B3513"/>
    <mergeCell ref="C3511:C3513"/>
    <mergeCell ref="D3511:D3513"/>
    <mergeCell ref="E3511:E3513"/>
    <mergeCell ref="F3511:F3513"/>
    <mergeCell ref="G3511:G3513"/>
    <mergeCell ref="N3511:N3513"/>
    <mergeCell ref="B3508:B3510"/>
    <mergeCell ref="C3508:C3510"/>
    <mergeCell ref="D3508:D3510"/>
    <mergeCell ref="E3508:E3510"/>
    <mergeCell ref="F3508:F3510"/>
    <mergeCell ref="G3508:G3510"/>
    <mergeCell ref="N3502:N3504"/>
    <mergeCell ref="B3505:B3507"/>
    <mergeCell ref="C3505:C3507"/>
    <mergeCell ref="D3505:D3507"/>
    <mergeCell ref="E3505:E3507"/>
    <mergeCell ref="F3505:F3507"/>
    <mergeCell ref="G3505:G3507"/>
    <mergeCell ref="N3505:N3507"/>
    <mergeCell ref="B3502:B3504"/>
    <mergeCell ref="C3502:C3504"/>
    <mergeCell ref="D3502:D3504"/>
    <mergeCell ref="E3502:E3504"/>
    <mergeCell ref="F3502:F3504"/>
    <mergeCell ref="G3502:G3504"/>
    <mergeCell ref="N3520:N3522"/>
    <mergeCell ref="B3523:B3525"/>
    <mergeCell ref="C3523:C3525"/>
    <mergeCell ref="D3523:D3525"/>
    <mergeCell ref="E3523:E3525"/>
    <mergeCell ref="F3523:F3525"/>
    <mergeCell ref="G3523:G3525"/>
    <mergeCell ref="N3523:N3525"/>
    <mergeCell ref="B3520:B3522"/>
    <mergeCell ref="C3520:C3522"/>
    <mergeCell ref="D3520:D3522"/>
    <mergeCell ref="E3520:E3522"/>
    <mergeCell ref="F3520:F3522"/>
    <mergeCell ref="G3520:G3522"/>
    <mergeCell ref="N3514:N3516"/>
    <mergeCell ref="B3517:B3519"/>
    <mergeCell ref="C3517:C3519"/>
    <mergeCell ref="D3517:D3519"/>
    <mergeCell ref="E3517:E3519"/>
    <mergeCell ref="F3517:F3519"/>
    <mergeCell ref="G3517:G3519"/>
    <mergeCell ref="N3517:N3519"/>
    <mergeCell ref="B3514:B3516"/>
    <mergeCell ref="C3514:C3516"/>
    <mergeCell ref="D3514:D3516"/>
    <mergeCell ref="E3514:E3516"/>
    <mergeCell ref="F3514:F3516"/>
    <mergeCell ref="G3514:G3516"/>
    <mergeCell ref="N3532:N3534"/>
    <mergeCell ref="B3535:B3537"/>
    <mergeCell ref="C3535:C3537"/>
    <mergeCell ref="D3535:D3537"/>
    <mergeCell ref="E3535:E3537"/>
    <mergeCell ref="F3535:F3537"/>
    <mergeCell ref="G3535:G3537"/>
    <mergeCell ref="N3535:N3537"/>
    <mergeCell ref="B3532:B3534"/>
    <mergeCell ref="C3532:C3534"/>
    <mergeCell ref="D3532:D3534"/>
    <mergeCell ref="E3532:E3534"/>
    <mergeCell ref="F3532:F3534"/>
    <mergeCell ref="G3532:G3534"/>
    <mergeCell ref="N3526:N3528"/>
    <mergeCell ref="B3529:B3531"/>
    <mergeCell ref="C3529:C3531"/>
    <mergeCell ref="D3529:D3531"/>
    <mergeCell ref="E3529:E3531"/>
    <mergeCell ref="F3529:F3531"/>
    <mergeCell ref="G3529:G3531"/>
    <mergeCell ref="N3529:N3531"/>
    <mergeCell ref="B3526:B3528"/>
    <mergeCell ref="C3526:C3528"/>
    <mergeCell ref="D3526:D3528"/>
    <mergeCell ref="E3526:E3528"/>
    <mergeCell ref="F3526:F3528"/>
    <mergeCell ref="G3526:G3528"/>
    <mergeCell ref="N3544:N3546"/>
    <mergeCell ref="B3547:B3549"/>
    <mergeCell ref="C3547:C3549"/>
    <mergeCell ref="D3547:D3549"/>
    <mergeCell ref="E3547:E3549"/>
    <mergeCell ref="F3547:F3549"/>
    <mergeCell ref="G3547:G3549"/>
    <mergeCell ref="N3547:N3549"/>
    <mergeCell ref="B3544:B3546"/>
    <mergeCell ref="C3544:C3546"/>
    <mergeCell ref="D3544:D3546"/>
    <mergeCell ref="E3544:E3546"/>
    <mergeCell ref="F3544:F3546"/>
    <mergeCell ref="G3544:G3546"/>
    <mergeCell ref="N3538:N3540"/>
    <mergeCell ref="B3541:B3543"/>
    <mergeCell ref="C3541:C3543"/>
    <mergeCell ref="D3541:D3543"/>
    <mergeCell ref="E3541:E3543"/>
    <mergeCell ref="F3541:F3543"/>
    <mergeCell ref="G3541:G3543"/>
    <mergeCell ref="N3541:N3543"/>
    <mergeCell ref="B3538:B3540"/>
    <mergeCell ref="C3538:C3540"/>
    <mergeCell ref="D3538:D3540"/>
    <mergeCell ref="E3538:E3540"/>
    <mergeCell ref="F3538:F3540"/>
    <mergeCell ref="G3538:G3540"/>
    <mergeCell ref="N3556:N3558"/>
    <mergeCell ref="B3559:B3561"/>
    <mergeCell ref="C3559:C3561"/>
    <mergeCell ref="D3559:D3561"/>
    <mergeCell ref="E3559:E3561"/>
    <mergeCell ref="F3559:F3561"/>
    <mergeCell ref="G3559:G3561"/>
    <mergeCell ref="N3559:N3561"/>
    <mergeCell ref="B3556:B3558"/>
    <mergeCell ref="C3556:C3558"/>
    <mergeCell ref="D3556:D3558"/>
    <mergeCell ref="E3556:E3558"/>
    <mergeCell ref="F3556:F3558"/>
    <mergeCell ref="G3556:G3558"/>
    <mergeCell ref="N3550:N3552"/>
    <mergeCell ref="B3553:B3555"/>
    <mergeCell ref="C3553:C3555"/>
    <mergeCell ref="D3553:D3555"/>
    <mergeCell ref="E3553:E3555"/>
    <mergeCell ref="F3553:F3555"/>
    <mergeCell ref="G3553:G3555"/>
    <mergeCell ref="N3553:N3555"/>
    <mergeCell ref="B3550:B3552"/>
    <mergeCell ref="C3550:C3552"/>
    <mergeCell ref="D3550:D3552"/>
    <mergeCell ref="E3550:E3552"/>
    <mergeCell ref="F3550:F3552"/>
    <mergeCell ref="G3550:G3552"/>
    <mergeCell ref="N3568:N3570"/>
    <mergeCell ref="B3571:B3573"/>
    <mergeCell ref="C3571:C3573"/>
    <mergeCell ref="D3571:D3573"/>
    <mergeCell ref="E3571:E3573"/>
    <mergeCell ref="F3571:F3573"/>
    <mergeCell ref="G3571:G3573"/>
    <mergeCell ref="N3571:N3573"/>
    <mergeCell ref="B3568:B3570"/>
    <mergeCell ref="C3568:C3570"/>
    <mergeCell ref="D3568:D3570"/>
    <mergeCell ref="E3568:E3570"/>
    <mergeCell ref="F3568:F3570"/>
    <mergeCell ref="G3568:G3570"/>
    <mergeCell ref="N3562:N3564"/>
    <mergeCell ref="B3565:B3567"/>
    <mergeCell ref="C3565:C3567"/>
    <mergeCell ref="D3565:D3567"/>
    <mergeCell ref="E3565:E3567"/>
    <mergeCell ref="F3565:F3567"/>
    <mergeCell ref="G3565:G3567"/>
    <mergeCell ref="N3565:N3567"/>
    <mergeCell ref="B3562:B3564"/>
    <mergeCell ref="C3562:C3564"/>
    <mergeCell ref="D3562:D3564"/>
    <mergeCell ref="E3562:E3564"/>
    <mergeCell ref="F3562:F3564"/>
    <mergeCell ref="G3562:G3564"/>
    <mergeCell ref="N3580:N3582"/>
    <mergeCell ref="B3583:B3585"/>
    <mergeCell ref="C3583:C3585"/>
    <mergeCell ref="D3583:D3585"/>
    <mergeCell ref="E3583:E3585"/>
    <mergeCell ref="F3583:F3585"/>
    <mergeCell ref="G3583:G3585"/>
    <mergeCell ref="N3583:N3585"/>
    <mergeCell ref="B3580:B3582"/>
    <mergeCell ref="C3580:C3582"/>
    <mergeCell ref="D3580:D3582"/>
    <mergeCell ref="E3580:E3582"/>
    <mergeCell ref="F3580:F3582"/>
    <mergeCell ref="G3580:G3582"/>
    <mergeCell ref="N3574:N3576"/>
    <mergeCell ref="B3577:B3579"/>
    <mergeCell ref="C3577:C3579"/>
    <mergeCell ref="D3577:D3579"/>
    <mergeCell ref="E3577:E3579"/>
    <mergeCell ref="F3577:F3579"/>
    <mergeCell ref="G3577:G3579"/>
    <mergeCell ref="N3577:N3579"/>
    <mergeCell ref="B3574:B3576"/>
    <mergeCell ref="C3574:C3576"/>
    <mergeCell ref="D3574:D3576"/>
    <mergeCell ref="E3574:E3576"/>
    <mergeCell ref="F3574:F3576"/>
    <mergeCell ref="G3574:G3576"/>
    <mergeCell ref="N3592:N3594"/>
    <mergeCell ref="B3595:B3597"/>
    <mergeCell ref="C3595:C3597"/>
    <mergeCell ref="D3595:D3597"/>
    <mergeCell ref="E3595:E3597"/>
    <mergeCell ref="F3595:F3597"/>
    <mergeCell ref="G3595:G3597"/>
    <mergeCell ref="N3595:N3597"/>
    <mergeCell ref="B3592:B3594"/>
    <mergeCell ref="C3592:C3594"/>
    <mergeCell ref="D3592:D3594"/>
    <mergeCell ref="E3592:E3594"/>
    <mergeCell ref="F3592:F3594"/>
    <mergeCell ref="G3592:G3594"/>
    <mergeCell ref="N3586:N3588"/>
    <mergeCell ref="B3589:B3591"/>
    <mergeCell ref="C3589:C3591"/>
    <mergeCell ref="D3589:D3591"/>
    <mergeCell ref="E3589:E3591"/>
    <mergeCell ref="F3589:F3591"/>
    <mergeCell ref="G3589:G3591"/>
    <mergeCell ref="N3589:N3591"/>
    <mergeCell ref="B3586:B3588"/>
    <mergeCell ref="C3586:C3588"/>
    <mergeCell ref="D3586:D3588"/>
    <mergeCell ref="E3586:E3588"/>
    <mergeCell ref="F3586:F3588"/>
    <mergeCell ref="G3586:G3588"/>
    <mergeCell ref="N3604:N3606"/>
    <mergeCell ref="B3607:B3609"/>
    <mergeCell ref="C3607:C3609"/>
    <mergeCell ref="D3607:D3609"/>
    <mergeCell ref="E3607:E3609"/>
    <mergeCell ref="F3607:F3609"/>
    <mergeCell ref="G3607:G3609"/>
    <mergeCell ref="N3607:N3609"/>
    <mergeCell ref="B3604:B3606"/>
    <mergeCell ref="C3604:C3606"/>
    <mergeCell ref="D3604:D3606"/>
    <mergeCell ref="E3604:E3606"/>
    <mergeCell ref="F3604:F3606"/>
    <mergeCell ref="G3604:G3606"/>
    <mergeCell ref="N3598:N3600"/>
    <mergeCell ref="B3601:B3603"/>
    <mergeCell ref="C3601:C3603"/>
    <mergeCell ref="D3601:D3603"/>
    <mergeCell ref="E3601:E3603"/>
    <mergeCell ref="F3601:F3603"/>
    <mergeCell ref="G3601:G3603"/>
    <mergeCell ref="N3601:N3603"/>
    <mergeCell ref="B3598:B3600"/>
    <mergeCell ref="C3598:C3600"/>
    <mergeCell ref="D3598:D3600"/>
    <mergeCell ref="E3598:E3600"/>
    <mergeCell ref="F3598:F3600"/>
    <mergeCell ref="G3598:G3600"/>
    <mergeCell ref="N3616:N3618"/>
    <mergeCell ref="B3619:B3621"/>
    <mergeCell ref="C3619:C3621"/>
    <mergeCell ref="D3619:D3621"/>
    <mergeCell ref="E3619:E3621"/>
    <mergeCell ref="F3619:F3621"/>
    <mergeCell ref="G3619:G3621"/>
    <mergeCell ref="N3619:N3621"/>
    <mergeCell ref="B3616:B3618"/>
    <mergeCell ref="C3616:C3618"/>
    <mergeCell ref="D3616:D3618"/>
    <mergeCell ref="E3616:E3618"/>
    <mergeCell ref="F3616:F3618"/>
    <mergeCell ref="G3616:G3618"/>
    <mergeCell ref="N3610:N3612"/>
    <mergeCell ref="B3613:B3615"/>
    <mergeCell ref="C3613:C3615"/>
    <mergeCell ref="D3613:D3615"/>
    <mergeCell ref="E3613:E3615"/>
    <mergeCell ref="F3613:F3615"/>
    <mergeCell ref="G3613:G3615"/>
    <mergeCell ref="N3613:N3615"/>
    <mergeCell ref="B3610:B3612"/>
    <mergeCell ref="C3610:C3612"/>
    <mergeCell ref="D3610:D3612"/>
    <mergeCell ref="E3610:E3612"/>
    <mergeCell ref="F3610:F3612"/>
    <mergeCell ref="G3610:G3612"/>
    <mergeCell ref="N3628:N3630"/>
    <mergeCell ref="B3631:B3633"/>
    <mergeCell ref="C3631:C3633"/>
    <mergeCell ref="D3631:D3633"/>
    <mergeCell ref="E3631:E3633"/>
    <mergeCell ref="F3631:F3633"/>
    <mergeCell ref="G3631:G3633"/>
    <mergeCell ref="N3631:N3633"/>
    <mergeCell ref="B3628:B3630"/>
    <mergeCell ref="C3628:C3630"/>
    <mergeCell ref="D3628:D3630"/>
    <mergeCell ref="E3628:E3630"/>
    <mergeCell ref="F3628:F3630"/>
    <mergeCell ref="G3628:G3630"/>
    <mergeCell ref="N3622:N3624"/>
    <mergeCell ref="B3625:B3627"/>
    <mergeCell ref="C3625:C3627"/>
    <mergeCell ref="D3625:D3627"/>
    <mergeCell ref="E3625:E3627"/>
    <mergeCell ref="F3625:F3627"/>
    <mergeCell ref="G3625:G3627"/>
    <mergeCell ref="N3625:N3627"/>
    <mergeCell ref="B3622:B3624"/>
    <mergeCell ref="C3622:C3624"/>
    <mergeCell ref="D3622:D3624"/>
    <mergeCell ref="E3622:E3624"/>
    <mergeCell ref="F3622:F3624"/>
    <mergeCell ref="G3622:G3624"/>
    <mergeCell ref="N3640:N3642"/>
    <mergeCell ref="B3643:B3645"/>
    <mergeCell ref="C3643:C3645"/>
    <mergeCell ref="D3643:D3645"/>
    <mergeCell ref="E3643:E3645"/>
    <mergeCell ref="F3643:F3645"/>
    <mergeCell ref="G3643:G3645"/>
    <mergeCell ref="N3643:N3645"/>
    <mergeCell ref="B3640:B3642"/>
    <mergeCell ref="C3640:C3642"/>
    <mergeCell ref="D3640:D3642"/>
    <mergeCell ref="E3640:E3642"/>
    <mergeCell ref="F3640:F3642"/>
    <mergeCell ref="G3640:G3642"/>
    <mergeCell ref="N3634:N3636"/>
    <mergeCell ref="B3637:B3639"/>
    <mergeCell ref="C3637:C3639"/>
    <mergeCell ref="D3637:D3639"/>
    <mergeCell ref="E3637:E3639"/>
    <mergeCell ref="F3637:F3639"/>
    <mergeCell ref="G3637:G3639"/>
    <mergeCell ref="N3637:N3639"/>
    <mergeCell ref="B3634:B3636"/>
    <mergeCell ref="C3634:C3636"/>
    <mergeCell ref="D3634:D3636"/>
    <mergeCell ref="E3634:E3636"/>
    <mergeCell ref="F3634:F3636"/>
    <mergeCell ref="G3634:G3636"/>
    <mergeCell ref="N3652:N3654"/>
    <mergeCell ref="B3655:B3657"/>
    <mergeCell ref="C3655:C3657"/>
    <mergeCell ref="D3655:D3657"/>
    <mergeCell ref="E3655:E3657"/>
    <mergeCell ref="F3655:F3657"/>
    <mergeCell ref="G3655:G3657"/>
    <mergeCell ref="N3655:N3657"/>
    <mergeCell ref="B3652:B3654"/>
    <mergeCell ref="C3652:C3654"/>
    <mergeCell ref="D3652:D3654"/>
    <mergeCell ref="E3652:E3654"/>
    <mergeCell ref="F3652:F3654"/>
    <mergeCell ref="G3652:G3654"/>
    <mergeCell ref="N3646:N3648"/>
    <mergeCell ref="B3649:B3651"/>
    <mergeCell ref="C3649:C3651"/>
    <mergeCell ref="D3649:D3651"/>
    <mergeCell ref="E3649:E3651"/>
    <mergeCell ref="F3649:F3651"/>
    <mergeCell ref="G3649:G3651"/>
    <mergeCell ref="N3649:N3651"/>
    <mergeCell ref="B3646:B3648"/>
    <mergeCell ref="C3646:C3648"/>
    <mergeCell ref="D3646:D3648"/>
    <mergeCell ref="E3646:E3648"/>
    <mergeCell ref="F3646:F3648"/>
    <mergeCell ref="G3646:G3648"/>
    <mergeCell ref="N3664:N3666"/>
    <mergeCell ref="B3667:B3669"/>
    <mergeCell ref="C3667:C3669"/>
    <mergeCell ref="D3667:D3669"/>
    <mergeCell ref="E3667:E3669"/>
    <mergeCell ref="F3667:F3669"/>
    <mergeCell ref="G3667:G3669"/>
    <mergeCell ref="N3667:N3669"/>
    <mergeCell ref="B3664:B3666"/>
    <mergeCell ref="C3664:C3666"/>
    <mergeCell ref="D3664:D3666"/>
    <mergeCell ref="E3664:E3666"/>
    <mergeCell ref="F3664:F3666"/>
    <mergeCell ref="G3664:G3666"/>
    <mergeCell ref="N3658:N3660"/>
    <mergeCell ref="B3661:B3663"/>
    <mergeCell ref="C3661:C3663"/>
    <mergeCell ref="D3661:D3663"/>
    <mergeCell ref="E3661:E3663"/>
    <mergeCell ref="F3661:F3663"/>
    <mergeCell ref="G3661:G3663"/>
    <mergeCell ref="N3661:N3663"/>
    <mergeCell ref="B3658:B3660"/>
    <mergeCell ref="C3658:C3660"/>
    <mergeCell ref="D3658:D3660"/>
    <mergeCell ref="E3658:E3660"/>
    <mergeCell ref="F3658:F3660"/>
    <mergeCell ref="G3658:G3660"/>
    <mergeCell ref="N3676:N3678"/>
    <mergeCell ref="B3679:B3681"/>
    <mergeCell ref="C3679:C3681"/>
    <mergeCell ref="D3679:D3681"/>
    <mergeCell ref="E3679:E3681"/>
    <mergeCell ref="F3679:F3681"/>
    <mergeCell ref="G3679:G3681"/>
    <mergeCell ref="N3679:N3681"/>
    <mergeCell ref="B3676:B3678"/>
    <mergeCell ref="C3676:C3678"/>
    <mergeCell ref="D3676:D3678"/>
    <mergeCell ref="E3676:E3678"/>
    <mergeCell ref="F3676:F3678"/>
    <mergeCell ref="G3676:G3678"/>
    <mergeCell ref="N3670:N3672"/>
    <mergeCell ref="B3673:B3675"/>
    <mergeCell ref="C3673:C3675"/>
    <mergeCell ref="D3673:D3675"/>
    <mergeCell ref="E3673:E3675"/>
    <mergeCell ref="F3673:F3675"/>
    <mergeCell ref="G3673:G3675"/>
    <mergeCell ref="N3673:N3675"/>
    <mergeCell ref="B3670:B3672"/>
    <mergeCell ref="C3670:C3672"/>
    <mergeCell ref="D3670:D3672"/>
    <mergeCell ref="E3670:E3672"/>
    <mergeCell ref="F3670:F3672"/>
    <mergeCell ref="G3670:G3672"/>
    <mergeCell ref="N3685:N3687"/>
    <mergeCell ref="B3688:B3690"/>
    <mergeCell ref="C3688:C3690"/>
    <mergeCell ref="D3688:D3690"/>
    <mergeCell ref="E3688:E3690"/>
    <mergeCell ref="F3688:F3690"/>
    <mergeCell ref="G3688:G3690"/>
    <mergeCell ref="B3685:B3687"/>
    <mergeCell ref="C3685:C3687"/>
    <mergeCell ref="D3685:D3687"/>
    <mergeCell ref="E3685:E3687"/>
    <mergeCell ref="F3685:F3687"/>
    <mergeCell ref="G3685:G3687"/>
    <mergeCell ref="B3682:B3684"/>
    <mergeCell ref="C3682:C3684"/>
    <mergeCell ref="D3682:D3684"/>
    <mergeCell ref="E3682:E3684"/>
    <mergeCell ref="F3682:F3684"/>
    <mergeCell ref="G3682:G3684"/>
    <mergeCell ref="N3697:N3699"/>
    <mergeCell ref="B3700:B3702"/>
    <mergeCell ref="C3700:C3702"/>
    <mergeCell ref="D3700:D3702"/>
    <mergeCell ref="E3700:E3702"/>
    <mergeCell ref="F3700:F3702"/>
    <mergeCell ref="G3700:G3702"/>
    <mergeCell ref="N3700:N3702"/>
    <mergeCell ref="B3697:B3699"/>
    <mergeCell ref="C3697:C3699"/>
    <mergeCell ref="D3697:D3699"/>
    <mergeCell ref="E3697:E3699"/>
    <mergeCell ref="F3697:F3699"/>
    <mergeCell ref="G3697:G3699"/>
    <mergeCell ref="N3691:N3693"/>
    <mergeCell ref="B3694:B3696"/>
    <mergeCell ref="C3694:C3696"/>
    <mergeCell ref="D3694:D3696"/>
    <mergeCell ref="E3694:E3696"/>
    <mergeCell ref="F3694:F3696"/>
    <mergeCell ref="G3694:G3696"/>
    <mergeCell ref="N3694:N3696"/>
    <mergeCell ref="B3691:B3693"/>
    <mergeCell ref="C3691:C3693"/>
    <mergeCell ref="D3691:D3693"/>
    <mergeCell ref="E3691:E3693"/>
    <mergeCell ref="F3691:F3693"/>
    <mergeCell ref="G3691:G3693"/>
    <mergeCell ref="N3709:N3711"/>
    <mergeCell ref="B3712:B3714"/>
    <mergeCell ref="C3712:C3714"/>
    <mergeCell ref="D3712:D3714"/>
    <mergeCell ref="E3712:E3714"/>
    <mergeCell ref="F3712:F3714"/>
    <mergeCell ref="G3712:G3714"/>
    <mergeCell ref="N3712:N3714"/>
    <mergeCell ref="B3709:B3711"/>
    <mergeCell ref="C3709:C3711"/>
    <mergeCell ref="D3709:D3711"/>
    <mergeCell ref="E3709:E3711"/>
    <mergeCell ref="F3709:F3711"/>
    <mergeCell ref="G3709:G3711"/>
    <mergeCell ref="N3703:N3705"/>
    <mergeCell ref="B3706:B3708"/>
    <mergeCell ref="C3706:C3708"/>
    <mergeCell ref="D3706:D3708"/>
    <mergeCell ref="E3706:E3708"/>
    <mergeCell ref="F3706:F3708"/>
    <mergeCell ref="G3706:G3708"/>
    <mergeCell ref="N3706:N3708"/>
    <mergeCell ref="B3703:B3705"/>
    <mergeCell ref="C3703:C3705"/>
    <mergeCell ref="D3703:D3705"/>
    <mergeCell ref="E3703:E3705"/>
    <mergeCell ref="F3703:F3705"/>
    <mergeCell ref="G3703:G3705"/>
    <mergeCell ref="N3721:N3723"/>
    <mergeCell ref="B3724:B3726"/>
    <mergeCell ref="C3724:C3726"/>
    <mergeCell ref="D3724:D3726"/>
    <mergeCell ref="E3724:E3726"/>
    <mergeCell ref="F3724:F3726"/>
    <mergeCell ref="G3724:G3726"/>
    <mergeCell ref="N3724:N3726"/>
    <mergeCell ref="B3721:B3723"/>
    <mergeCell ref="C3721:C3723"/>
    <mergeCell ref="D3721:D3723"/>
    <mergeCell ref="E3721:E3723"/>
    <mergeCell ref="F3721:F3723"/>
    <mergeCell ref="G3721:G3723"/>
    <mergeCell ref="N3715:N3717"/>
    <mergeCell ref="B3718:B3720"/>
    <mergeCell ref="C3718:C3720"/>
    <mergeCell ref="D3718:D3720"/>
    <mergeCell ref="E3718:E3720"/>
    <mergeCell ref="F3718:F3720"/>
    <mergeCell ref="G3718:G3720"/>
    <mergeCell ref="B3715:B3717"/>
    <mergeCell ref="C3715:C3717"/>
    <mergeCell ref="D3715:D3717"/>
    <mergeCell ref="E3715:E3717"/>
    <mergeCell ref="F3715:F3717"/>
    <mergeCell ref="G3715:G3717"/>
    <mergeCell ref="N3733:N3735"/>
    <mergeCell ref="B3736:B3738"/>
    <mergeCell ref="C3736:C3738"/>
    <mergeCell ref="D3736:D3738"/>
    <mergeCell ref="E3736:E3738"/>
    <mergeCell ref="F3736:F3738"/>
    <mergeCell ref="G3736:G3738"/>
    <mergeCell ref="N3736:N3738"/>
    <mergeCell ref="B3733:B3735"/>
    <mergeCell ref="C3733:C3735"/>
    <mergeCell ref="D3733:D3735"/>
    <mergeCell ref="E3733:E3735"/>
    <mergeCell ref="F3733:F3735"/>
    <mergeCell ref="G3733:G3735"/>
    <mergeCell ref="N3727:N3729"/>
    <mergeCell ref="B3730:B3732"/>
    <mergeCell ref="C3730:C3732"/>
    <mergeCell ref="D3730:D3732"/>
    <mergeCell ref="E3730:E3732"/>
    <mergeCell ref="F3730:F3732"/>
    <mergeCell ref="G3730:G3732"/>
    <mergeCell ref="N3730:N3732"/>
    <mergeCell ref="B3727:B3729"/>
    <mergeCell ref="C3727:C3729"/>
    <mergeCell ref="D3727:D3729"/>
    <mergeCell ref="E3727:E3729"/>
    <mergeCell ref="F3727:F3729"/>
    <mergeCell ref="G3727:G3729"/>
    <mergeCell ref="N3745:N3747"/>
    <mergeCell ref="B3748:B3750"/>
    <mergeCell ref="C3748:C3750"/>
    <mergeCell ref="D3748:D3750"/>
    <mergeCell ref="E3748:E3750"/>
    <mergeCell ref="F3748:F3750"/>
    <mergeCell ref="G3748:G3750"/>
    <mergeCell ref="N3748:N3750"/>
    <mergeCell ref="B3745:B3747"/>
    <mergeCell ref="C3745:C3747"/>
    <mergeCell ref="D3745:D3747"/>
    <mergeCell ref="E3745:E3747"/>
    <mergeCell ref="F3745:F3747"/>
    <mergeCell ref="G3745:G3747"/>
    <mergeCell ref="N3739:N3741"/>
    <mergeCell ref="B3742:B3744"/>
    <mergeCell ref="C3742:C3744"/>
    <mergeCell ref="D3742:D3744"/>
    <mergeCell ref="E3742:E3744"/>
    <mergeCell ref="F3742:F3744"/>
    <mergeCell ref="G3742:G3744"/>
    <mergeCell ref="N3742:N3744"/>
    <mergeCell ref="B3739:B3741"/>
    <mergeCell ref="C3739:C3741"/>
    <mergeCell ref="D3739:D3741"/>
    <mergeCell ref="E3739:E3741"/>
    <mergeCell ref="F3739:F3741"/>
    <mergeCell ref="G3739:G3741"/>
    <mergeCell ref="N3757:N3759"/>
    <mergeCell ref="B3760:B3762"/>
    <mergeCell ref="C3760:C3762"/>
    <mergeCell ref="D3760:D3762"/>
    <mergeCell ref="E3760:E3762"/>
    <mergeCell ref="F3760:F3762"/>
    <mergeCell ref="G3760:G3762"/>
    <mergeCell ref="N3760:N3762"/>
    <mergeCell ref="B3757:B3759"/>
    <mergeCell ref="C3757:C3759"/>
    <mergeCell ref="D3757:D3759"/>
    <mergeCell ref="E3757:E3759"/>
    <mergeCell ref="F3757:F3759"/>
    <mergeCell ref="G3757:G3759"/>
    <mergeCell ref="N3751:N3753"/>
    <mergeCell ref="B3754:B3756"/>
    <mergeCell ref="C3754:C3756"/>
    <mergeCell ref="D3754:D3756"/>
    <mergeCell ref="E3754:E3756"/>
    <mergeCell ref="F3754:F3756"/>
    <mergeCell ref="G3754:G3756"/>
    <mergeCell ref="N3754:N3756"/>
    <mergeCell ref="B3751:B3753"/>
    <mergeCell ref="C3751:C3753"/>
    <mergeCell ref="D3751:D3753"/>
    <mergeCell ref="E3751:E3753"/>
    <mergeCell ref="F3751:F3753"/>
    <mergeCell ref="G3751:G3753"/>
    <mergeCell ref="N3769:N3771"/>
    <mergeCell ref="B3772:B3774"/>
    <mergeCell ref="C3772:C3774"/>
    <mergeCell ref="D3772:D3774"/>
    <mergeCell ref="E3772:E3774"/>
    <mergeCell ref="F3772:F3774"/>
    <mergeCell ref="G3772:G3774"/>
    <mergeCell ref="N3772:N3774"/>
    <mergeCell ref="B3769:B3771"/>
    <mergeCell ref="C3769:C3771"/>
    <mergeCell ref="D3769:D3771"/>
    <mergeCell ref="E3769:E3771"/>
    <mergeCell ref="F3769:F3771"/>
    <mergeCell ref="G3769:G3771"/>
    <mergeCell ref="N3763:N3765"/>
    <mergeCell ref="B3766:B3768"/>
    <mergeCell ref="C3766:C3768"/>
    <mergeCell ref="D3766:D3768"/>
    <mergeCell ref="E3766:E3768"/>
    <mergeCell ref="F3766:F3768"/>
    <mergeCell ref="G3766:G3768"/>
    <mergeCell ref="N3766:N3768"/>
    <mergeCell ref="B3763:B3765"/>
    <mergeCell ref="C3763:C3765"/>
    <mergeCell ref="D3763:D3765"/>
    <mergeCell ref="E3763:E3765"/>
    <mergeCell ref="F3763:F3765"/>
    <mergeCell ref="G3763:G3765"/>
    <mergeCell ref="N3781:N3783"/>
    <mergeCell ref="B3784:B3786"/>
    <mergeCell ref="C3784:C3786"/>
    <mergeCell ref="D3784:D3786"/>
    <mergeCell ref="E3784:E3786"/>
    <mergeCell ref="F3784:F3786"/>
    <mergeCell ref="G3784:G3786"/>
    <mergeCell ref="N3784:N3786"/>
    <mergeCell ref="B3781:B3783"/>
    <mergeCell ref="C3781:C3783"/>
    <mergeCell ref="D3781:D3783"/>
    <mergeCell ref="E3781:E3783"/>
    <mergeCell ref="F3781:F3783"/>
    <mergeCell ref="G3781:G3783"/>
    <mergeCell ref="N3775:N3777"/>
    <mergeCell ref="B3778:B3780"/>
    <mergeCell ref="C3778:C3780"/>
    <mergeCell ref="D3778:D3780"/>
    <mergeCell ref="E3778:E3780"/>
    <mergeCell ref="F3778:F3780"/>
    <mergeCell ref="G3778:G3780"/>
    <mergeCell ref="N3778:N3780"/>
    <mergeCell ref="B3775:B3777"/>
    <mergeCell ref="C3775:C3777"/>
    <mergeCell ref="D3775:D3777"/>
    <mergeCell ref="E3775:E3777"/>
    <mergeCell ref="F3775:F3777"/>
    <mergeCell ref="G3775:G3777"/>
    <mergeCell ref="N3793:N3795"/>
    <mergeCell ref="B3796:B3798"/>
    <mergeCell ref="C3796:C3798"/>
    <mergeCell ref="D3796:D3798"/>
    <mergeCell ref="E3796:E3798"/>
    <mergeCell ref="F3796:F3798"/>
    <mergeCell ref="G3796:G3798"/>
    <mergeCell ref="N3796:N3798"/>
    <mergeCell ref="B3793:B3795"/>
    <mergeCell ref="C3793:C3795"/>
    <mergeCell ref="D3793:D3795"/>
    <mergeCell ref="E3793:E3795"/>
    <mergeCell ref="F3793:F3795"/>
    <mergeCell ref="G3793:G3795"/>
    <mergeCell ref="N3787:N3789"/>
    <mergeCell ref="B3790:B3792"/>
    <mergeCell ref="C3790:C3792"/>
    <mergeCell ref="D3790:D3792"/>
    <mergeCell ref="E3790:E3792"/>
    <mergeCell ref="F3790:F3792"/>
    <mergeCell ref="G3790:G3792"/>
    <mergeCell ref="N3790:N3792"/>
    <mergeCell ref="B3787:B3789"/>
    <mergeCell ref="C3787:C3789"/>
    <mergeCell ref="D3787:D3789"/>
    <mergeCell ref="E3787:E3789"/>
    <mergeCell ref="F3787:F3789"/>
    <mergeCell ref="G3787:G3789"/>
    <mergeCell ref="N3805:N3807"/>
    <mergeCell ref="B3808:B3810"/>
    <mergeCell ref="C3808:C3810"/>
    <mergeCell ref="D3808:D3810"/>
    <mergeCell ref="E3808:E3810"/>
    <mergeCell ref="F3808:F3810"/>
    <mergeCell ref="G3808:G3810"/>
    <mergeCell ref="N3808:N3810"/>
    <mergeCell ref="B3805:B3807"/>
    <mergeCell ref="C3805:C3807"/>
    <mergeCell ref="D3805:D3807"/>
    <mergeCell ref="E3805:E3807"/>
    <mergeCell ref="F3805:F3807"/>
    <mergeCell ref="G3805:G3807"/>
    <mergeCell ref="N3799:N3801"/>
    <mergeCell ref="B3802:B3804"/>
    <mergeCell ref="C3802:C3804"/>
    <mergeCell ref="D3802:D3804"/>
    <mergeCell ref="E3802:E3804"/>
    <mergeCell ref="F3802:F3804"/>
    <mergeCell ref="G3802:G3804"/>
    <mergeCell ref="N3802:N3804"/>
    <mergeCell ref="B3799:B3801"/>
    <mergeCell ref="C3799:C3801"/>
    <mergeCell ref="D3799:D3801"/>
    <mergeCell ref="E3799:E3801"/>
    <mergeCell ref="F3799:F3801"/>
    <mergeCell ref="G3799:G3801"/>
    <mergeCell ref="B3817:B3819"/>
    <mergeCell ref="C3817:C3819"/>
    <mergeCell ref="D3817:D3819"/>
    <mergeCell ref="E3817:E3819"/>
    <mergeCell ref="F3817:F3819"/>
    <mergeCell ref="G3817:G3819"/>
    <mergeCell ref="N3811:N3813"/>
    <mergeCell ref="B3814:B3816"/>
    <mergeCell ref="C3814:C3816"/>
    <mergeCell ref="D3814:D3816"/>
    <mergeCell ref="E3814:E3816"/>
    <mergeCell ref="F3814:F3816"/>
    <mergeCell ref="G3814:G3816"/>
    <mergeCell ref="N3814:N3816"/>
    <mergeCell ref="B3811:B3813"/>
    <mergeCell ref="C3811:C3813"/>
    <mergeCell ref="D3811:D3813"/>
    <mergeCell ref="E3811:E3813"/>
    <mergeCell ref="F3811:F3813"/>
    <mergeCell ref="G3811:G3813"/>
    <mergeCell ref="B3829:B3831"/>
    <mergeCell ref="C3829:C3831"/>
    <mergeCell ref="D3829:D3831"/>
    <mergeCell ref="E3829:E3831"/>
    <mergeCell ref="F3829:F3831"/>
    <mergeCell ref="G3829:G3831"/>
    <mergeCell ref="B3826:B3828"/>
    <mergeCell ref="C3826:C3828"/>
    <mergeCell ref="D3826:D3828"/>
    <mergeCell ref="E3826:E3828"/>
    <mergeCell ref="F3826:F3828"/>
    <mergeCell ref="G3826:G3828"/>
    <mergeCell ref="N3820:N3822"/>
    <mergeCell ref="B3823:B3825"/>
    <mergeCell ref="C3823:C3825"/>
    <mergeCell ref="D3823:D3825"/>
    <mergeCell ref="E3823:E3825"/>
    <mergeCell ref="F3823:F3825"/>
    <mergeCell ref="G3823:G3825"/>
    <mergeCell ref="B3820:B3822"/>
    <mergeCell ref="C3820:C3822"/>
    <mergeCell ref="D3820:D3822"/>
    <mergeCell ref="E3820:E3822"/>
    <mergeCell ref="F3820:F3822"/>
    <mergeCell ref="G3820:G3822"/>
    <mergeCell ref="B3838:B3840"/>
    <mergeCell ref="C3838:C3840"/>
    <mergeCell ref="D3838:D3840"/>
    <mergeCell ref="E3838:E3840"/>
    <mergeCell ref="F3838:F3840"/>
    <mergeCell ref="G3838:G3840"/>
    <mergeCell ref="B3835:B3837"/>
    <mergeCell ref="C3835:C3837"/>
    <mergeCell ref="D3835:D3837"/>
    <mergeCell ref="E3835:E3837"/>
    <mergeCell ref="F3835:F3837"/>
    <mergeCell ref="G3835:G3837"/>
    <mergeCell ref="B3832:B3834"/>
    <mergeCell ref="C3832:C3834"/>
    <mergeCell ref="D3832:D3834"/>
    <mergeCell ref="E3832:E3834"/>
    <mergeCell ref="F3832:F3834"/>
    <mergeCell ref="G3832:G3834"/>
    <mergeCell ref="B3847:B3849"/>
    <mergeCell ref="C3847:C3849"/>
    <mergeCell ref="D3847:D3849"/>
    <mergeCell ref="E3847:E3849"/>
    <mergeCell ref="F3847:F3849"/>
    <mergeCell ref="G3847:G3849"/>
    <mergeCell ref="B3844:B3846"/>
    <mergeCell ref="C3844:C3846"/>
    <mergeCell ref="D3844:D3846"/>
    <mergeCell ref="E3844:E3846"/>
    <mergeCell ref="F3844:F3846"/>
    <mergeCell ref="G3844:G3846"/>
    <mergeCell ref="B3841:B3843"/>
    <mergeCell ref="C3841:C3843"/>
    <mergeCell ref="D3841:D3843"/>
    <mergeCell ref="E3841:E3843"/>
    <mergeCell ref="F3841:F3843"/>
    <mergeCell ref="G3841:G3843"/>
    <mergeCell ref="B3856:B3858"/>
    <mergeCell ref="C3856:C3858"/>
    <mergeCell ref="D3856:D3858"/>
    <mergeCell ref="E3856:E3858"/>
    <mergeCell ref="F3856:F3858"/>
    <mergeCell ref="G3856:G3858"/>
    <mergeCell ref="B3853:B3855"/>
    <mergeCell ref="C3853:C3855"/>
    <mergeCell ref="D3853:D3855"/>
    <mergeCell ref="E3853:E3855"/>
    <mergeCell ref="F3853:F3855"/>
    <mergeCell ref="G3853:G3855"/>
    <mergeCell ref="B3850:B3852"/>
    <mergeCell ref="C3850:C3852"/>
    <mergeCell ref="D3850:D3852"/>
    <mergeCell ref="E3850:E3852"/>
    <mergeCell ref="F3850:F3852"/>
    <mergeCell ref="G3850:G3852"/>
    <mergeCell ref="B3865:B3867"/>
    <mergeCell ref="C3865:C3867"/>
    <mergeCell ref="D3865:D3867"/>
    <mergeCell ref="E3865:E3867"/>
    <mergeCell ref="F3865:F3867"/>
    <mergeCell ref="G3865:G3867"/>
    <mergeCell ref="B3862:B3864"/>
    <mergeCell ref="C3862:C3864"/>
    <mergeCell ref="D3862:D3864"/>
    <mergeCell ref="E3862:E3864"/>
    <mergeCell ref="F3862:F3864"/>
    <mergeCell ref="G3862:G3864"/>
    <mergeCell ref="B3859:B3861"/>
    <mergeCell ref="C3859:C3861"/>
    <mergeCell ref="D3859:D3861"/>
    <mergeCell ref="E3859:E3861"/>
    <mergeCell ref="F3859:F3861"/>
    <mergeCell ref="G3859:G3861"/>
    <mergeCell ref="B3874:B3876"/>
    <mergeCell ref="C3874:C3876"/>
    <mergeCell ref="D3874:D3876"/>
    <mergeCell ref="E3874:E3876"/>
    <mergeCell ref="F3874:F3876"/>
    <mergeCell ref="G3874:G3876"/>
    <mergeCell ref="B3871:B3873"/>
    <mergeCell ref="C3871:C3873"/>
    <mergeCell ref="D3871:D3873"/>
    <mergeCell ref="E3871:E3873"/>
    <mergeCell ref="F3871:F3873"/>
    <mergeCell ref="G3871:G3873"/>
    <mergeCell ref="B3868:B3870"/>
    <mergeCell ref="C3868:C3870"/>
    <mergeCell ref="D3868:D3870"/>
    <mergeCell ref="E3868:E3870"/>
    <mergeCell ref="F3868:F3870"/>
    <mergeCell ref="G3868:G3870"/>
    <mergeCell ref="B3883:B3885"/>
    <mergeCell ref="C3883:C3885"/>
    <mergeCell ref="D3883:D3885"/>
    <mergeCell ref="E3883:E3885"/>
    <mergeCell ref="F3883:F3885"/>
    <mergeCell ref="G3883:G3885"/>
    <mergeCell ref="B3880:B3882"/>
    <mergeCell ref="C3880:C3882"/>
    <mergeCell ref="D3880:D3882"/>
    <mergeCell ref="E3880:E3882"/>
    <mergeCell ref="F3880:F3882"/>
    <mergeCell ref="G3880:G3882"/>
    <mergeCell ref="B3877:B3879"/>
    <mergeCell ref="C3877:C3879"/>
    <mergeCell ref="D3877:D3879"/>
    <mergeCell ref="E3877:E3879"/>
    <mergeCell ref="F3877:F3879"/>
    <mergeCell ref="G3877:G3879"/>
    <mergeCell ref="B3892:B3894"/>
    <mergeCell ref="C3892:C3894"/>
    <mergeCell ref="D3892:D3894"/>
    <mergeCell ref="E3892:E3894"/>
    <mergeCell ref="F3892:F3894"/>
    <mergeCell ref="G3892:G3894"/>
    <mergeCell ref="B3889:B3891"/>
    <mergeCell ref="C3889:C3891"/>
    <mergeCell ref="D3889:D3891"/>
    <mergeCell ref="E3889:E3891"/>
    <mergeCell ref="F3889:F3891"/>
    <mergeCell ref="G3889:G3891"/>
    <mergeCell ref="B3886:B3888"/>
    <mergeCell ref="C3886:C3888"/>
    <mergeCell ref="D3886:D3888"/>
    <mergeCell ref="E3886:E3888"/>
    <mergeCell ref="F3886:F3888"/>
    <mergeCell ref="G3886:G3888"/>
    <mergeCell ref="B3901:B3903"/>
    <mergeCell ref="C3901:C3903"/>
    <mergeCell ref="D3901:D3903"/>
    <mergeCell ref="E3901:E3903"/>
    <mergeCell ref="F3901:F3903"/>
    <mergeCell ref="G3901:G3903"/>
    <mergeCell ref="B3898:B3900"/>
    <mergeCell ref="C3898:C3900"/>
    <mergeCell ref="D3898:D3900"/>
    <mergeCell ref="E3898:E3900"/>
    <mergeCell ref="F3898:F3900"/>
    <mergeCell ref="G3898:G3900"/>
    <mergeCell ref="B3895:B3897"/>
    <mergeCell ref="C3895:C3897"/>
    <mergeCell ref="D3895:D3897"/>
    <mergeCell ref="E3895:E3897"/>
    <mergeCell ref="F3895:F3897"/>
    <mergeCell ref="G3895:G3897"/>
    <mergeCell ref="B3910:B3912"/>
    <mergeCell ref="C3910:C3912"/>
    <mergeCell ref="D3910:D3912"/>
    <mergeCell ref="E3910:E3912"/>
    <mergeCell ref="F3910:F3912"/>
    <mergeCell ref="G3910:G3912"/>
    <mergeCell ref="B3907:B3909"/>
    <mergeCell ref="C3907:C3909"/>
    <mergeCell ref="D3907:D3909"/>
    <mergeCell ref="E3907:E3909"/>
    <mergeCell ref="F3907:F3909"/>
    <mergeCell ref="G3907:G3909"/>
    <mergeCell ref="B3904:B3906"/>
    <mergeCell ref="C3904:C3906"/>
    <mergeCell ref="D3904:D3906"/>
    <mergeCell ref="E3904:E3906"/>
    <mergeCell ref="F3904:F3906"/>
    <mergeCell ref="G3904:G3906"/>
    <mergeCell ref="B3919:B3921"/>
    <mergeCell ref="C3919:C3921"/>
    <mergeCell ref="D3919:D3921"/>
    <mergeCell ref="E3919:E3921"/>
    <mergeCell ref="F3919:F3921"/>
    <mergeCell ref="G3919:G3921"/>
    <mergeCell ref="B3916:B3918"/>
    <mergeCell ref="C3916:C3918"/>
    <mergeCell ref="D3916:D3918"/>
    <mergeCell ref="E3916:E3918"/>
    <mergeCell ref="F3916:F3918"/>
    <mergeCell ref="G3916:G3918"/>
    <mergeCell ref="B3913:B3915"/>
    <mergeCell ref="C3913:C3915"/>
    <mergeCell ref="D3913:D3915"/>
    <mergeCell ref="E3913:E3915"/>
    <mergeCell ref="F3913:F3915"/>
    <mergeCell ref="G3913:G3915"/>
    <mergeCell ref="B3928:B3930"/>
    <mergeCell ref="C3928:C3930"/>
    <mergeCell ref="D3928:D3930"/>
    <mergeCell ref="E3928:E3930"/>
    <mergeCell ref="F3928:F3930"/>
    <mergeCell ref="G3928:G3930"/>
    <mergeCell ref="B3925:B3927"/>
    <mergeCell ref="C3925:C3927"/>
    <mergeCell ref="D3925:D3927"/>
    <mergeCell ref="E3925:E3927"/>
    <mergeCell ref="F3925:F3927"/>
    <mergeCell ref="G3925:G3927"/>
    <mergeCell ref="B3922:B3924"/>
    <mergeCell ref="C3922:C3924"/>
    <mergeCell ref="D3922:D3924"/>
    <mergeCell ref="E3922:E3924"/>
    <mergeCell ref="F3922:F3924"/>
    <mergeCell ref="G3922:G3924"/>
    <mergeCell ref="B3937:B3939"/>
    <mergeCell ref="C3937:C3939"/>
    <mergeCell ref="D3937:D3939"/>
    <mergeCell ref="E3937:E3939"/>
    <mergeCell ref="F3937:F3939"/>
    <mergeCell ref="G3937:G3939"/>
    <mergeCell ref="B3934:B3936"/>
    <mergeCell ref="C3934:C3936"/>
    <mergeCell ref="D3934:D3936"/>
    <mergeCell ref="E3934:E3936"/>
    <mergeCell ref="F3934:F3936"/>
    <mergeCell ref="G3934:G3936"/>
    <mergeCell ref="B3931:B3933"/>
    <mergeCell ref="C3931:C3933"/>
    <mergeCell ref="D3931:D3933"/>
    <mergeCell ref="E3931:E3933"/>
    <mergeCell ref="F3931:F3933"/>
    <mergeCell ref="G3931:G3933"/>
    <mergeCell ref="B3946:B3948"/>
    <mergeCell ref="C3946:C3948"/>
    <mergeCell ref="D3946:D3948"/>
    <mergeCell ref="E3946:E3948"/>
    <mergeCell ref="F3946:F3948"/>
    <mergeCell ref="G3946:G3948"/>
    <mergeCell ref="B3943:B3945"/>
    <mergeCell ref="C3943:C3945"/>
    <mergeCell ref="D3943:D3945"/>
    <mergeCell ref="E3943:E3945"/>
    <mergeCell ref="F3943:F3945"/>
    <mergeCell ref="G3943:G3945"/>
    <mergeCell ref="B3940:B3942"/>
    <mergeCell ref="C3940:C3942"/>
    <mergeCell ref="D3940:D3942"/>
    <mergeCell ref="E3940:E3942"/>
    <mergeCell ref="F3940:F3942"/>
    <mergeCell ref="G3940:G3942"/>
    <mergeCell ref="B3955:B3957"/>
    <mergeCell ref="C3955:C3957"/>
    <mergeCell ref="D3955:D3957"/>
    <mergeCell ref="E3955:E3957"/>
    <mergeCell ref="F3955:F3957"/>
    <mergeCell ref="G3955:G3957"/>
    <mergeCell ref="B3952:B3954"/>
    <mergeCell ref="C3952:C3954"/>
    <mergeCell ref="D3952:D3954"/>
    <mergeCell ref="E3952:E3954"/>
    <mergeCell ref="F3952:F3954"/>
    <mergeCell ref="G3952:G3954"/>
    <mergeCell ref="B3949:B3951"/>
    <mergeCell ref="C3949:C3951"/>
    <mergeCell ref="D3949:D3951"/>
    <mergeCell ref="E3949:E3951"/>
    <mergeCell ref="F3949:F3951"/>
    <mergeCell ref="G3949:G3951"/>
    <mergeCell ref="B3964:B3966"/>
    <mergeCell ref="C3964:C3966"/>
    <mergeCell ref="D3964:D3966"/>
    <mergeCell ref="E3964:E3966"/>
    <mergeCell ref="F3964:F3966"/>
    <mergeCell ref="G3964:G3966"/>
    <mergeCell ref="B3961:B3963"/>
    <mergeCell ref="C3961:C3963"/>
    <mergeCell ref="D3961:D3963"/>
    <mergeCell ref="E3961:E3963"/>
    <mergeCell ref="F3961:F3963"/>
    <mergeCell ref="G3961:G3963"/>
    <mergeCell ref="B3958:B3960"/>
    <mergeCell ref="C3958:C3960"/>
    <mergeCell ref="D3958:D3960"/>
    <mergeCell ref="E3958:E3960"/>
    <mergeCell ref="F3958:F3960"/>
    <mergeCell ref="G3958:G3960"/>
    <mergeCell ref="B3973:B3975"/>
    <mergeCell ref="C3973:C3975"/>
    <mergeCell ref="D3973:D3975"/>
    <mergeCell ref="E3973:E3975"/>
    <mergeCell ref="F3973:F3975"/>
    <mergeCell ref="G3973:G3975"/>
    <mergeCell ref="B3970:B3972"/>
    <mergeCell ref="C3970:C3972"/>
    <mergeCell ref="D3970:D3972"/>
    <mergeCell ref="E3970:E3972"/>
    <mergeCell ref="F3970:F3972"/>
    <mergeCell ref="G3970:G3972"/>
    <mergeCell ref="B3967:B3969"/>
    <mergeCell ref="C3967:C3969"/>
    <mergeCell ref="D3967:D3969"/>
    <mergeCell ref="E3967:E3969"/>
    <mergeCell ref="F3967:F3969"/>
    <mergeCell ref="G3967:G3969"/>
    <mergeCell ref="B3982:B3984"/>
    <mergeCell ref="C3982:C3984"/>
    <mergeCell ref="D3982:D3984"/>
    <mergeCell ref="E3982:E3984"/>
    <mergeCell ref="F3982:F3984"/>
    <mergeCell ref="G3982:G3984"/>
    <mergeCell ref="B3979:B3981"/>
    <mergeCell ref="C3979:C3981"/>
    <mergeCell ref="D3979:D3981"/>
    <mergeCell ref="E3979:E3981"/>
    <mergeCell ref="F3979:F3981"/>
    <mergeCell ref="G3979:G3981"/>
    <mergeCell ref="B3976:B3978"/>
    <mergeCell ref="C3976:C3978"/>
    <mergeCell ref="D3976:D3978"/>
    <mergeCell ref="E3976:E3978"/>
    <mergeCell ref="F3976:F3978"/>
    <mergeCell ref="G3976:G3978"/>
    <mergeCell ref="B3991:B3993"/>
    <mergeCell ref="C3991:C3993"/>
    <mergeCell ref="D3991:D3993"/>
    <mergeCell ref="E3991:E3993"/>
    <mergeCell ref="F3991:F3993"/>
    <mergeCell ref="G3991:G3993"/>
    <mergeCell ref="B3988:B3990"/>
    <mergeCell ref="C3988:C3990"/>
    <mergeCell ref="D3988:D3990"/>
    <mergeCell ref="E3988:E3990"/>
    <mergeCell ref="F3988:F3990"/>
    <mergeCell ref="G3988:G3990"/>
    <mergeCell ref="B3985:B3987"/>
    <mergeCell ref="C3985:C3987"/>
    <mergeCell ref="D3985:D3987"/>
    <mergeCell ref="E3985:E3987"/>
    <mergeCell ref="F3985:F3987"/>
    <mergeCell ref="G3985:G3987"/>
    <mergeCell ref="B4000:B4002"/>
    <mergeCell ref="C4000:C4002"/>
    <mergeCell ref="D4000:D4002"/>
    <mergeCell ref="E4000:E4002"/>
    <mergeCell ref="F4000:F4002"/>
    <mergeCell ref="G4000:G4002"/>
    <mergeCell ref="B3997:B3999"/>
    <mergeCell ref="C3997:C3999"/>
    <mergeCell ref="D3997:D3999"/>
    <mergeCell ref="E3997:E3999"/>
    <mergeCell ref="F3997:F3999"/>
    <mergeCell ref="G3997:G3999"/>
    <mergeCell ref="B3994:B3996"/>
    <mergeCell ref="C3994:C3996"/>
    <mergeCell ref="D3994:D3996"/>
    <mergeCell ref="E3994:E3996"/>
    <mergeCell ref="F3994:F3996"/>
    <mergeCell ref="G3994:G3996"/>
    <mergeCell ref="B4009:B4011"/>
    <mergeCell ref="C4009:C4011"/>
    <mergeCell ref="D4009:D4011"/>
    <mergeCell ref="E4009:E4011"/>
    <mergeCell ref="F4009:F4011"/>
    <mergeCell ref="G4009:G4011"/>
    <mergeCell ref="B4006:B4008"/>
    <mergeCell ref="C4006:C4008"/>
    <mergeCell ref="D4006:D4008"/>
    <mergeCell ref="E4006:E4008"/>
    <mergeCell ref="F4006:F4008"/>
    <mergeCell ref="G4006:G4008"/>
    <mergeCell ref="B4003:B4005"/>
    <mergeCell ref="C4003:C4005"/>
    <mergeCell ref="D4003:D4005"/>
    <mergeCell ref="E4003:E4005"/>
    <mergeCell ref="F4003:F4005"/>
    <mergeCell ref="G4003:G4005"/>
    <mergeCell ref="B4018:B4020"/>
    <mergeCell ref="C4018:C4020"/>
    <mergeCell ref="D4018:D4020"/>
    <mergeCell ref="E4018:E4020"/>
    <mergeCell ref="F4018:F4020"/>
    <mergeCell ref="G4018:G4020"/>
    <mergeCell ref="B4015:B4017"/>
    <mergeCell ref="C4015:C4017"/>
    <mergeCell ref="D4015:D4017"/>
    <mergeCell ref="E4015:E4017"/>
    <mergeCell ref="F4015:F4017"/>
    <mergeCell ref="G4015:G4017"/>
    <mergeCell ref="B4012:B4014"/>
    <mergeCell ref="C4012:C4014"/>
    <mergeCell ref="D4012:D4014"/>
    <mergeCell ref="E4012:E4014"/>
    <mergeCell ref="F4012:F4014"/>
    <mergeCell ref="G4012:G4014"/>
    <mergeCell ref="B4027:B4029"/>
    <mergeCell ref="C4027:C4029"/>
    <mergeCell ref="D4027:D4029"/>
    <mergeCell ref="E4027:E4029"/>
    <mergeCell ref="F4027:F4029"/>
    <mergeCell ref="G4027:G4029"/>
    <mergeCell ref="B4024:B4026"/>
    <mergeCell ref="C4024:C4026"/>
    <mergeCell ref="D4024:D4026"/>
    <mergeCell ref="E4024:E4026"/>
    <mergeCell ref="F4024:F4026"/>
    <mergeCell ref="G4024:G4026"/>
    <mergeCell ref="B4021:B4023"/>
    <mergeCell ref="C4021:C4023"/>
    <mergeCell ref="D4021:D4023"/>
    <mergeCell ref="E4021:E4023"/>
    <mergeCell ref="F4021:F4023"/>
    <mergeCell ref="G4021:G4023"/>
    <mergeCell ref="B4036:B4038"/>
    <mergeCell ref="C4036:C4038"/>
    <mergeCell ref="D4036:D4038"/>
    <mergeCell ref="E4036:E4038"/>
    <mergeCell ref="F4036:F4038"/>
    <mergeCell ref="G4036:G4038"/>
    <mergeCell ref="B4033:B4035"/>
    <mergeCell ref="C4033:C4035"/>
    <mergeCell ref="D4033:D4035"/>
    <mergeCell ref="E4033:E4035"/>
    <mergeCell ref="F4033:F4035"/>
    <mergeCell ref="G4033:G4035"/>
    <mergeCell ref="B4030:B4032"/>
    <mergeCell ref="C4030:C4032"/>
    <mergeCell ref="D4030:D4032"/>
    <mergeCell ref="E4030:E4032"/>
    <mergeCell ref="F4030:F4032"/>
    <mergeCell ref="G4030:G4032"/>
    <mergeCell ref="B4045:B4047"/>
    <mergeCell ref="C4045:C4047"/>
    <mergeCell ref="D4045:D4047"/>
    <mergeCell ref="E4045:E4047"/>
    <mergeCell ref="F4045:F4047"/>
    <mergeCell ref="G4045:G4047"/>
    <mergeCell ref="B4042:B4044"/>
    <mergeCell ref="C4042:C4044"/>
    <mergeCell ref="D4042:D4044"/>
    <mergeCell ref="E4042:E4044"/>
    <mergeCell ref="F4042:F4044"/>
    <mergeCell ref="G4042:G4044"/>
    <mergeCell ref="B4039:B4041"/>
    <mergeCell ref="C4039:C4041"/>
    <mergeCell ref="D4039:D4041"/>
    <mergeCell ref="E4039:E4041"/>
    <mergeCell ref="F4039:F4041"/>
    <mergeCell ref="G4039:G4041"/>
    <mergeCell ref="B4054:B4056"/>
    <mergeCell ref="C4054:C4056"/>
    <mergeCell ref="D4054:D4056"/>
    <mergeCell ref="E4054:E4056"/>
    <mergeCell ref="F4054:F4056"/>
    <mergeCell ref="G4054:G4056"/>
    <mergeCell ref="B4051:B4053"/>
    <mergeCell ref="C4051:C4053"/>
    <mergeCell ref="D4051:D4053"/>
    <mergeCell ref="E4051:E4053"/>
    <mergeCell ref="F4051:F4053"/>
    <mergeCell ref="G4051:G4053"/>
    <mergeCell ref="B4048:B4050"/>
    <mergeCell ref="C4048:C4050"/>
    <mergeCell ref="D4048:D4050"/>
    <mergeCell ref="E4048:E4050"/>
    <mergeCell ref="F4048:F4050"/>
    <mergeCell ref="G4048:G4050"/>
    <mergeCell ref="B4063:B4065"/>
    <mergeCell ref="C4063:C4065"/>
    <mergeCell ref="D4063:D4065"/>
    <mergeCell ref="E4063:E4065"/>
    <mergeCell ref="F4063:F4065"/>
    <mergeCell ref="G4063:G4065"/>
    <mergeCell ref="B4060:B4062"/>
    <mergeCell ref="C4060:C4062"/>
    <mergeCell ref="D4060:D4062"/>
    <mergeCell ref="E4060:E4062"/>
    <mergeCell ref="F4060:F4062"/>
    <mergeCell ref="G4060:G4062"/>
    <mergeCell ref="B4057:B4059"/>
    <mergeCell ref="C4057:C4059"/>
    <mergeCell ref="D4057:D4059"/>
    <mergeCell ref="E4057:E4059"/>
    <mergeCell ref="F4057:F4059"/>
    <mergeCell ref="G4057:G4059"/>
    <mergeCell ref="B4072:B4074"/>
    <mergeCell ref="C4072:C4074"/>
    <mergeCell ref="D4072:D4074"/>
    <mergeCell ref="E4072:E4074"/>
    <mergeCell ref="F4072:F4074"/>
    <mergeCell ref="G4072:G4074"/>
    <mergeCell ref="B4069:B4071"/>
    <mergeCell ref="C4069:C4071"/>
    <mergeCell ref="D4069:D4071"/>
    <mergeCell ref="E4069:E4071"/>
    <mergeCell ref="F4069:F4071"/>
    <mergeCell ref="G4069:G4071"/>
    <mergeCell ref="B4066:B4068"/>
    <mergeCell ref="C4066:C4068"/>
    <mergeCell ref="D4066:D4068"/>
    <mergeCell ref="E4066:E4068"/>
    <mergeCell ref="F4066:F4068"/>
    <mergeCell ref="G4066:G4068"/>
    <mergeCell ref="B4081:B4083"/>
    <mergeCell ref="C4081:C4083"/>
    <mergeCell ref="D4081:D4083"/>
    <mergeCell ref="E4081:E4083"/>
    <mergeCell ref="F4081:F4083"/>
    <mergeCell ref="G4081:G4083"/>
    <mergeCell ref="B4078:B4080"/>
    <mergeCell ref="C4078:C4080"/>
    <mergeCell ref="D4078:D4080"/>
    <mergeCell ref="E4078:E4080"/>
    <mergeCell ref="F4078:F4080"/>
    <mergeCell ref="G4078:G4080"/>
    <mergeCell ref="B4075:B4077"/>
    <mergeCell ref="C4075:C4077"/>
    <mergeCell ref="D4075:D4077"/>
    <mergeCell ref="E4075:E4077"/>
    <mergeCell ref="F4075:F4077"/>
    <mergeCell ref="G4075:G4077"/>
    <mergeCell ref="B4090:B4092"/>
    <mergeCell ref="C4090:C4092"/>
    <mergeCell ref="D4090:D4092"/>
    <mergeCell ref="E4090:E4092"/>
    <mergeCell ref="F4090:F4092"/>
    <mergeCell ref="G4090:G4092"/>
    <mergeCell ref="B4087:B4089"/>
    <mergeCell ref="C4087:C4089"/>
    <mergeCell ref="D4087:D4089"/>
    <mergeCell ref="E4087:E4089"/>
    <mergeCell ref="F4087:F4089"/>
    <mergeCell ref="G4087:G4089"/>
    <mergeCell ref="B4084:B4086"/>
    <mergeCell ref="C4084:C4086"/>
    <mergeCell ref="D4084:D4086"/>
    <mergeCell ref="E4084:E4086"/>
    <mergeCell ref="F4084:F4086"/>
    <mergeCell ref="G4084:G4086"/>
    <mergeCell ref="B4099:B4101"/>
    <mergeCell ref="C4099:C4101"/>
    <mergeCell ref="D4099:D4101"/>
    <mergeCell ref="E4099:E4101"/>
    <mergeCell ref="F4099:F4101"/>
    <mergeCell ref="G4099:G4101"/>
    <mergeCell ref="B4096:B4098"/>
    <mergeCell ref="C4096:C4098"/>
    <mergeCell ref="D4096:D4098"/>
    <mergeCell ref="E4096:E4098"/>
    <mergeCell ref="F4096:F4098"/>
    <mergeCell ref="G4096:G4098"/>
    <mergeCell ref="B4093:B4095"/>
    <mergeCell ref="C4093:C4095"/>
    <mergeCell ref="D4093:D4095"/>
    <mergeCell ref="E4093:E4095"/>
    <mergeCell ref="F4093:F4095"/>
    <mergeCell ref="G4093:G4095"/>
    <mergeCell ref="B4108:B4110"/>
    <mergeCell ref="C4108:C4110"/>
    <mergeCell ref="D4108:D4110"/>
    <mergeCell ref="E4108:E4110"/>
    <mergeCell ref="F4108:F4110"/>
    <mergeCell ref="G4108:G4110"/>
    <mergeCell ref="B4105:B4107"/>
    <mergeCell ref="C4105:C4107"/>
    <mergeCell ref="D4105:D4107"/>
    <mergeCell ref="E4105:E4107"/>
    <mergeCell ref="F4105:F4107"/>
    <mergeCell ref="G4105:G4107"/>
    <mergeCell ref="B4102:B4104"/>
    <mergeCell ref="C4102:C4104"/>
    <mergeCell ref="D4102:D4104"/>
    <mergeCell ref="E4102:E4104"/>
    <mergeCell ref="F4102:F4104"/>
    <mergeCell ref="G4102:G4104"/>
    <mergeCell ref="B4117:B4119"/>
    <mergeCell ref="C4117:C4119"/>
    <mergeCell ref="D4117:D4119"/>
    <mergeCell ref="E4117:E4119"/>
    <mergeCell ref="F4117:F4119"/>
    <mergeCell ref="G4117:G4119"/>
    <mergeCell ref="B4114:B4116"/>
    <mergeCell ref="C4114:C4116"/>
    <mergeCell ref="D4114:D4116"/>
    <mergeCell ref="E4114:E4116"/>
    <mergeCell ref="F4114:F4116"/>
    <mergeCell ref="G4114:G4116"/>
    <mergeCell ref="B4111:B4113"/>
    <mergeCell ref="C4111:C4113"/>
    <mergeCell ref="D4111:D4113"/>
    <mergeCell ref="E4111:E4113"/>
    <mergeCell ref="F4111:F4113"/>
    <mergeCell ref="G4111:G4113"/>
    <mergeCell ref="B4126:B4128"/>
    <mergeCell ref="C4126:C4128"/>
    <mergeCell ref="D4126:D4128"/>
    <mergeCell ref="E4126:E4128"/>
    <mergeCell ref="F4126:F4128"/>
    <mergeCell ref="G4126:G4128"/>
    <mergeCell ref="B4123:B4125"/>
    <mergeCell ref="C4123:C4125"/>
    <mergeCell ref="D4123:D4125"/>
    <mergeCell ref="E4123:E4125"/>
    <mergeCell ref="F4123:F4125"/>
    <mergeCell ref="G4123:G4125"/>
    <mergeCell ref="B4120:B4122"/>
    <mergeCell ref="C4120:C4122"/>
    <mergeCell ref="D4120:D4122"/>
    <mergeCell ref="E4120:E4122"/>
    <mergeCell ref="F4120:F4122"/>
    <mergeCell ref="G4120:G4122"/>
    <mergeCell ref="B4135:B4137"/>
    <mergeCell ref="C4135:C4137"/>
    <mergeCell ref="D4135:D4137"/>
    <mergeCell ref="E4135:E4137"/>
    <mergeCell ref="F4135:F4137"/>
    <mergeCell ref="G4135:G4137"/>
    <mergeCell ref="B4132:B4134"/>
    <mergeCell ref="C4132:C4134"/>
    <mergeCell ref="D4132:D4134"/>
    <mergeCell ref="E4132:E4134"/>
    <mergeCell ref="F4132:F4134"/>
    <mergeCell ref="G4132:G4134"/>
    <mergeCell ref="B4129:B4131"/>
    <mergeCell ref="C4129:C4131"/>
    <mergeCell ref="D4129:D4131"/>
    <mergeCell ref="E4129:E4131"/>
    <mergeCell ref="F4129:F4131"/>
    <mergeCell ref="G4129:G4131"/>
    <mergeCell ref="B4144:B4146"/>
    <mergeCell ref="C4144:C4146"/>
    <mergeCell ref="D4144:D4146"/>
    <mergeCell ref="E4144:E4146"/>
    <mergeCell ref="F4144:F4146"/>
    <mergeCell ref="G4144:G4146"/>
    <mergeCell ref="B4141:B4143"/>
    <mergeCell ref="C4141:C4143"/>
    <mergeCell ref="D4141:D4143"/>
    <mergeCell ref="E4141:E4143"/>
    <mergeCell ref="F4141:F4143"/>
    <mergeCell ref="G4141:G4143"/>
    <mergeCell ref="B4138:B4140"/>
    <mergeCell ref="C4138:C4140"/>
    <mergeCell ref="D4138:D4140"/>
    <mergeCell ref="E4138:E4140"/>
    <mergeCell ref="F4138:F4140"/>
    <mergeCell ref="G4138:G4140"/>
    <mergeCell ref="B4153:B4155"/>
    <mergeCell ref="C4153:C4155"/>
    <mergeCell ref="D4153:D4155"/>
    <mergeCell ref="E4153:E4155"/>
    <mergeCell ref="F4153:F4155"/>
    <mergeCell ref="G4153:G4155"/>
    <mergeCell ref="B4150:B4152"/>
    <mergeCell ref="C4150:C4152"/>
    <mergeCell ref="D4150:D4152"/>
    <mergeCell ref="E4150:E4152"/>
    <mergeCell ref="F4150:F4152"/>
    <mergeCell ref="G4150:G4152"/>
    <mergeCell ref="B4147:B4149"/>
    <mergeCell ref="C4147:C4149"/>
    <mergeCell ref="D4147:D4149"/>
    <mergeCell ref="E4147:E4149"/>
    <mergeCell ref="F4147:F4149"/>
    <mergeCell ref="G4147:G4149"/>
    <mergeCell ref="B4162:B4164"/>
    <mergeCell ref="C4162:C4164"/>
    <mergeCell ref="D4162:D4164"/>
    <mergeCell ref="E4162:E4164"/>
    <mergeCell ref="F4162:F4164"/>
    <mergeCell ref="G4162:G4164"/>
    <mergeCell ref="B4159:B4161"/>
    <mergeCell ref="C4159:C4161"/>
    <mergeCell ref="D4159:D4161"/>
    <mergeCell ref="E4159:E4161"/>
    <mergeCell ref="F4159:F4161"/>
    <mergeCell ref="G4159:G4161"/>
    <mergeCell ref="B4156:B4158"/>
    <mergeCell ref="C4156:C4158"/>
    <mergeCell ref="D4156:D4158"/>
    <mergeCell ref="E4156:E4158"/>
    <mergeCell ref="F4156:F4158"/>
    <mergeCell ref="G4156:G4158"/>
    <mergeCell ref="B4171:B4173"/>
    <mergeCell ref="C4171:C4173"/>
    <mergeCell ref="D4171:D4173"/>
    <mergeCell ref="E4171:E4173"/>
    <mergeCell ref="F4171:F4173"/>
    <mergeCell ref="G4171:G4173"/>
    <mergeCell ref="B4168:B4170"/>
    <mergeCell ref="C4168:C4170"/>
    <mergeCell ref="D4168:D4170"/>
    <mergeCell ref="E4168:E4170"/>
    <mergeCell ref="F4168:F4170"/>
    <mergeCell ref="G4168:G4170"/>
    <mergeCell ref="B4165:B4167"/>
    <mergeCell ref="C4165:C4167"/>
    <mergeCell ref="D4165:D4167"/>
    <mergeCell ref="E4165:E4167"/>
    <mergeCell ref="F4165:F4167"/>
    <mergeCell ref="G4165:G4167"/>
    <mergeCell ref="B4180:B4182"/>
    <mergeCell ref="C4180:C4182"/>
    <mergeCell ref="D4180:D4182"/>
    <mergeCell ref="E4180:E4182"/>
    <mergeCell ref="F4180:F4182"/>
    <mergeCell ref="G4180:G4182"/>
    <mergeCell ref="B4177:B4179"/>
    <mergeCell ref="C4177:C4179"/>
    <mergeCell ref="D4177:D4179"/>
    <mergeCell ref="E4177:E4179"/>
    <mergeCell ref="F4177:F4179"/>
    <mergeCell ref="G4177:G4179"/>
    <mergeCell ref="B4174:B4176"/>
    <mergeCell ref="C4174:C4176"/>
    <mergeCell ref="D4174:D4176"/>
    <mergeCell ref="E4174:E4176"/>
    <mergeCell ref="F4174:F4176"/>
    <mergeCell ref="G4174:G4176"/>
    <mergeCell ref="B4189:B4191"/>
    <mergeCell ref="C4189:C4191"/>
    <mergeCell ref="D4189:D4191"/>
    <mergeCell ref="E4189:E4191"/>
    <mergeCell ref="F4189:F4191"/>
    <mergeCell ref="G4189:G4191"/>
    <mergeCell ref="B4186:B4188"/>
    <mergeCell ref="C4186:C4188"/>
    <mergeCell ref="D4186:D4188"/>
    <mergeCell ref="E4186:E4188"/>
    <mergeCell ref="F4186:F4188"/>
    <mergeCell ref="G4186:G4188"/>
    <mergeCell ref="B4183:B4185"/>
    <mergeCell ref="C4183:C4185"/>
    <mergeCell ref="D4183:D4185"/>
    <mergeCell ref="E4183:E4185"/>
    <mergeCell ref="F4183:F4185"/>
    <mergeCell ref="G4183:G4185"/>
    <mergeCell ref="B4198:B4200"/>
    <mergeCell ref="C4198:C4200"/>
    <mergeCell ref="D4198:D4200"/>
    <mergeCell ref="E4198:E4200"/>
    <mergeCell ref="F4198:F4200"/>
    <mergeCell ref="G4198:G4200"/>
    <mergeCell ref="B4195:B4197"/>
    <mergeCell ref="C4195:C4197"/>
    <mergeCell ref="D4195:D4197"/>
    <mergeCell ref="E4195:E4197"/>
    <mergeCell ref="F4195:F4197"/>
    <mergeCell ref="G4195:G4197"/>
    <mergeCell ref="B4192:B4194"/>
    <mergeCell ref="C4192:C4194"/>
    <mergeCell ref="D4192:D4194"/>
    <mergeCell ref="E4192:E4194"/>
    <mergeCell ref="F4192:F4194"/>
    <mergeCell ref="G4192:G4194"/>
    <mergeCell ref="B4207:B4209"/>
    <mergeCell ref="C4207:C4209"/>
    <mergeCell ref="D4207:D4209"/>
    <mergeCell ref="E4207:E4209"/>
    <mergeCell ref="F4207:F4209"/>
    <mergeCell ref="G4207:G4209"/>
    <mergeCell ref="B4204:B4206"/>
    <mergeCell ref="C4204:C4206"/>
    <mergeCell ref="D4204:D4206"/>
    <mergeCell ref="E4204:E4206"/>
    <mergeCell ref="F4204:F4206"/>
    <mergeCell ref="G4204:G4206"/>
    <mergeCell ref="B4201:B4203"/>
    <mergeCell ref="C4201:C4203"/>
    <mergeCell ref="D4201:D4203"/>
    <mergeCell ref="E4201:E4203"/>
    <mergeCell ref="F4201:F4203"/>
    <mergeCell ref="G4201:G4203"/>
    <mergeCell ref="B4216:B4218"/>
    <mergeCell ref="C4216:C4218"/>
    <mergeCell ref="D4216:D4218"/>
    <mergeCell ref="E4216:E4218"/>
    <mergeCell ref="F4216:F4218"/>
    <mergeCell ref="G4216:G4218"/>
    <mergeCell ref="B4213:B4215"/>
    <mergeCell ref="C4213:C4215"/>
    <mergeCell ref="D4213:D4215"/>
    <mergeCell ref="E4213:E4215"/>
    <mergeCell ref="F4213:F4215"/>
    <mergeCell ref="G4213:G4215"/>
    <mergeCell ref="B4210:B4212"/>
    <mergeCell ref="C4210:C4212"/>
    <mergeCell ref="D4210:D4212"/>
    <mergeCell ref="E4210:E4212"/>
    <mergeCell ref="F4210:F4212"/>
    <mergeCell ref="G4210:G4212"/>
    <mergeCell ref="B4225:B4227"/>
    <mergeCell ref="C4225:C4227"/>
    <mergeCell ref="D4225:D4227"/>
    <mergeCell ref="E4225:E4227"/>
    <mergeCell ref="F4225:F4227"/>
    <mergeCell ref="G4225:G4227"/>
    <mergeCell ref="B4222:B4224"/>
    <mergeCell ref="C4222:C4224"/>
    <mergeCell ref="D4222:D4224"/>
    <mergeCell ref="E4222:E4224"/>
    <mergeCell ref="F4222:F4224"/>
    <mergeCell ref="G4222:G4224"/>
    <mergeCell ref="B4219:B4221"/>
    <mergeCell ref="C4219:C4221"/>
    <mergeCell ref="D4219:D4221"/>
    <mergeCell ref="E4219:E4221"/>
    <mergeCell ref="F4219:F4221"/>
    <mergeCell ref="G4219:G4221"/>
    <mergeCell ref="B4234:B4236"/>
    <mergeCell ref="C4234:C4236"/>
    <mergeCell ref="D4234:D4236"/>
    <mergeCell ref="E4234:E4236"/>
    <mergeCell ref="F4234:F4236"/>
    <mergeCell ref="G4234:G4236"/>
    <mergeCell ref="B4231:B4233"/>
    <mergeCell ref="C4231:C4233"/>
    <mergeCell ref="D4231:D4233"/>
    <mergeCell ref="E4231:E4233"/>
    <mergeCell ref="F4231:F4233"/>
    <mergeCell ref="G4231:G4233"/>
    <mergeCell ref="B4228:B4230"/>
    <mergeCell ref="C4228:C4230"/>
    <mergeCell ref="D4228:D4230"/>
    <mergeCell ref="E4228:E4230"/>
    <mergeCell ref="F4228:F4230"/>
    <mergeCell ref="G4228:G4230"/>
    <mergeCell ref="B4243:B4245"/>
    <mergeCell ref="C4243:C4245"/>
    <mergeCell ref="D4243:D4245"/>
    <mergeCell ref="E4243:E4245"/>
    <mergeCell ref="F4243:F4245"/>
    <mergeCell ref="G4243:G4245"/>
    <mergeCell ref="B4240:B4242"/>
    <mergeCell ref="C4240:C4242"/>
    <mergeCell ref="D4240:D4242"/>
    <mergeCell ref="E4240:E4242"/>
    <mergeCell ref="F4240:F4242"/>
    <mergeCell ref="G4240:G4242"/>
    <mergeCell ref="B4237:B4239"/>
    <mergeCell ref="C4237:C4239"/>
    <mergeCell ref="D4237:D4239"/>
    <mergeCell ref="E4237:E4239"/>
    <mergeCell ref="F4237:F4239"/>
    <mergeCell ref="G4237:G4239"/>
    <mergeCell ref="B4252:B4254"/>
    <mergeCell ref="C4252:C4254"/>
    <mergeCell ref="D4252:D4254"/>
    <mergeCell ref="E4252:E4254"/>
    <mergeCell ref="F4252:F4254"/>
    <mergeCell ref="G4252:G4254"/>
    <mergeCell ref="B4249:B4251"/>
    <mergeCell ref="C4249:C4251"/>
    <mergeCell ref="D4249:D4251"/>
    <mergeCell ref="E4249:E4251"/>
    <mergeCell ref="F4249:F4251"/>
    <mergeCell ref="G4249:G4251"/>
    <mergeCell ref="B4246:B4248"/>
    <mergeCell ref="C4246:C4248"/>
    <mergeCell ref="D4246:D4248"/>
    <mergeCell ref="E4246:E4248"/>
    <mergeCell ref="F4246:F4248"/>
    <mergeCell ref="G4246:G4248"/>
    <mergeCell ref="B4261:B4263"/>
    <mergeCell ref="C4261:C4263"/>
    <mergeCell ref="D4261:D4263"/>
    <mergeCell ref="E4261:E4263"/>
    <mergeCell ref="F4261:F4263"/>
    <mergeCell ref="G4261:G4263"/>
    <mergeCell ref="B4258:B4260"/>
    <mergeCell ref="C4258:C4260"/>
    <mergeCell ref="D4258:D4260"/>
    <mergeCell ref="E4258:E4260"/>
    <mergeCell ref="F4258:F4260"/>
    <mergeCell ref="G4258:G4260"/>
    <mergeCell ref="B4255:B4257"/>
    <mergeCell ref="C4255:C4257"/>
    <mergeCell ref="D4255:D4257"/>
    <mergeCell ref="E4255:E4257"/>
    <mergeCell ref="F4255:F4257"/>
    <mergeCell ref="G4255:G4257"/>
    <mergeCell ref="B4270:B4272"/>
    <mergeCell ref="C4270:C4272"/>
    <mergeCell ref="D4270:D4272"/>
    <mergeCell ref="E4270:E4272"/>
    <mergeCell ref="F4270:F4272"/>
    <mergeCell ref="G4270:G4272"/>
    <mergeCell ref="B4267:B4269"/>
    <mergeCell ref="C4267:C4269"/>
    <mergeCell ref="D4267:D4269"/>
    <mergeCell ref="E4267:E4269"/>
    <mergeCell ref="F4267:F4269"/>
    <mergeCell ref="G4267:G4269"/>
    <mergeCell ref="B4264:B4266"/>
    <mergeCell ref="C4264:C4266"/>
    <mergeCell ref="D4264:D4266"/>
    <mergeCell ref="E4264:E4266"/>
    <mergeCell ref="F4264:F4266"/>
    <mergeCell ref="G4264:G4266"/>
    <mergeCell ref="B4279:B4281"/>
    <mergeCell ref="C4279:C4281"/>
    <mergeCell ref="D4279:D4281"/>
    <mergeCell ref="E4279:E4281"/>
    <mergeCell ref="F4279:F4281"/>
    <mergeCell ref="G4279:G4281"/>
    <mergeCell ref="B4276:B4278"/>
    <mergeCell ref="C4276:C4278"/>
    <mergeCell ref="D4276:D4278"/>
    <mergeCell ref="E4276:E4278"/>
    <mergeCell ref="F4276:F4278"/>
    <mergeCell ref="G4276:G4278"/>
    <mergeCell ref="B4273:B4275"/>
    <mergeCell ref="C4273:C4275"/>
    <mergeCell ref="D4273:D4275"/>
    <mergeCell ref="E4273:E4275"/>
    <mergeCell ref="F4273:F4275"/>
    <mergeCell ref="G4273:G4275"/>
    <mergeCell ref="B4288:B4290"/>
    <mergeCell ref="C4288:C4290"/>
    <mergeCell ref="D4288:D4290"/>
    <mergeCell ref="E4288:E4290"/>
    <mergeCell ref="F4288:F4290"/>
    <mergeCell ref="G4288:G4290"/>
    <mergeCell ref="B4285:B4287"/>
    <mergeCell ref="C4285:C4287"/>
    <mergeCell ref="D4285:D4287"/>
    <mergeCell ref="E4285:E4287"/>
    <mergeCell ref="F4285:F4287"/>
    <mergeCell ref="G4285:G4287"/>
    <mergeCell ref="B4282:B4284"/>
    <mergeCell ref="C4282:C4284"/>
    <mergeCell ref="D4282:D4284"/>
    <mergeCell ref="E4282:E4284"/>
    <mergeCell ref="F4282:F4284"/>
    <mergeCell ref="G4282:G4284"/>
    <mergeCell ref="B4297:B4299"/>
    <mergeCell ref="C4297:C4299"/>
    <mergeCell ref="D4297:D4299"/>
    <mergeCell ref="E4297:E4299"/>
    <mergeCell ref="F4297:F4299"/>
    <mergeCell ref="G4297:G4299"/>
    <mergeCell ref="B4294:B4296"/>
    <mergeCell ref="C4294:C4296"/>
    <mergeCell ref="D4294:D4296"/>
    <mergeCell ref="E4294:E4296"/>
    <mergeCell ref="F4294:F4296"/>
    <mergeCell ref="G4294:G4296"/>
    <mergeCell ref="B4291:B4293"/>
    <mergeCell ref="C4291:C4293"/>
    <mergeCell ref="D4291:D4293"/>
    <mergeCell ref="E4291:E4293"/>
    <mergeCell ref="F4291:F4293"/>
    <mergeCell ref="G4291:G4293"/>
    <mergeCell ref="B4306:B4308"/>
    <mergeCell ref="C4306:C4308"/>
    <mergeCell ref="D4306:D4308"/>
    <mergeCell ref="E4306:E4308"/>
    <mergeCell ref="F4306:F4308"/>
    <mergeCell ref="G4306:G4308"/>
    <mergeCell ref="B4303:B4305"/>
    <mergeCell ref="C4303:C4305"/>
    <mergeCell ref="D4303:D4305"/>
    <mergeCell ref="E4303:E4305"/>
    <mergeCell ref="F4303:F4305"/>
    <mergeCell ref="G4303:G4305"/>
    <mergeCell ref="B4300:B4302"/>
    <mergeCell ref="C4300:C4302"/>
    <mergeCell ref="D4300:D4302"/>
    <mergeCell ref="E4300:E4302"/>
    <mergeCell ref="F4300:F4302"/>
    <mergeCell ref="G4300:G4302"/>
    <mergeCell ref="B4315:B4317"/>
    <mergeCell ref="C4315:C4317"/>
    <mergeCell ref="D4315:D4317"/>
    <mergeCell ref="E4315:E4317"/>
    <mergeCell ref="F4315:F4317"/>
    <mergeCell ref="G4315:G4317"/>
    <mergeCell ref="B4312:B4314"/>
    <mergeCell ref="C4312:C4314"/>
    <mergeCell ref="D4312:D4314"/>
    <mergeCell ref="E4312:E4314"/>
    <mergeCell ref="F4312:F4314"/>
    <mergeCell ref="G4312:G4314"/>
    <mergeCell ref="B4309:B4311"/>
    <mergeCell ref="C4309:C4311"/>
    <mergeCell ref="D4309:D4311"/>
    <mergeCell ref="E4309:E4311"/>
    <mergeCell ref="F4309:F4311"/>
    <mergeCell ref="G4309:G4311"/>
    <mergeCell ref="B4324:B4326"/>
    <mergeCell ref="C4324:C4326"/>
    <mergeCell ref="D4324:D4326"/>
    <mergeCell ref="E4324:E4326"/>
    <mergeCell ref="F4324:F4326"/>
    <mergeCell ref="G4324:G4326"/>
    <mergeCell ref="B4321:B4323"/>
    <mergeCell ref="C4321:C4323"/>
    <mergeCell ref="D4321:D4323"/>
    <mergeCell ref="E4321:E4323"/>
    <mergeCell ref="F4321:F4323"/>
    <mergeCell ref="G4321:G4323"/>
    <mergeCell ref="B4318:B4320"/>
    <mergeCell ref="C4318:C4320"/>
    <mergeCell ref="D4318:D4320"/>
    <mergeCell ref="E4318:E4320"/>
    <mergeCell ref="F4318:F4320"/>
    <mergeCell ref="G4318:G4320"/>
    <mergeCell ref="B4333:B4335"/>
    <mergeCell ref="C4333:C4335"/>
    <mergeCell ref="D4333:D4335"/>
    <mergeCell ref="E4333:E4335"/>
    <mergeCell ref="F4333:F4335"/>
    <mergeCell ref="G4333:G4335"/>
    <mergeCell ref="B4330:B4332"/>
    <mergeCell ref="C4330:C4332"/>
    <mergeCell ref="D4330:D4332"/>
    <mergeCell ref="E4330:E4332"/>
    <mergeCell ref="F4330:F4332"/>
    <mergeCell ref="G4330:G4332"/>
    <mergeCell ref="B4327:B4329"/>
    <mergeCell ref="C4327:C4329"/>
    <mergeCell ref="D4327:D4329"/>
    <mergeCell ref="E4327:E4329"/>
    <mergeCell ref="F4327:F4329"/>
    <mergeCell ref="G4327:G4329"/>
    <mergeCell ref="B4342:B4344"/>
    <mergeCell ref="C4342:C4344"/>
    <mergeCell ref="D4342:D4344"/>
    <mergeCell ref="E4342:E4344"/>
    <mergeCell ref="F4342:F4344"/>
    <mergeCell ref="G4342:G4344"/>
    <mergeCell ref="B4339:B4341"/>
    <mergeCell ref="C4339:C4341"/>
    <mergeCell ref="D4339:D4341"/>
    <mergeCell ref="E4339:E4341"/>
    <mergeCell ref="F4339:F4341"/>
    <mergeCell ref="G4339:G4341"/>
    <mergeCell ref="B4336:B4338"/>
    <mergeCell ref="C4336:C4338"/>
    <mergeCell ref="D4336:D4338"/>
    <mergeCell ref="E4336:E4338"/>
    <mergeCell ref="F4336:F4338"/>
    <mergeCell ref="G4336:G4338"/>
    <mergeCell ref="B4351:B4353"/>
    <mergeCell ref="C4351:C4353"/>
    <mergeCell ref="D4351:D4353"/>
    <mergeCell ref="E4351:E4353"/>
    <mergeCell ref="F4351:F4353"/>
    <mergeCell ref="G4351:G4353"/>
    <mergeCell ref="B4348:B4350"/>
    <mergeCell ref="C4348:C4350"/>
    <mergeCell ref="D4348:D4350"/>
    <mergeCell ref="E4348:E4350"/>
    <mergeCell ref="F4348:F4350"/>
    <mergeCell ref="G4348:G4350"/>
    <mergeCell ref="B4345:B4347"/>
    <mergeCell ref="C4345:C4347"/>
    <mergeCell ref="D4345:D4347"/>
    <mergeCell ref="E4345:E4347"/>
    <mergeCell ref="F4345:F4347"/>
    <mergeCell ref="G4345:G4347"/>
    <mergeCell ref="B4360:B4362"/>
    <mergeCell ref="C4360:C4362"/>
    <mergeCell ref="D4360:D4362"/>
    <mergeCell ref="E4360:E4362"/>
    <mergeCell ref="F4360:F4362"/>
    <mergeCell ref="G4360:G4362"/>
    <mergeCell ref="B4357:B4359"/>
    <mergeCell ref="C4357:C4359"/>
    <mergeCell ref="D4357:D4359"/>
    <mergeCell ref="E4357:E4359"/>
    <mergeCell ref="F4357:F4359"/>
    <mergeCell ref="G4357:G4359"/>
    <mergeCell ref="B4354:B4356"/>
    <mergeCell ref="C4354:C4356"/>
    <mergeCell ref="D4354:D4356"/>
    <mergeCell ref="E4354:E4356"/>
    <mergeCell ref="F4354:F4356"/>
    <mergeCell ref="G4354:G4356"/>
    <mergeCell ref="B4369:B4371"/>
    <mergeCell ref="C4369:C4371"/>
    <mergeCell ref="D4369:D4371"/>
    <mergeCell ref="E4369:E4371"/>
    <mergeCell ref="F4369:F4371"/>
    <mergeCell ref="G4369:G4371"/>
    <mergeCell ref="B4366:B4368"/>
    <mergeCell ref="C4366:C4368"/>
    <mergeCell ref="D4366:D4368"/>
    <mergeCell ref="E4366:E4368"/>
    <mergeCell ref="F4366:F4368"/>
    <mergeCell ref="G4366:G4368"/>
    <mergeCell ref="B4363:B4365"/>
    <mergeCell ref="C4363:C4365"/>
    <mergeCell ref="D4363:D4365"/>
    <mergeCell ref="E4363:E4365"/>
    <mergeCell ref="F4363:F4365"/>
    <mergeCell ref="G4363:G4365"/>
    <mergeCell ref="B4378:B4380"/>
    <mergeCell ref="C4378:C4380"/>
    <mergeCell ref="D4378:D4380"/>
    <mergeCell ref="E4378:E4380"/>
    <mergeCell ref="F4378:F4380"/>
    <mergeCell ref="G4378:G4380"/>
    <mergeCell ref="B4375:B4377"/>
    <mergeCell ref="C4375:C4377"/>
    <mergeCell ref="D4375:D4377"/>
    <mergeCell ref="E4375:E4377"/>
    <mergeCell ref="F4375:F4377"/>
    <mergeCell ref="G4375:G4377"/>
    <mergeCell ref="B4372:B4374"/>
    <mergeCell ref="C4372:C4374"/>
    <mergeCell ref="D4372:D4374"/>
    <mergeCell ref="E4372:E4374"/>
    <mergeCell ref="F4372:F4374"/>
    <mergeCell ref="G4372:G4374"/>
    <mergeCell ref="B4387:B4389"/>
    <mergeCell ref="C4387:C4389"/>
    <mergeCell ref="D4387:D4389"/>
    <mergeCell ref="E4387:E4389"/>
    <mergeCell ref="F4387:F4389"/>
    <mergeCell ref="G4387:G4389"/>
    <mergeCell ref="B4384:B4386"/>
    <mergeCell ref="C4384:C4386"/>
    <mergeCell ref="D4384:D4386"/>
    <mergeCell ref="E4384:E4386"/>
    <mergeCell ref="F4384:F4386"/>
    <mergeCell ref="G4384:G4386"/>
    <mergeCell ref="B4381:B4383"/>
    <mergeCell ref="C4381:C4383"/>
    <mergeCell ref="D4381:D4383"/>
    <mergeCell ref="E4381:E4383"/>
    <mergeCell ref="F4381:F4383"/>
    <mergeCell ref="G4381:G4383"/>
    <mergeCell ref="B4396:B4398"/>
    <mergeCell ref="C4396:C4398"/>
    <mergeCell ref="D4396:D4398"/>
    <mergeCell ref="E4396:E4398"/>
    <mergeCell ref="F4396:F4398"/>
    <mergeCell ref="G4396:G4398"/>
    <mergeCell ref="B4393:B4395"/>
    <mergeCell ref="C4393:C4395"/>
    <mergeCell ref="D4393:D4395"/>
    <mergeCell ref="E4393:E4395"/>
    <mergeCell ref="F4393:F4395"/>
    <mergeCell ref="G4393:G4395"/>
    <mergeCell ref="B4390:B4392"/>
    <mergeCell ref="C4390:C4392"/>
    <mergeCell ref="D4390:D4392"/>
    <mergeCell ref="E4390:E4392"/>
    <mergeCell ref="F4390:F4392"/>
    <mergeCell ref="G4390:G4392"/>
    <mergeCell ref="B4405:B4407"/>
    <mergeCell ref="C4405:C4407"/>
    <mergeCell ref="D4405:D4407"/>
    <mergeCell ref="E4405:E4407"/>
    <mergeCell ref="F4405:F4407"/>
    <mergeCell ref="G4405:G4407"/>
    <mergeCell ref="B4402:B4404"/>
    <mergeCell ref="C4402:C4404"/>
    <mergeCell ref="D4402:D4404"/>
    <mergeCell ref="E4402:E4404"/>
    <mergeCell ref="F4402:F4404"/>
    <mergeCell ref="G4402:G4404"/>
    <mergeCell ref="B4399:B4401"/>
    <mergeCell ref="C4399:C4401"/>
    <mergeCell ref="D4399:D4401"/>
    <mergeCell ref="E4399:E4401"/>
    <mergeCell ref="F4399:F4401"/>
    <mergeCell ref="G4399:G4401"/>
    <mergeCell ref="B4414:B4416"/>
    <mergeCell ref="C4414:C4416"/>
    <mergeCell ref="D4414:D4416"/>
    <mergeCell ref="E4414:E4416"/>
    <mergeCell ref="F4414:F4416"/>
    <mergeCell ref="G4414:G4416"/>
    <mergeCell ref="B4411:B4413"/>
    <mergeCell ref="C4411:C4413"/>
    <mergeCell ref="D4411:D4413"/>
    <mergeCell ref="E4411:E4413"/>
    <mergeCell ref="F4411:F4413"/>
    <mergeCell ref="G4411:G4413"/>
    <mergeCell ref="B4408:B4410"/>
    <mergeCell ref="C4408:C4410"/>
    <mergeCell ref="D4408:D4410"/>
    <mergeCell ref="E4408:E4410"/>
    <mergeCell ref="F4408:F4410"/>
    <mergeCell ref="G4408:G4410"/>
    <mergeCell ref="B4423:B4425"/>
    <mergeCell ref="C4423:C4425"/>
    <mergeCell ref="D4423:D4425"/>
    <mergeCell ref="E4423:E4425"/>
    <mergeCell ref="F4423:F4425"/>
    <mergeCell ref="G4423:G4425"/>
    <mergeCell ref="B4420:B4422"/>
    <mergeCell ref="C4420:C4422"/>
    <mergeCell ref="D4420:D4422"/>
    <mergeCell ref="E4420:E4422"/>
    <mergeCell ref="F4420:F4422"/>
    <mergeCell ref="G4420:G4422"/>
    <mergeCell ref="B4417:B4419"/>
    <mergeCell ref="C4417:C4419"/>
    <mergeCell ref="D4417:D4419"/>
    <mergeCell ref="E4417:E4419"/>
    <mergeCell ref="F4417:F4419"/>
    <mergeCell ref="G4417:G4419"/>
    <mergeCell ref="B4432:B4434"/>
    <mergeCell ref="C4432:C4434"/>
    <mergeCell ref="D4432:D4434"/>
    <mergeCell ref="E4432:E4434"/>
    <mergeCell ref="F4432:F4434"/>
    <mergeCell ref="G4432:G4434"/>
    <mergeCell ref="B4429:B4431"/>
    <mergeCell ref="C4429:C4431"/>
    <mergeCell ref="D4429:D4431"/>
    <mergeCell ref="E4429:E4431"/>
    <mergeCell ref="F4429:F4431"/>
    <mergeCell ref="G4429:G4431"/>
    <mergeCell ref="B4426:B4428"/>
    <mergeCell ref="C4426:C4428"/>
    <mergeCell ref="D4426:D4428"/>
    <mergeCell ref="E4426:E4428"/>
    <mergeCell ref="F4426:F4428"/>
    <mergeCell ref="G4426:G4428"/>
    <mergeCell ref="B4441:B4443"/>
    <mergeCell ref="C4441:C4443"/>
    <mergeCell ref="D4441:D4443"/>
    <mergeCell ref="E4441:E4443"/>
    <mergeCell ref="F4441:F4443"/>
    <mergeCell ref="G4441:G4443"/>
    <mergeCell ref="B4438:B4440"/>
    <mergeCell ref="C4438:C4440"/>
    <mergeCell ref="D4438:D4440"/>
    <mergeCell ref="E4438:E4440"/>
    <mergeCell ref="F4438:F4440"/>
    <mergeCell ref="G4438:G4440"/>
    <mergeCell ref="B4435:B4437"/>
    <mergeCell ref="C4435:C4437"/>
    <mergeCell ref="D4435:D4437"/>
    <mergeCell ref="E4435:E4437"/>
    <mergeCell ref="F4435:F4437"/>
    <mergeCell ref="G4435:G4437"/>
    <mergeCell ref="B4450:B4452"/>
    <mergeCell ref="C4450:C4452"/>
    <mergeCell ref="D4450:D4452"/>
    <mergeCell ref="E4450:E4452"/>
    <mergeCell ref="F4450:F4452"/>
    <mergeCell ref="G4450:G4452"/>
    <mergeCell ref="B4447:B4449"/>
    <mergeCell ref="C4447:C4449"/>
    <mergeCell ref="D4447:D4449"/>
    <mergeCell ref="E4447:E4449"/>
    <mergeCell ref="F4447:F4449"/>
    <mergeCell ref="G4447:G4449"/>
    <mergeCell ref="B4444:B4446"/>
    <mergeCell ref="C4444:C4446"/>
    <mergeCell ref="D4444:D4446"/>
    <mergeCell ref="E4444:E4446"/>
    <mergeCell ref="F4444:F4446"/>
    <mergeCell ref="G4444:G4446"/>
    <mergeCell ref="B4459:B4461"/>
    <mergeCell ref="C4459:C4461"/>
    <mergeCell ref="D4459:D4461"/>
    <mergeCell ref="E4459:E4461"/>
    <mergeCell ref="F4459:F4461"/>
    <mergeCell ref="G4459:G4461"/>
    <mergeCell ref="B4456:B4458"/>
    <mergeCell ref="C4456:C4458"/>
    <mergeCell ref="D4456:D4458"/>
    <mergeCell ref="E4456:E4458"/>
    <mergeCell ref="F4456:F4458"/>
    <mergeCell ref="G4456:G4458"/>
    <mergeCell ref="B4453:B4455"/>
    <mergeCell ref="C4453:C4455"/>
    <mergeCell ref="D4453:D4455"/>
    <mergeCell ref="E4453:E4455"/>
    <mergeCell ref="F4453:F4455"/>
    <mergeCell ref="G4453:G4455"/>
    <mergeCell ref="B4468:B4470"/>
    <mergeCell ref="C4468:C4470"/>
    <mergeCell ref="D4468:D4470"/>
    <mergeCell ref="E4468:E4470"/>
    <mergeCell ref="F4468:F4470"/>
    <mergeCell ref="G4468:G4470"/>
    <mergeCell ref="B4465:B4467"/>
    <mergeCell ref="C4465:C4467"/>
    <mergeCell ref="D4465:D4467"/>
    <mergeCell ref="E4465:E4467"/>
    <mergeCell ref="F4465:F4467"/>
    <mergeCell ref="G4465:G4467"/>
    <mergeCell ref="B4462:B4464"/>
    <mergeCell ref="C4462:C4464"/>
    <mergeCell ref="D4462:D4464"/>
    <mergeCell ref="E4462:E4464"/>
    <mergeCell ref="F4462:F4464"/>
    <mergeCell ref="G4462:G4464"/>
  </mergeCells>
  <printOptions horizontalCentered="1"/>
  <pageMargins left="0.31496062992125984" right="0.31496062992125984" top="0.62992125984251968" bottom="0.74803149606299213" header="0.23622047244094491" footer="0.31496062992125984"/>
  <pageSetup scale="50" orientation="landscape" horizontalDpi="4294967293" verticalDpi="4294967293" r:id="rId1"/>
  <headerFooter>
    <oddHeader>&amp;C&amp;"Helvetica,Negrita"PODER EJECUTIVO
DEL ESTADO DE TAMAULIPAS&amp;"-,Normal"
&amp;G</oddHeader>
    <oddFooter>&amp;C&amp;G</oddFooter>
  </headerFooter>
  <rowBreaks count="131" manualBreakCount="131">
    <brk id="76" max="16383" man="1"/>
    <brk id="109" max="16383" man="1"/>
    <brk id="142" max="16383" man="1"/>
    <brk id="175" max="16383" man="1"/>
    <brk id="205" max="16383" man="1"/>
    <brk id="346" max="16383" man="1"/>
    <brk id="388" max="16383" man="1"/>
    <brk id="532" max="16383" man="1"/>
    <brk id="568" max="16383" man="1"/>
    <brk id="604" max="16383" man="1"/>
    <brk id="643" max="16383" man="1"/>
    <brk id="685" max="16383" man="1"/>
    <brk id="724" max="16383" man="1"/>
    <brk id="763" max="16383" man="1"/>
    <brk id="808" max="16383" man="1"/>
    <brk id="850" max="16383" man="1"/>
    <brk id="886" max="16383" man="1"/>
    <brk id="961" max="16383" man="1"/>
    <brk id="1006" max="16383" man="1"/>
    <brk id="1042" max="16383" man="1"/>
    <brk id="1084" max="16383" man="1"/>
    <brk id="1153" max="16383" man="1"/>
    <brk id="1256" max="16383" man="1"/>
    <brk id="1283" max="16383" man="1"/>
    <brk id="1307" max="16383" man="1"/>
    <brk id="1325" max="16383" man="1"/>
    <brk id="1415" max="16383" man="1"/>
    <brk id="1436" max="16383" man="1"/>
    <brk id="1455" max="16383" man="1"/>
    <brk id="1510" max="16383" man="1"/>
    <brk id="1537" max="16383" man="1"/>
    <brk id="1593" max="16383" man="1"/>
    <brk id="1620" max="16383" man="1"/>
    <brk id="1647" max="16383" man="1"/>
    <brk id="1674" max="16383" man="1"/>
    <brk id="1701" max="16383" man="1"/>
    <brk id="1728" max="16383" man="1"/>
    <brk id="1755" max="16383" man="1"/>
    <brk id="1782" max="16383" man="1"/>
    <brk id="1808" max="16383" man="1"/>
    <brk id="1835" max="16383" man="1"/>
    <brk id="1862" max="16383" man="1"/>
    <brk id="1915" max="16383" man="1"/>
    <brk id="1965" max="16383" man="1"/>
    <brk id="2022" max="16383" man="1"/>
    <brk id="2049" max="16383" man="1"/>
    <brk id="2076" max="16383" man="1"/>
    <brk id="2179" max="16383" man="1"/>
    <brk id="2206" max="16383" man="1"/>
    <brk id="2233" max="16383" man="1"/>
    <brk id="2260" max="16383" man="1"/>
    <brk id="2287" max="16383" man="1"/>
    <brk id="2314" max="16383" man="1"/>
    <brk id="2341" max="16383" man="1"/>
    <brk id="2368" max="16383" man="1"/>
    <brk id="2395" max="16383" man="1"/>
    <brk id="2423" max="16383" man="1"/>
    <brk id="2451" max="16383" man="1"/>
    <brk id="2478" max="16383" man="1"/>
    <brk id="2505" max="16383" man="1"/>
    <brk id="2532" max="16383" man="1"/>
    <brk id="2559" max="16383" man="1"/>
    <brk id="2587" max="16383" man="1"/>
    <brk id="2614" max="16383" man="1"/>
    <brk id="2641" max="16383" man="1"/>
    <brk id="2669" max="16383" man="1"/>
    <brk id="2696" max="16383" man="1"/>
    <brk id="2723" max="16383" man="1"/>
    <brk id="2750" max="16383" man="1"/>
    <brk id="2777" max="16383" man="1"/>
    <brk id="2804" max="16383" man="1"/>
    <brk id="2831" max="16383" man="1"/>
    <brk id="2858" max="16383" man="1"/>
    <brk id="2886" max="16383" man="1"/>
    <brk id="2908" max="16383" man="1"/>
    <brk id="2961" max="16383" man="1"/>
    <brk id="2988" max="16383" man="1"/>
    <brk id="3015" max="16383" man="1"/>
    <brk id="3042" max="16383" man="1"/>
    <brk id="3069" max="16383" man="1"/>
    <brk id="3096" max="16383" man="1"/>
    <brk id="3123" max="16383" man="1"/>
    <brk id="3150" max="16383" man="1"/>
    <brk id="3177" max="16383" man="1"/>
    <brk id="3204" max="16383" man="1"/>
    <brk id="3231" max="16383" man="1"/>
    <brk id="3258" max="16383" man="1"/>
    <brk id="3285" max="16383" man="1"/>
    <brk id="3312" max="16383" man="1"/>
    <brk id="3339" max="16383" man="1"/>
    <brk id="3366" max="16383" man="1"/>
    <brk id="3393" max="16383" man="1"/>
    <brk id="3420" max="16383" man="1"/>
    <brk id="3447" max="16383" man="1"/>
    <brk id="3474" max="16383" man="1"/>
    <brk id="3501" max="16383" man="1"/>
    <brk id="3528" max="16383" man="1"/>
    <brk id="3555" max="16383" man="1"/>
    <brk id="3582" max="16383" man="1"/>
    <brk id="3609" max="16383" man="1"/>
    <brk id="3636" max="16383" man="1"/>
    <brk id="3663" max="16383" man="1"/>
    <brk id="3690" max="16383" man="1"/>
    <brk id="3717" max="16383" man="1"/>
    <brk id="3744" max="16383" man="1"/>
    <brk id="3771" max="16383" man="1"/>
    <brk id="3798" max="16383" man="1"/>
    <brk id="3825" max="16383" man="1"/>
    <brk id="3852" max="16383" man="1"/>
    <brk id="3879" max="16383" man="1"/>
    <brk id="3906" max="16383" man="1"/>
    <brk id="3933" max="16383" man="1"/>
    <brk id="3960" max="16383" man="1"/>
    <brk id="3987" max="16383" man="1"/>
    <brk id="4014" max="16383" man="1"/>
    <brk id="4041" max="16383" man="1"/>
    <brk id="4068" max="16383" man="1"/>
    <brk id="4095" max="16383" man="1"/>
    <brk id="4122" max="16383" man="1"/>
    <brk id="4149" max="16383" man="1"/>
    <brk id="4176" max="16383" man="1"/>
    <brk id="4203" max="16383" man="1"/>
    <brk id="4230" max="16383" man="1"/>
    <brk id="4257" max="16383" man="1"/>
    <brk id="4284" max="16383" man="1"/>
    <brk id="4311" max="16383" man="1"/>
    <brk id="4338" max="16383" man="1"/>
    <brk id="4365" max="16383" man="1"/>
    <brk id="4392" max="16383" man="1"/>
    <brk id="4419" max="16383" man="1"/>
    <brk id="4449" max="16383" man="1"/>
  </row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INDICADORES RESULRA_4T_2020</vt:lpstr>
      <vt:lpstr>'INDICADORES RESULRA_4T_2020'!Área_de_impresión</vt:lpstr>
      <vt:lpstr>'INDICADORES RESULRA_4T_2020'!Títulos_a_imprimir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Mireya Padron Asis</dc:creator>
  <cp:lastModifiedBy>Ma. Concepcion Villarreal Rodriguez</cp:lastModifiedBy>
  <cp:lastPrinted>2021-01-28T22:50:53Z</cp:lastPrinted>
  <dcterms:created xsi:type="dcterms:W3CDTF">2021-01-28T21:09:55Z</dcterms:created>
  <dcterms:modified xsi:type="dcterms:W3CDTF">2021-01-28T22:55:38Z</dcterms:modified>
</cp:coreProperties>
</file>